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sdsk-my.sharepoint.com/personal/miroslav_stasinka_ssd_sk/Documents/Dokumenty/Služby a práce/SMČ/Výber dodávateľa náterov stožiarov na stavbu Považská Bystrica - oprava vedenia VVN č. 78037804/"/>
    </mc:Choice>
  </mc:AlternateContent>
  <xr:revisionPtr revIDLastSave="204" documentId="11_EF84957DA881755DB4559F4BD82A26A801589163" xr6:coauthVersionLast="47" xr6:coauthVersionMax="47" xr10:uidLastSave="{832E9555-E0AA-4145-9992-3A76284E8A0A}"/>
  <bookViews>
    <workbookView xWindow="-120" yWindow="-120" windowWidth="29040" windowHeight="15720" firstSheet="2" activeTab="2" xr2:uid="{00000000-000D-0000-FFFF-FFFF00000000}"/>
  </bookViews>
  <sheets>
    <sheet name="Rekapitulácia stavby" sheetId="1" r:id="rId1"/>
    <sheet name="E1 - SO01.1 Oprava základov" sheetId="2" r:id="rId2"/>
    <sheet name="E2 - SO01.2 Náter oceľove..." sheetId="3" r:id="rId3"/>
    <sheet name="F - Organizácia výstavby ..." sheetId="4" r:id="rId4"/>
  </sheets>
  <definedNames>
    <definedName name="_xlnm._FilterDatabase" localSheetId="1" hidden="1">'E1 - SO01.1 Oprava základov'!$C$130:$K$184</definedName>
    <definedName name="_xlnm._FilterDatabase" localSheetId="3" hidden="1">'F - Organizácia výstavby ...'!$C$127:$K$134</definedName>
    <definedName name="_xlnm.Print_Titles" localSheetId="1">'E1 - SO01.1 Oprava základov'!$130:$130</definedName>
    <definedName name="_xlnm.Print_Titles" localSheetId="2">'E2 - SO01.2 Náter oceľove...'!#REF!</definedName>
    <definedName name="_xlnm.Print_Titles" localSheetId="3">'F - Organizácia výstavby ...'!$127:$127</definedName>
    <definedName name="_xlnm.Print_Titles" localSheetId="0">'Rekapitulácia stavby'!$92:$92</definedName>
    <definedName name="_xlnm.Print_Area" localSheetId="1">'E1 - SO01.1 Oprava základov'!$C$4:$J$76,'E1 - SO01.1 Oprava základov'!$C$82:$J$112,'E1 - SO01.1 Oprava základov'!$C$118:$J$184</definedName>
    <definedName name="_xlnm.Print_Area" localSheetId="2">'E2 - SO01.2 Náter oceľove...'!#REF!,'E2 - SO01.2 Náter oceľove...'!$C$1:$J$14,'E2 - SO01.2 Náter oceľove...'!$C$20:$J$57</definedName>
    <definedName name="_xlnm.Print_Area" localSheetId="3">'F - Organizácia výstavby ...'!$C$4:$J$76,'F - Organizácia výstavby ...'!$C$82:$J$109,'F - Organizácia výstavby ...'!$C$115:$J$134</definedName>
    <definedName name="_xlnm.Print_Area" localSheetId="0">'Rekapitulácia stavby'!$D$4:$AO$76,'Rekapitulácia stavby'!$C$82:$AQ$98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128" i="4"/>
  <c r="J129" i="4"/>
  <c r="J130" i="4"/>
  <c r="J39" i="4" l="1"/>
  <c r="J38" i="4"/>
  <c r="AY97" i="1" s="1"/>
  <c r="J37" i="4"/>
  <c r="AX97" i="1" s="1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F122" i="4"/>
  <c r="E120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BI104" i="4"/>
  <c r="BH104" i="4"/>
  <c r="BG104" i="4"/>
  <c r="BF104" i="4"/>
  <c r="BE104" i="4"/>
  <c r="BI103" i="4"/>
  <c r="BH103" i="4"/>
  <c r="BG103" i="4"/>
  <c r="BF103" i="4"/>
  <c r="BE103" i="4"/>
  <c r="F89" i="4"/>
  <c r="E87" i="4"/>
  <c r="J24" i="4"/>
  <c r="E24" i="4"/>
  <c r="J125" i="4" s="1"/>
  <c r="J23" i="4"/>
  <c r="J21" i="4"/>
  <c r="E21" i="4"/>
  <c r="J91" i="4" s="1"/>
  <c r="J20" i="4"/>
  <c r="J18" i="4"/>
  <c r="E18" i="4"/>
  <c r="F92" i="4" s="1"/>
  <c r="J17" i="4"/>
  <c r="J15" i="4"/>
  <c r="E15" i="4"/>
  <c r="F124" i="4" s="1"/>
  <c r="J14" i="4"/>
  <c r="J12" i="4"/>
  <c r="J122" i="4" s="1"/>
  <c r="E7" i="4"/>
  <c r="E118" i="4" s="1"/>
  <c r="AY96" i="1"/>
  <c r="AX96" i="1"/>
  <c r="BH57" i="3"/>
  <c r="BG57" i="3"/>
  <c r="BF57" i="3"/>
  <c r="BE57" i="3"/>
  <c r="T57" i="3"/>
  <c r="R57" i="3"/>
  <c r="P57" i="3"/>
  <c r="BI54" i="3"/>
  <c r="BH54" i="3"/>
  <c r="BG54" i="3"/>
  <c r="BF54" i="3"/>
  <c r="T54" i="3"/>
  <c r="R54" i="3"/>
  <c r="P54" i="3"/>
  <c r="BI53" i="3"/>
  <c r="BH53" i="3"/>
  <c r="BG53" i="3"/>
  <c r="BF53" i="3"/>
  <c r="T53" i="3"/>
  <c r="R53" i="3"/>
  <c r="P53" i="3"/>
  <c r="BI51" i="3"/>
  <c r="BH51" i="3"/>
  <c r="BG51" i="3"/>
  <c r="BF51" i="3"/>
  <c r="T51" i="3"/>
  <c r="R51" i="3"/>
  <c r="P51" i="3"/>
  <c r="BI50" i="3"/>
  <c r="BH50" i="3"/>
  <c r="BG50" i="3"/>
  <c r="BF50" i="3"/>
  <c r="T50" i="3"/>
  <c r="R50" i="3"/>
  <c r="P50" i="3"/>
  <c r="BI49" i="3"/>
  <c r="BH49" i="3"/>
  <c r="BG49" i="3"/>
  <c r="BF49" i="3"/>
  <c r="T49" i="3"/>
  <c r="R49" i="3"/>
  <c r="P49" i="3"/>
  <c r="BI48" i="3"/>
  <c r="BH48" i="3"/>
  <c r="BG48" i="3"/>
  <c r="BF48" i="3"/>
  <c r="T48" i="3"/>
  <c r="R48" i="3"/>
  <c r="P48" i="3"/>
  <c r="BI47" i="3"/>
  <c r="BH47" i="3"/>
  <c r="BG47" i="3"/>
  <c r="BF47" i="3"/>
  <c r="T47" i="3"/>
  <c r="R47" i="3"/>
  <c r="P47" i="3"/>
  <c r="BI46" i="3"/>
  <c r="BH46" i="3"/>
  <c r="BG46" i="3"/>
  <c r="BF46" i="3"/>
  <c r="T46" i="3"/>
  <c r="R46" i="3"/>
  <c r="P46" i="3"/>
  <c r="BI45" i="3"/>
  <c r="BH45" i="3"/>
  <c r="BG45" i="3"/>
  <c r="BF45" i="3"/>
  <c r="T45" i="3"/>
  <c r="R45" i="3"/>
  <c r="P45" i="3"/>
  <c r="BI42" i="3"/>
  <c r="BH42" i="3"/>
  <c r="BG42" i="3"/>
  <c r="BF42" i="3"/>
  <c r="T42" i="3"/>
  <c r="R42" i="3"/>
  <c r="P42" i="3"/>
  <c r="BI40" i="3"/>
  <c r="BH40" i="3"/>
  <c r="BG40" i="3"/>
  <c r="BF40" i="3"/>
  <c r="T40" i="3"/>
  <c r="R40" i="3"/>
  <c r="P40" i="3"/>
  <c r="BI39" i="3"/>
  <c r="BH39" i="3"/>
  <c r="BG39" i="3"/>
  <c r="BF39" i="3"/>
  <c r="T39" i="3"/>
  <c r="R39" i="3"/>
  <c r="P39" i="3"/>
  <c r="BI37" i="3"/>
  <c r="BH37" i="3"/>
  <c r="BG37" i="3"/>
  <c r="BF37" i="3"/>
  <c r="T37" i="3"/>
  <c r="R37" i="3"/>
  <c r="P37" i="3"/>
  <c r="BI36" i="3"/>
  <c r="BH36" i="3"/>
  <c r="BG36" i="3"/>
  <c r="BF36" i="3"/>
  <c r="T36" i="3"/>
  <c r="R36" i="3"/>
  <c r="P36" i="3"/>
  <c r="BI35" i="3"/>
  <c r="BH35" i="3"/>
  <c r="BG35" i="3"/>
  <c r="BF35" i="3"/>
  <c r="T35" i="3"/>
  <c r="R35" i="3"/>
  <c r="P35" i="3"/>
  <c r="BI34" i="3"/>
  <c r="BH34" i="3"/>
  <c r="BG34" i="3"/>
  <c r="BF34" i="3"/>
  <c r="T34" i="3"/>
  <c r="R34" i="3"/>
  <c r="P34" i="3"/>
  <c r="BI32" i="3"/>
  <c r="BH32" i="3"/>
  <c r="BG32" i="3"/>
  <c r="BF32" i="3"/>
  <c r="T32" i="3"/>
  <c r="R32" i="3"/>
  <c r="P32" i="3"/>
  <c r="BI30" i="3"/>
  <c r="BH30" i="3"/>
  <c r="BG30" i="3"/>
  <c r="BF30" i="3"/>
  <c r="T30" i="3"/>
  <c r="R30" i="3"/>
  <c r="P30" i="3"/>
  <c r="BI29" i="3"/>
  <c r="BH29" i="3"/>
  <c r="BG29" i="3"/>
  <c r="BF29" i="3"/>
  <c r="T29" i="3"/>
  <c r="R29" i="3"/>
  <c r="P29" i="3"/>
  <c r="BI28" i="3"/>
  <c r="BH28" i="3"/>
  <c r="BG28" i="3"/>
  <c r="BF28" i="3"/>
  <c r="T28" i="3"/>
  <c r="R28" i="3"/>
  <c r="P28" i="3"/>
  <c r="BI26" i="3"/>
  <c r="BH26" i="3"/>
  <c r="BG26" i="3"/>
  <c r="BF26" i="3"/>
  <c r="T26" i="3"/>
  <c r="R26" i="3"/>
  <c r="P26" i="3"/>
  <c r="BI25" i="3"/>
  <c r="BH25" i="3"/>
  <c r="BG25" i="3"/>
  <c r="BF25" i="3"/>
  <c r="T25" i="3"/>
  <c r="R25" i="3"/>
  <c r="P25" i="3"/>
  <c r="BI23" i="3"/>
  <c r="BH23" i="3"/>
  <c r="BG23" i="3"/>
  <c r="BF23" i="3"/>
  <c r="T23" i="3"/>
  <c r="R23" i="3"/>
  <c r="P23" i="3"/>
  <c r="J39" i="2"/>
  <c r="J38" i="2"/>
  <c r="AY95" i="1" s="1"/>
  <c r="J37" i="2"/>
  <c r="AX95" i="1" s="1"/>
  <c r="BH184" i="2"/>
  <c r="BG184" i="2"/>
  <c r="BF184" i="2"/>
  <c r="BE184" i="2"/>
  <c r="T184" i="2"/>
  <c r="R184" i="2"/>
  <c r="P184" i="2"/>
  <c r="BH183" i="2"/>
  <c r="BG183" i="2"/>
  <c r="BF183" i="2"/>
  <c r="BE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F125" i="2"/>
  <c r="E123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F89" i="2"/>
  <c r="E87" i="2"/>
  <c r="J24" i="2"/>
  <c r="E24" i="2"/>
  <c r="J128" i="2" s="1"/>
  <c r="J23" i="2"/>
  <c r="J21" i="2"/>
  <c r="E21" i="2"/>
  <c r="J127" i="2" s="1"/>
  <c r="J20" i="2"/>
  <c r="J18" i="2"/>
  <c r="E18" i="2"/>
  <c r="F128" i="2" s="1"/>
  <c r="J17" i="2"/>
  <c r="J15" i="2"/>
  <c r="E15" i="2"/>
  <c r="F127" i="2" s="1"/>
  <c r="J14" i="2"/>
  <c r="J12" i="2"/>
  <c r="J125" i="2" s="1"/>
  <c r="E7" i="2"/>
  <c r="E121" i="2" s="1"/>
  <c r="L90" i="1"/>
  <c r="AM90" i="1"/>
  <c r="AM89" i="1"/>
  <c r="L89" i="1"/>
  <c r="AM87" i="1"/>
  <c r="L87" i="1"/>
  <c r="L85" i="1"/>
  <c r="L84" i="1"/>
  <c r="J177" i="2"/>
  <c r="J166" i="2"/>
  <c r="J159" i="2"/>
  <c r="BK157" i="2"/>
  <c r="J148" i="2"/>
  <c r="J137" i="2"/>
  <c r="BK173" i="2"/>
  <c r="BK151" i="2"/>
  <c r="J142" i="2"/>
  <c r="BK180" i="2"/>
  <c r="BK184" i="2"/>
  <c r="J35" i="3"/>
  <c r="J53" i="3"/>
  <c r="J25" i="3"/>
  <c r="BK50" i="3"/>
  <c r="BK30" i="3"/>
  <c r="BK132" i="4"/>
  <c r="J173" i="2"/>
  <c r="J135" i="2"/>
  <c r="J157" i="2"/>
  <c r="J154" i="2"/>
  <c r="BK143" i="2"/>
  <c r="J105" i="2"/>
  <c r="J153" i="2"/>
  <c r="J140" i="2"/>
  <c r="BK178" i="2"/>
  <c r="J180" i="2"/>
  <c r="BK49" i="3"/>
  <c r="J37" i="3"/>
  <c r="BK40" i="3"/>
  <c r="J23" i="3"/>
  <c r="BK35" i="3"/>
  <c r="J132" i="4"/>
  <c r="J170" i="2"/>
  <c r="BK163" i="2"/>
  <c r="BK156" i="2"/>
  <c r="J151" i="2"/>
  <c r="BK140" i="2"/>
  <c r="BK170" i="2"/>
  <c r="BK153" i="2"/>
  <c r="J146" i="2"/>
  <c r="BK137" i="2"/>
  <c r="J179" i="2"/>
  <c r="BK39" i="3"/>
  <c r="BK54" i="3"/>
  <c r="J49" i="3"/>
  <c r="J29" i="3"/>
  <c r="BK42" i="3"/>
  <c r="BK131" i="4"/>
  <c r="BK169" i="2"/>
  <c r="J161" i="2"/>
  <c r="J183" i="2"/>
  <c r="J156" i="2"/>
  <c r="J144" i="2"/>
  <c r="BK134" i="2"/>
  <c r="J169" i="2"/>
  <c r="J149" i="2"/>
  <c r="BK179" i="2"/>
  <c r="J26" i="3"/>
  <c r="BK48" i="3"/>
  <c r="BK34" i="3"/>
  <c r="J54" i="3"/>
  <c r="BK46" i="3"/>
  <c r="J30" i="3"/>
  <c r="BK133" i="4"/>
  <c r="J133" i="4"/>
  <c r="BK134" i="4"/>
  <c r="BK174" i="2"/>
  <c r="J165" i="2"/>
  <c r="BK138" i="2"/>
  <c r="BK159" i="2"/>
  <c r="J155" i="2"/>
  <c r="BK146" i="2"/>
  <c r="J138" i="2"/>
  <c r="J174" i="2"/>
  <c r="BK165" i="2"/>
  <c r="J143" i="2"/>
  <c r="BK135" i="2"/>
  <c r="J184" i="2"/>
  <c r="J45" i="3"/>
  <c r="BK45" i="3"/>
  <c r="J32" i="3"/>
  <c r="J39" i="3"/>
  <c r="BK47" i="3"/>
  <c r="J175" i="2"/>
  <c r="J164" i="2"/>
  <c r="BK177" i="2"/>
  <c r="BK155" i="2"/>
  <c r="BK149" i="2"/>
  <c r="J139" i="2"/>
  <c r="J181" i="2"/>
  <c r="BK166" i="2"/>
  <c r="BK144" i="2"/>
  <c r="J134" i="2"/>
  <c r="BK181" i="2"/>
  <c r="J42" i="3"/>
  <c r="BK51" i="3"/>
  <c r="BK29" i="3"/>
  <c r="BK36" i="3"/>
  <c r="J34" i="3"/>
  <c r="BK25" i="3"/>
  <c r="BK37" i="3"/>
  <c r="J102" i="4"/>
  <c r="J171" i="2"/>
  <c r="BK164" i="2"/>
  <c r="J163" i="2"/>
  <c r="J150" i="2"/>
  <c r="BK142" i="2"/>
  <c r="BK136" i="2"/>
  <c r="BK171" i="2"/>
  <c r="BK148" i="2"/>
  <c r="J136" i="2"/>
  <c r="J178" i="2"/>
  <c r="AS94" i="1"/>
  <c r="J57" i="3"/>
  <c r="J56" i="3" s="1"/>
  <c r="J36" i="3"/>
  <c r="J50" i="3"/>
  <c r="J28" i="3"/>
  <c r="BK26" i="3"/>
  <c r="J47" i="3"/>
  <c r="J131" i="4"/>
  <c r="J167" i="2"/>
  <c r="J141" i="2"/>
  <c r="BK161" i="2"/>
  <c r="BK154" i="2"/>
  <c r="BK141" i="2"/>
  <c r="BK175" i="2"/>
  <c r="BK167" i="2"/>
  <c r="BK150" i="2"/>
  <c r="BK139" i="2"/>
  <c r="BK183" i="2"/>
  <c r="BK28" i="3"/>
  <c r="BK57" i="3"/>
  <c r="BK23" i="3"/>
  <c r="J46" i="3"/>
  <c r="J51" i="3"/>
  <c r="BK53" i="3"/>
  <c r="J48" i="3"/>
  <c r="BK32" i="3"/>
  <c r="J22" i="3" l="1"/>
  <c r="J21" i="3" s="1"/>
  <c r="J20" i="3" s="1"/>
  <c r="BK133" i="2"/>
  <c r="J133" i="2" s="1"/>
  <c r="J98" i="2" s="1"/>
  <c r="T133" i="2"/>
  <c r="BK176" i="2"/>
  <c r="J176" i="2"/>
  <c r="J101" i="2" s="1"/>
  <c r="T182" i="2"/>
  <c r="P22" i="3"/>
  <c r="R44" i="3"/>
  <c r="P56" i="3"/>
  <c r="P133" i="2"/>
  <c r="BK172" i="2"/>
  <c r="J172" i="2" s="1"/>
  <c r="J100" i="2" s="1"/>
  <c r="T176" i="2"/>
  <c r="BK22" i="3"/>
  <c r="T152" i="2"/>
  <c r="R176" i="2"/>
  <c r="P44" i="3"/>
  <c r="BK56" i="3"/>
  <c r="J8" i="3" s="1"/>
  <c r="T56" i="3"/>
  <c r="P152" i="2"/>
  <c r="T172" i="2"/>
  <c r="BK182" i="2"/>
  <c r="J182" i="2"/>
  <c r="J102" i="2" s="1"/>
  <c r="T22" i="3"/>
  <c r="P130" i="4"/>
  <c r="BK129" i="4"/>
  <c r="J97" i="4" s="1"/>
  <c r="J99" i="4"/>
  <c r="R152" i="2"/>
  <c r="R132" i="2" s="1"/>
  <c r="R131" i="2" s="1"/>
  <c r="P172" i="2"/>
  <c r="P182" i="2"/>
  <c r="T44" i="3"/>
  <c r="R56" i="3"/>
  <c r="R130" i="4"/>
  <c r="R133" i="2"/>
  <c r="R172" i="2"/>
  <c r="R182" i="2"/>
  <c r="R22" i="3"/>
  <c r="BK130" i="4"/>
  <c r="BK152" i="2"/>
  <c r="J152" i="2"/>
  <c r="J99" i="2"/>
  <c r="P176" i="2"/>
  <c r="BK44" i="3"/>
  <c r="J44" i="3" s="1"/>
  <c r="J7" i="3" s="1"/>
  <c r="T130" i="4"/>
  <c r="J89" i="4"/>
  <c r="J92" i="4"/>
  <c r="J124" i="4"/>
  <c r="BE131" i="4"/>
  <c r="BE132" i="4"/>
  <c r="F91" i="4"/>
  <c r="F125" i="4"/>
  <c r="BE133" i="4"/>
  <c r="BE134" i="4"/>
  <c r="J31" i="4"/>
  <c r="E85" i="4"/>
  <c r="BE46" i="3"/>
  <c r="BE50" i="3"/>
  <c r="BE51" i="3"/>
  <c r="BE53" i="3"/>
  <c r="BE54" i="3"/>
  <c r="BE35" i="3"/>
  <c r="BE23" i="3"/>
  <c r="BE25" i="3"/>
  <c r="BE37" i="3"/>
  <c r="BE42" i="3"/>
  <c r="BE45" i="3"/>
  <c r="BI57" i="3"/>
  <c r="BE32" i="3"/>
  <c r="BE34" i="3"/>
  <c r="BE39" i="3"/>
  <c r="BE40" i="3"/>
  <c r="BE49" i="3"/>
  <c r="BE26" i="3"/>
  <c r="BE48" i="3"/>
  <c r="BE28" i="3"/>
  <c r="BE47" i="3"/>
  <c r="BE29" i="3"/>
  <c r="BE30" i="3"/>
  <c r="BE36" i="3"/>
  <c r="BI183" i="2"/>
  <c r="F39" i="2" s="1"/>
  <c r="BD95" i="1" s="1"/>
  <c r="BE178" i="2"/>
  <c r="BE179" i="2"/>
  <c r="BE180" i="2"/>
  <c r="E85" i="2"/>
  <c r="J89" i="2"/>
  <c r="F91" i="2"/>
  <c r="J91" i="2"/>
  <c r="F92" i="2"/>
  <c r="BE134" i="2"/>
  <c r="BE138" i="2"/>
  <c r="BE139" i="2"/>
  <c r="BE141" i="2"/>
  <c r="BE143" i="2"/>
  <c r="BE144" i="2"/>
  <c r="BE146" i="2"/>
  <c r="BE148" i="2"/>
  <c r="BE149" i="2"/>
  <c r="BE151" i="2"/>
  <c r="BE164" i="2"/>
  <c r="BE165" i="2"/>
  <c r="BE166" i="2"/>
  <c r="BE169" i="2"/>
  <c r="BE170" i="2"/>
  <c r="BE171" i="2"/>
  <c r="BE174" i="2"/>
  <c r="BE181" i="2"/>
  <c r="BI184" i="2"/>
  <c r="BE137" i="2"/>
  <c r="BE142" i="2"/>
  <c r="BE150" i="2"/>
  <c r="BE153" i="2"/>
  <c r="BE154" i="2"/>
  <c r="BE155" i="2"/>
  <c r="BE156" i="2"/>
  <c r="BE157" i="2"/>
  <c r="BE163" i="2"/>
  <c r="BE177" i="2"/>
  <c r="J92" i="2"/>
  <c r="J31" i="2"/>
  <c r="BE135" i="2"/>
  <c r="BE136" i="2"/>
  <c r="BE140" i="2"/>
  <c r="BE159" i="2"/>
  <c r="BE161" i="2"/>
  <c r="BE167" i="2"/>
  <c r="BE173" i="2"/>
  <c r="BE175" i="2"/>
  <c r="F37" i="2"/>
  <c r="BB95" i="1" s="1"/>
  <c r="BC96" i="1"/>
  <c r="J36" i="4"/>
  <c r="AW97" i="1" s="1"/>
  <c r="F38" i="2"/>
  <c r="BC95" i="1" s="1"/>
  <c r="BA96" i="1"/>
  <c r="F36" i="2"/>
  <c r="BA95" i="1" s="1"/>
  <c r="F37" i="4"/>
  <c r="BB97" i="1" s="1"/>
  <c r="J36" i="2"/>
  <c r="AW95" i="1" s="1"/>
  <c r="F39" i="4"/>
  <c r="BD97" i="1" s="1"/>
  <c r="F38" i="4"/>
  <c r="BC97" i="1" s="1"/>
  <c r="BB96" i="1"/>
  <c r="AW96" i="1"/>
  <c r="F36" i="4"/>
  <c r="BA97" i="1" s="1"/>
  <c r="J6" i="3" l="1"/>
  <c r="J5" i="3" s="1"/>
  <c r="J4" i="3" s="1"/>
  <c r="J14" i="3" s="1"/>
  <c r="T129" i="4"/>
  <c r="T128" i="4" s="1"/>
  <c r="R21" i="3"/>
  <c r="R20" i="3" s="1"/>
  <c r="J35" i="2"/>
  <c r="AV95" i="1" s="1"/>
  <c r="AT95" i="1" s="1"/>
  <c r="BK21" i="3"/>
  <c r="BK20" i="3" s="1"/>
  <c r="T21" i="3"/>
  <c r="T20" i="3" s="1"/>
  <c r="P21" i="3"/>
  <c r="P20" i="3"/>
  <c r="AU96" i="1" s="1"/>
  <c r="R129" i="4"/>
  <c r="R128" i="4" s="1"/>
  <c r="P129" i="4"/>
  <c r="P128" i="4"/>
  <c r="AU97" i="1" s="1"/>
  <c r="T132" i="2"/>
  <c r="T131" i="2"/>
  <c r="P132" i="2"/>
  <c r="P131" i="2" s="1"/>
  <c r="AU95" i="1" s="1"/>
  <c r="BK132" i="2"/>
  <c r="J132" i="2"/>
  <c r="J97" i="2" s="1"/>
  <c r="BK128" i="4"/>
  <c r="J96" i="4" s="1"/>
  <c r="J30" i="4" s="1"/>
  <c r="J32" i="4" s="1"/>
  <c r="AG97" i="1" s="1"/>
  <c r="J98" i="4"/>
  <c r="F35" i="2"/>
  <c r="AZ95" i="1" s="1"/>
  <c r="AZ96" i="1"/>
  <c r="BB94" i="1"/>
  <c r="W31" i="1" s="1"/>
  <c r="BD96" i="1"/>
  <c r="BD94" i="1" s="1"/>
  <c r="W33" i="1" s="1"/>
  <c r="AV96" i="1"/>
  <c r="AT96" i="1" s="1"/>
  <c r="F35" i="4"/>
  <c r="AZ97" i="1" s="1"/>
  <c r="BA94" i="1"/>
  <c r="W30" i="1" s="1"/>
  <c r="BC94" i="1"/>
  <c r="W32" i="1" s="1"/>
  <c r="J35" i="4"/>
  <c r="AV97" i="1" s="1"/>
  <c r="AT97" i="1" s="1"/>
  <c r="AG96" i="1" l="1"/>
  <c r="AN96" i="1" s="1"/>
  <c r="BK131" i="2"/>
  <c r="J131" i="2" s="1"/>
  <c r="J96" i="2" s="1"/>
  <c r="J30" i="2" s="1"/>
  <c r="J32" i="2" s="1"/>
  <c r="AG95" i="1" s="1"/>
  <c r="J41" i="4"/>
  <c r="AN97" i="1"/>
  <c r="AU94" i="1"/>
  <c r="J109" i="4"/>
  <c r="AW94" i="1"/>
  <c r="AK30" i="1" s="1"/>
  <c r="AY94" i="1"/>
  <c r="AX94" i="1"/>
  <c r="AZ94" i="1"/>
  <c r="W29" i="1" s="1"/>
  <c r="AG94" i="1" l="1"/>
  <c r="AK26" i="1" s="1"/>
  <c r="AN95" i="1"/>
  <c r="J41" i="2"/>
  <c r="J112" i="2"/>
  <c r="AV94" i="1"/>
  <c r="AK29" i="1" s="1"/>
  <c r="AK35" i="1" l="1"/>
  <c r="AT94" i="1"/>
  <c r="AN94" i="1" s="1"/>
</calcChain>
</file>

<file path=xl/sharedStrings.xml><?xml version="1.0" encoding="utf-8"?>
<sst xmlns="http://schemas.openxmlformats.org/spreadsheetml/2006/main" count="1583" uniqueCount="410">
  <si>
    <t>Export Komplet</t>
  </si>
  <si>
    <t/>
  </si>
  <si>
    <t>2.0</t>
  </si>
  <si>
    <t>False</t>
  </si>
  <si>
    <t>{591fc58e-4d74-4e80-8f3f-02dd5682dab1}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</si>
  <si>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</si>
  <si>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</si>
  <si>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</si>
  <si>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</si>
  <si>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</si>
  <si>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</si>
  <si>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2201-2</t>
  </si>
  <si>
    <t>Stavba:</t>
  </si>
  <si>
    <t>Považská Bystrica - oprava vedenia VVN č.7803/7804</t>
  </si>
  <si>
    <t>JKSO:</t>
  </si>
  <si>
    <t>KS:</t>
  </si>
  <si>
    <t>Miesto:</t>
  </si>
  <si>
    <t xml:space="preserve"> </t>
  </si>
  <si>
    <t>Dátum:</t>
  </si>
  <si>
    <t>22. 3. 2023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</si>
  <si>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</si>
  <si>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</si>
  <si>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</si>
  <si>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</si>
  <si>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</si>
  <si>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</si>
  <si>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</si>
  <si>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</si>
  <si>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</si>
  <si>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</si>
  <si>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</si>
  <si>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</si>
  <si>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</si>
  <si>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</si>
  <si>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</si>
  <si>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</si>
  <si>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</si>
  <si>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</si>
  <si>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</si>
  <si>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</si>
  <si>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</si>
  <si>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</si>
  <si>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</si>
  <si>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</si>
  <si>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</si>
  <si>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</si>
  <si>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</si>
  <si>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</si>
  <si>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</si>
  <si>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</si>
  <si>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</si>
  <si>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</si>
  <si>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</si>
  <si>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</si>
  <si>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</si>
  <si>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</si>
  <si>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</si>
  <si>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</si>
  <si>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</si>
  <si>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</si>
  <si>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</si>
  <si>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</si>
  <si>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</si>
  <si>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</si>
  <si>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</si>
  <si>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</si>
  <si>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</si>
  <si>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</si>
  <si>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</si>
  <si>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</si>
  <si>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</si>
  <si>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</si>
  <si>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</si>
  <si>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</si>
  <si>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E1</t>
  </si>
  <si>
    <t>SO01.1 Oprava základov</t>
  </si>
  <si>
    <t>STA</t>
  </si>
  <si>
    <t>1</t>
  </si>
  <si>
    <t>{0070f7ad-86fd-4359-9a42-caade42ebf64}</t>
  </si>
  <si>
    <t>E2</t>
  </si>
  <si>
    <t>SO01.2 Náter oceľovej konštrukcie</t>
  </si>
  <si>
    <t>{02da1a42-f8c1-4a12-938b-01fa735c041e}</t>
  </si>
  <si>
    <t>F</t>
  </si>
  <si>
    <t>Organizácia výstavby a ostatné</t>
  </si>
  <si>
    <t>{ec04ea70-e9d1-4931-bfba-69a30b310025}</t>
  </si>
  <si>
    <t>KRYCÍ LIST ROZPOČTU</t>
  </si>
  <si>
    <t>Objekt:</t>
  </si>
  <si>
    <t>E1 - SO01.1 Oprava základov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</si>
  <si>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</si>
  <si>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</si>
  <si>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</si>
  <si>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</si>
  <si>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</si>
  <si>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</si>
  <si>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</si>
  <si>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HSV</t>
  </si>
  <si>
    <t xml:space="preserve">    001 - Oprava základov - montáž</t>
  </si>
  <si>
    <t xml:space="preserve">    002 - Oprava základov - materiál</t>
  </si>
  <si>
    <t xml:space="preserve">    003 - Zosilenie rohových uholníkov - montáž, materiál</t>
  </si>
  <si>
    <t xml:space="preserve">    004 - Oprava poškodeného uzemnenia - montáž, materiál</t>
  </si>
  <si>
    <t xml:space="preserve">    005 - Likvidácia odpadu</t>
  </si>
  <si>
    <t>2) Ostatné náklady</t>
  </si>
  <si>
    <t>GZS</t>
  </si>
  <si>
    <t>VRN</t>
  </si>
  <si>
    <t>Mimostav doprava</t>
  </si>
  <si>
    <t>Sťažené podmienky</t>
  </si>
  <si>
    <t>Vplyv prostredia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</si>
  <si>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</si>
  <si>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</si>
  <si>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</si>
  <si>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</si>
  <si>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</si>
  <si>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</si>
  <si>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</si>
  <si>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</si>
  <si>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</si>
  <si>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</si>
  <si>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</si>
  <si>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</si>
  <si>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</si>
  <si>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</si>
  <si>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</si>
  <si>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</si>
  <si>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</si>
  <si>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001</t>
  </si>
  <si>
    <t>Oprava základov - montáž</t>
  </si>
  <si>
    <t>K</t>
  </si>
  <si>
    <t>V60030.1</t>
  </si>
  <si>
    <t>Odkop zeminy strojový vrátane ryhy pre uzemnenie</t>
  </si>
  <si>
    <t>m3</t>
  </si>
  <si>
    <t>4</t>
  </si>
  <si>
    <t>2</t>
  </si>
  <si>
    <t>827512918</t>
  </si>
  <si>
    <t>DZ001</t>
  </si>
  <si>
    <t>Rozbúranie betónového základu, odvoz a úprava terénu</t>
  </si>
  <si>
    <t>970026288</t>
  </si>
  <si>
    <t>3</t>
  </si>
  <si>
    <t>P108</t>
  </si>
  <si>
    <t>Vŕtanie otvoru do betónu fi 20 mm, hĺbka 300 mm</t>
  </si>
  <si>
    <t>ks</t>
  </si>
  <si>
    <t>-507880146</t>
  </si>
  <si>
    <t>P110</t>
  </si>
  <si>
    <t>Umiestnenie kotevných trňov a zaliatie kotviacou maltou</t>
  </si>
  <si>
    <t>-1748951477</t>
  </si>
  <si>
    <t>5</t>
  </si>
  <si>
    <t>210067101.S</t>
  </si>
  <si>
    <t>Odhrdzavenie vedenia VVN kefou 100%</t>
  </si>
  <si>
    <t>m2</t>
  </si>
  <si>
    <t>-2036230655</t>
  </si>
  <si>
    <t>6</t>
  </si>
  <si>
    <t>P109</t>
  </si>
  <si>
    <t>Aplikácia adhezného mostíka</t>
  </si>
  <si>
    <t>-439063828</t>
  </si>
  <si>
    <t>7</t>
  </si>
  <si>
    <t>275351215.S</t>
  </si>
  <si>
    <t>Debnenie stien základových pätiek, zhotovenie-dielce</t>
  </si>
  <si>
    <t>79402276</t>
  </si>
  <si>
    <t>8</t>
  </si>
  <si>
    <t>275351216.S</t>
  </si>
  <si>
    <t>Debnenie stien základovýcb pätiek, odstránenie-dielce</t>
  </si>
  <si>
    <t>-1578559901</t>
  </si>
  <si>
    <t>9</t>
  </si>
  <si>
    <t>275313612.S</t>
  </si>
  <si>
    <t>Betón základových pätiek, prostý tr. C 20/25</t>
  </si>
  <si>
    <t>742025186</t>
  </si>
  <si>
    <t>10</t>
  </si>
  <si>
    <t>P1.101</t>
  </si>
  <si>
    <t>Ošetrovanie betónu podľa normy</t>
  </si>
  <si>
    <t>pb</t>
  </si>
  <si>
    <t>1092985309</t>
  </si>
  <si>
    <t>11</t>
  </si>
  <si>
    <t>210067110.S1</t>
  </si>
  <si>
    <t>Náter betónového základu 3x</t>
  </si>
  <si>
    <t>64</t>
  </si>
  <si>
    <t>-999548232</t>
  </si>
  <si>
    <t>VV</t>
  </si>
  <si>
    <t>1252*3</t>
  </si>
  <si>
    <t>12</t>
  </si>
  <si>
    <t>Z5004.1</t>
  </si>
  <si>
    <t>Zhotovenie uzemnenie v zemi, vrátane pripoj. ku konštrukcii a náter gumoasfaltom</t>
  </si>
  <si>
    <t>m</t>
  </si>
  <si>
    <t>1838362928</t>
  </si>
  <si>
    <t>15*88</t>
  </si>
  <si>
    <t>13</t>
  </si>
  <si>
    <t>Z5005</t>
  </si>
  <si>
    <t>Zához jamy (zemina tr.1 - 4) vrátane ryhy pre uzemnenie</t>
  </si>
  <si>
    <t>-337270735</t>
  </si>
  <si>
    <t>14</t>
  </si>
  <si>
    <t>F1003.1</t>
  </si>
  <si>
    <t>Diagonály nad základom - demontáž/spätná montáž, ošetrenie kontaktných plôch, vrátane rozvozu a uskladnenia</t>
  </si>
  <si>
    <t>p.b.</t>
  </si>
  <si>
    <t>-340638380</t>
  </si>
  <si>
    <t>15</t>
  </si>
  <si>
    <t>Z5015</t>
  </si>
  <si>
    <t>Konečná terénna úprava</t>
  </si>
  <si>
    <t>-242823377</t>
  </si>
  <si>
    <t>16</t>
  </si>
  <si>
    <t>P111</t>
  </si>
  <si>
    <t>Komplexné meranie odporu uzemnenia po vykonaní opráv základov</t>
  </si>
  <si>
    <t>483326164</t>
  </si>
  <si>
    <t>002</t>
  </si>
  <si>
    <t>Oprava základov - materiál</t>
  </si>
  <si>
    <t>17</t>
  </si>
  <si>
    <t>M</t>
  </si>
  <si>
    <t>M2.101</t>
  </si>
  <si>
    <t>Adhézny mostík Master EMACO P 5000AP (15 kg)</t>
  </si>
  <si>
    <t>bal</t>
  </si>
  <si>
    <t>1707698663</t>
  </si>
  <si>
    <t>18</t>
  </si>
  <si>
    <t>M2.102</t>
  </si>
  <si>
    <t>Hydrofóbny náter Master SEAL 6100 FX (15 kg)</t>
  </si>
  <si>
    <t>1458346203</t>
  </si>
  <si>
    <t>19</t>
  </si>
  <si>
    <t>M2.103</t>
  </si>
  <si>
    <t>Opravná malta MasterEmaco S 488 (25 kg)</t>
  </si>
  <si>
    <t>-848784841</t>
  </si>
  <si>
    <t>M2.104</t>
  </si>
  <si>
    <t>Betón C20/25-XC1 (SK) - Cl 0,4 - Dmax 16-S3</t>
  </si>
  <si>
    <t>1090803985</t>
  </si>
  <si>
    <t>21</t>
  </si>
  <si>
    <t>M2.105</t>
  </si>
  <si>
    <t>Humusová zemina, vrátane dovozu</t>
  </si>
  <si>
    <t>-1527183048</t>
  </si>
  <si>
    <t>15*88*0,4*0,1</t>
  </si>
  <si>
    <t>22</t>
  </si>
  <si>
    <t>M2.106</t>
  </si>
  <si>
    <t>Separačný náter BISOL</t>
  </si>
  <si>
    <t>l</t>
  </si>
  <si>
    <t>1291786911</t>
  </si>
  <si>
    <t>1081/4</t>
  </si>
  <si>
    <t>23</t>
  </si>
  <si>
    <t>M2.107</t>
  </si>
  <si>
    <t>Uzemňovací pásik ZIN FeZn 30x4 (1 bal.=25 m)</t>
  </si>
  <si>
    <t>bal.</t>
  </si>
  <si>
    <t>-2118540465</t>
  </si>
  <si>
    <t>2225/25</t>
  </si>
  <si>
    <t>24</t>
  </si>
  <si>
    <t>M2.108</t>
  </si>
  <si>
    <t>Podložka tenká M10 (DIN125)</t>
  </si>
  <si>
    <t>1745039298</t>
  </si>
  <si>
    <t>25</t>
  </si>
  <si>
    <t>M2.109</t>
  </si>
  <si>
    <t>Podložka pružná M10 (DIN 127)</t>
  </si>
  <si>
    <t>44360395</t>
  </si>
  <si>
    <t>26</t>
  </si>
  <si>
    <t>M2.110</t>
  </si>
  <si>
    <t>Matica M10 (DIN 934) - nerezová</t>
  </si>
  <si>
    <t>1401664923</t>
  </si>
  <si>
    <t>27</t>
  </si>
  <si>
    <t>M2.111</t>
  </si>
  <si>
    <t>Skrutka M10x45 (DIN 933)</t>
  </si>
  <si>
    <t>337840470</t>
  </si>
  <si>
    <t>28</t>
  </si>
  <si>
    <t>M2.112</t>
  </si>
  <si>
    <t>Asfaltový izolačný lak DenBit DK - ATN (4,5 kg bal.)</t>
  </si>
  <si>
    <t>-297736241</t>
  </si>
  <si>
    <t>22,5/4,5</t>
  </si>
  <si>
    <t>29</t>
  </si>
  <si>
    <t>M2.113</t>
  </si>
  <si>
    <t>Zostava SANBORN M24 - skrutka, matica, tenká podložka, pružná podložka</t>
  </si>
  <si>
    <t>-220880652</t>
  </si>
  <si>
    <t>30</t>
  </si>
  <si>
    <t>M2.114</t>
  </si>
  <si>
    <t>Zostava SANBORN M16 - skrutka, matica, tenká podložka, pružná podložka</t>
  </si>
  <si>
    <t>-632131159</t>
  </si>
  <si>
    <t>31</t>
  </si>
  <si>
    <t>M2.115</t>
  </si>
  <si>
    <t>Farba Izolplast HS Elastcom - RAL 8012 červenohnedá</t>
  </si>
  <si>
    <t>kg</t>
  </si>
  <si>
    <t>682613358</t>
  </si>
  <si>
    <t>003</t>
  </si>
  <si>
    <t>Zosilenie rohových uholníkov - montáž, materiál</t>
  </si>
  <si>
    <t>32</t>
  </si>
  <si>
    <t>O1008.1</t>
  </si>
  <si>
    <t>Typová oprava OK stožiarov - očistenie, navarenie, základný náter</t>
  </si>
  <si>
    <t>137228308</t>
  </si>
  <si>
    <t>33</t>
  </si>
  <si>
    <t>M301</t>
  </si>
  <si>
    <t>Oceľ S355J2 čierna</t>
  </si>
  <si>
    <t>t</t>
  </si>
  <si>
    <t>985921001</t>
  </si>
  <si>
    <t>34</t>
  </si>
  <si>
    <t>M302</t>
  </si>
  <si>
    <t>Elektróda ESAB OK 48.00 VAC PAC</t>
  </si>
  <si>
    <t>223191665</t>
  </si>
  <si>
    <t>004</t>
  </si>
  <si>
    <t>Oprava poškodeného uzemnenia - montáž, materiál</t>
  </si>
  <si>
    <t>35</t>
  </si>
  <si>
    <t>Z5004.2</t>
  </si>
  <si>
    <t>Zhotovenie uzemnenie v zemi, vrátane spoja s pôv. uzem.,  pripoj. ku konštrukcii a náter gumoasfaltom</t>
  </si>
  <si>
    <t>120434337</t>
  </si>
  <si>
    <t>36</t>
  </si>
  <si>
    <t>O1008.2</t>
  </si>
  <si>
    <t>Typová oprava OK stožiarov - navarenie príložky pre uzemnenie, vrátane ošetrenia</t>
  </si>
  <si>
    <t>-1252144822</t>
  </si>
  <si>
    <t>37</t>
  </si>
  <si>
    <t>M401</t>
  </si>
  <si>
    <t>1284945618</t>
  </si>
  <si>
    <t>38</t>
  </si>
  <si>
    <t>M402</t>
  </si>
  <si>
    <t>206870276</t>
  </si>
  <si>
    <t>39</t>
  </si>
  <si>
    <t>M403</t>
  </si>
  <si>
    <t>Svorka SR-02</t>
  </si>
  <si>
    <t>1473651175</t>
  </si>
  <si>
    <t>005</t>
  </si>
  <si>
    <t>Likvidácia odpadu</t>
  </si>
  <si>
    <t>40</t>
  </si>
  <si>
    <t>17 01 01</t>
  </si>
  <si>
    <t>Poplatok za uloženie odpadu na skládku - Betón</t>
  </si>
  <si>
    <t>1790070113</t>
  </si>
  <si>
    <t>41</t>
  </si>
  <si>
    <t>P4.901</t>
  </si>
  <si>
    <t>Poplatok za zneškodnenie nebezpečného odpadu - obaly a absorbenty z náterových hmôt</t>
  </si>
  <si>
    <t>sada</t>
  </si>
  <si>
    <t>-1391984718</t>
  </si>
  <si>
    <t xml:space="preserve">    001 - Náter a značenie stožiarov - montáž</t>
  </si>
  <si>
    <t xml:space="preserve">    003 - Oprava oceľovej konštrukcie stožiarov - montáž</t>
  </si>
  <si>
    <t>Náter a značenie stožiarov - montáž</t>
  </si>
  <si>
    <t>1053000680</t>
  </si>
  <si>
    <t>13730+883</t>
  </si>
  <si>
    <t>210067103.S</t>
  </si>
  <si>
    <t>Oprášenie vedenia VVN</t>
  </si>
  <si>
    <t>1490091454</t>
  </si>
  <si>
    <t>210067104.S</t>
  </si>
  <si>
    <t>Náter základný jednozložkový vedenia VVN</t>
  </si>
  <si>
    <t>-1909925259</t>
  </si>
  <si>
    <t>210067106.S</t>
  </si>
  <si>
    <t>Náter vrchný jednozložkový vedenia VVN</t>
  </si>
  <si>
    <t>-1285319600</t>
  </si>
  <si>
    <t>210067106.S1</t>
  </si>
  <si>
    <t>Náter vrchný jednozložkový vedenia VVN do výšky 1 m nad základ</t>
  </si>
  <si>
    <t>-398721894</t>
  </si>
  <si>
    <t>210067107.S</t>
  </si>
  <si>
    <t>Náter vrchný jednozložkový výstražný vedenia VVN</t>
  </si>
  <si>
    <t>-1609753484</t>
  </si>
  <si>
    <t>1053+714</t>
  </si>
  <si>
    <t>P2.101</t>
  </si>
  <si>
    <t>Demontáž výstražných, číslovacích a iných tabuliek vrátane ošetrenia otvorov po demontáži</t>
  </si>
  <si>
    <t>-2052321834</t>
  </si>
  <si>
    <t>178+178</t>
  </si>
  <si>
    <t>P2.102</t>
  </si>
  <si>
    <t>Demontáž čislovacich tabuliek pre letecké pozorovanie vrátane ošetrenia otvorov po demontáži</t>
  </si>
  <si>
    <t>-496179134</t>
  </si>
  <si>
    <t>P2.103</t>
  </si>
  <si>
    <t>Zakrytie a odkrytie základu stožiara - pre nátery stožiarov</t>
  </si>
  <si>
    <t>-392191613</t>
  </si>
  <si>
    <t>P2.104</t>
  </si>
  <si>
    <t>Zakrytie a odkrytie izolátorového závesu - pre nátery stožiarov</t>
  </si>
  <si>
    <t>-365514801</t>
  </si>
  <si>
    <t>O3001</t>
  </si>
  <si>
    <t>Montáž výstražných, číslovacích a iných tabuliek</t>
  </si>
  <si>
    <t>-1788751034</t>
  </si>
  <si>
    <t>178+89+89</t>
  </si>
  <si>
    <t>O3002</t>
  </si>
  <si>
    <t>Montáž čislovacich tabuliek pre letecké pozorovanie</t>
  </si>
  <si>
    <t>-1321955016</t>
  </si>
  <si>
    <t>-1858326982</t>
  </si>
  <si>
    <t>89*4</t>
  </si>
  <si>
    <t>O70020</t>
  </si>
  <si>
    <t>Označenie systémov dvojitého vedenia - náterom</t>
  </si>
  <si>
    <t>-1781021294</t>
  </si>
  <si>
    <t>Náter a značenie stožiarov - materiál</t>
  </si>
  <si>
    <t>M2.201</t>
  </si>
  <si>
    <t>743771610</t>
  </si>
  <si>
    <t>M2.202</t>
  </si>
  <si>
    <t>Farba Izolplast HS Elastcom - RAL 1024 okrová</t>
  </si>
  <si>
    <t>-1307243011</t>
  </si>
  <si>
    <t>M2.203</t>
  </si>
  <si>
    <t>Farba Izolplast Aurel Elastcom - RAL 6011 zelená</t>
  </si>
  <si>
    <t>-1948736829</t>
  </si>
  <si>
    <t>M2.204</t>
  </si>
  <si>
    <t>Farba Izolplast Aurel Elastcom - RAL 3020 červená</t>
  </si>
  <si>
    <t>-993720086</t>
  </si>
  <si>
    <t>M2.205</t>
  </si>
  <si>
    <t>Farba Izolplast Aurel Elastcom - RAL 9016 biela</t>
  </si>
  <si>
    <t>-80398056</t>
  </si>
  <si>
    <t>M2.206</t>
  </si>
  <si>
    <t>Farba Izolplast Aurel Elastcom - RAL 9005 čierna</t>
  </si>
  <si>
    <t>-30735023</t>
  </si>
  <si>
    <t>M2.207</t>
  </si>
  <si>
    <t>Rozpúšťadlo XYLEN - 5l</t>
  </si>
  <si>
    <t>-807999562</t>
  </si>
  <si>
    <t>((4160+280+3460+280+180+260)*0,1)/5</t>
  </si>
  <si>
    <t>M2.222</t>
  </si>
  <si>
    <t>Farba Izolplast Aurel Elastcom - RAL 1018 žltá</t>
  </si>
  <si>
    <t>-491112698</t>
  </si>
  <si>
    <t>M2.223</t>
  </si>
  <si>
    <t>Farba Izolplast Aurel Elastcom - RAL 6001 zelená</t>
  </si>
  <si>
    <t>-707231232</t>
  </si>
  <si>
    <t>Oprava oceľovej konštrukcie stožiarov - montáž</t>
  </si>
  <si>
    <t>45</t>
  </si>
  <si>
    <t>-49903771</t>
  </si>
  <si>
    <t>F - Organizácia výstavby a ostatné</t>
  </si>
  <si>
    <t xml:space="preserve">    001 - Prístupové cesty</t>
  </si>
  <si>
    <t xml:space="preserve">    002 - Ostatné</t>
  </si>
  <si>
    <t>Prístupové cesty</t>
  </si>
  <si>
    <t>111201102.S1</t>
  </si>
  <si>
    <t>Odstránenie krovín a stromov s koreňom s priemerom kmeňa do 100 mm, nad 1000 do 10000 m2 - okolie p.b.</t>
  </si>
  <si>
    <t>-860017123</t>
  </si>
  <si>
    <t>P705</t>
  </si>
  <si>
    <t>Zabezpečenie vstupov na pozemky</t>
  </si>
  <si>
    <t>1283779008</t>
  </si>
  <si>
    <t>P706</t>
  </si>
  <si>
    <t>Škody a poplatky, vrátane prístupov</t>
  </si>
  <si>
    <t>-1967027923</t>
  </si>
  <si>
    <t>-1404468770</t>
  </si>
  <si>
    <t>množstvá sú zaokrúhlené podľa balení</t>
  </si>
  <si>
    <t xml:space="preserve">     001 - Prístupové cesty</t>
  </si>
  <si>
    <r>
      <t xml:space="preserve">    002 - Náter a značenie stožiarov - materiál - </t>
    </r>
    <r>
      <rPr>
        <sz val="10"/>
        <color rgb="FFFF0000"/>
        <rFont val="Arial CE"/>
        <charset val="238"/>
      </rPr>
      <t>pevne dané obstarávateľom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</si>
</sst>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FFFFFF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003366"/>
      <name val="Arial CE"/>
      <charset val="238"/>
    </font>
    <font>
      <b/>
      <i/>
      <sz val="9"/>
      <color rgb="FF0000FF"/>
      <name val="Arial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7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vertical="center"/>
    </xf>
    <xf numFmtId="0" fontId="35" fillId="5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5" borderId="3" xfId="0" applyFont="1" applyFill="1" applyBorder="1"/>
    <xf numFmtId="0" fontId="11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49" fontId="34" fillId="0" borderId="0" xfId="0" applyNumberFormat="1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167" fontId="34" fillId="0" borderId="0" xfId="0" applyNumberFormat="1" applyFont="1" applyBorder="1" applyAlignment="1" applyProtection="1">
      <alignment vertical="center"/>
      <protection locked="0"/>
    </xf>
    <xf numFmtId="0" fontId="35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167" fontId="20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7" fillId="0" borderId="0" xfId="0" applyFont="1" applyAlignment="1">
      <alignment horizontal="left"/>
    </xf>
    <xf numFmtId="167" fontId="20" fillId="0" borderId="2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167" fontId="38" fillId="0" borderId="22" xfId="0" applyNumberFormat="1" applyFont="1" applyFill="1" applyBorder="1" applyAlignment="1" applyProtection="1">
      <alignment vertical="center"/>
      <protection locked="0"/>
    </xf>
    <xf numFmtId="167" fontId="34" fillId="0" borderId="22" xfId="0" applyNumberFormat="1" applyFont="1" applyFill="1" applyBorder="1" applyAlignment="1" applyProtection="1">
      <alignment vertical="center"/>
      <protection locked="0"/>
    </xf>
    <xf numFmtId="167" fontId="34" fillId="0" borderId="0" xfId="0" applyNumberFormat="1" applyFont="1" applyFill="1" applyBorder="1" applyAlignment="1" applyProtection="1">
      <alignment vertical="center"/>
      <protection locked="0"/>
    </xf>
    <xf numFmtId="167" fontId="7" fillId="0" borderId="0" xfId="0" applyNumberFormat="1" applyFont="1" applyFill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zoomScale="55" zoomScaleNormal="55" workbookViewId="0">
      <selection activeCell="BK41" sqref="BK4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186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S4" s="14" t="s">
        <v>6</v>
      </c>
    </row>
    <row r="5" spans="1:74" ht="12" customHeight="1" x14ac:dyDescent="0.2">
      <c r="B5" s="17"/>
      <c r="D5" s="20" t="s">
        <v>10</v>
      </c>
      <c r="K5" s="217" t="s">
        <v>11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7"/>
      <c r="BS5" s="14" t="s">
        <v>6</v>
      </c>
    </row>
    <row r="6" spans="1:74" ht="36.950000000000003" customHeight="1" x14ac:dyDescent="0.2">
      <c r="B6" s="17"/>
      <c r="D6" s="22" t="s">
        <v>12</v>
      </c>
      <c r="K6" s="218" t="s">
        <v>13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7"/>
      <c r="BS6" s="14" t="s">
        <v>6</v>
      </c>
    </row>
    <row r="7" spans="1:74" ht="12" customHeight="1" x14ac:dyDescent="0.2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ht="12" customHeight="1" x14ac:dyDescent="0.2">
      <c r="B8" s="17"/>
      <c r="D8" s="23" t="s">
        <v>16</v>
      </c>
      <c r="K8" s="21" t="s">
        <v>17</v>
      </c>
      <c r="AK8" s="23" t="s">
        <v>18</v>
      </c>
      <c r="AN8" s="21" t="s">
        <v>19</v>
      </c>
      <c r="AR8" s="17"/>
      <c r="BS8" s="14" t="s">
        <v>6</v>
      </c>
    </row>
    <row r="9" spans="1:74" ht="14.45" customHeight="1" x14ac:dyDescent="0.2">
      <c r="B9" s="17"/>
      <c r="AR9" s="17"/>
      <c r="BS9" s="14" t="s">
        <v>6</v>
      </c>
    </row>
    <row r="10" spans="1:74" ht="12" customHeight="1" x14ac:dyDescent="0.2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ht="18.399999999999999" customHeight="1" x14ac:dyDescent="0.2">
      <c r="B11" s="17"/>
      <c r="E11" s="21" t="s">
        <v>17</v>
      </c>
      <c r="AK11" s="23" t="s">
        <v>22</v>
      </c>
      <c r="AN11" s="21" t="s">
        <v>1</v>
      </c>
      <c r="AR11" s="17"/>
      <c r="BS11" s="14" t="s">
        <v>6</v>
      </c>
    </row>
    <row r="12" spans="1:74" ht="6.95" customHeight="1" x14ac:dyDescent="0.2">
      <c r="B12" s="17"/>
      <c r="AR12" s="17"/>
      <c r="BS12" s="14" t="s">
        <v>6</v>
      </c>
    </row>
    <row r="13" spans="1:74" ht="12" customHeight="1" x14ac:dyDescent="0.2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17</v>
      </c>
      <c r="AK14" s="23" t="s">
        <v>22</v>
      </c>
      <c r="AN14" s="21" t="s">
        <v>1</v>
      </c>
      <c r="AR14" s="17"/>
      <c r="BS14" s="14" t="s">
        <v>6</v>
      </c>
    </row>
    <row r="15" spans="1:74" ht="6.95" customHeight="1" x14ac:dyDescent="0.2">
      <c r="B15" s="17"/>
      <c r="AR15" s="17"/>
      <c r="BS15" s="14" t="s">
        <v>3</v>
      </c>
    </row>
    <row r="16" spans="1:74" ht="12" customHeight="1" x14ac:dyDescent="0.2">
      <c r="B16" s="17"/>
      <c r="D16" s="23" t="s">
        <v>24</v>
      </c>
      <c r="AK16" s="23" t="s">
        <v>21</v>
      </c>
      <c r="AN16" s="21" t="s">
        <v>1</v>
      </c>
      <c r="AR16" s="17"/>
      <c r="BS16" s="14" t="s">
        <v>3</v>
      </c>
    </row>
    <row r="17" spans="2:71" ht="18.399999999999999" customHeight="1" x14ac:dyDescent="0.2">
      <c r="B17" s="17"/>
      <c r="E17" s="21" t="s">
        <v>17</v>
      </c>
      <c r="AK17" s="23" t="s">
        <v>22</v>
      </c>
      <c r="AN17" s="21" t="s">
        <v>1</v>
      </c>
      <c r="AR17" s="17"/>
      <c r="BS17" s="14" t="s">
        <v>25</v>
      </c>
    </row>
    <row r="18" spans="2:71" ht="6.95" customHeight="1" x14ac:dyDescent="0.2">
      <c r="B18" s="17"/>
      <c r="AR18" s="17"/>
      <c r="BS18" s="14" t="s">
        <v>26</v>
      </c>
    </row>
    <row r="19" spans="2:71" ht="12" customHeight="1" x14ac:dyDescent="0.2">
      <c r="B19" s="17"/>
      <c r="D19" s="23" t="s">
        <v>27</v>
      </c>
      <c r="AK19" s="23" t="s">
        <v>21</v>
      </c>
      <c r="AN19" s="21" t="s">
        <v>1</v>
      </c>
      <c r="AR19" s="17"/>
      <c r="BS19" s="14" t="s">
        <v>26</v>
      </c>
    </row>
    <row r="20" spans="2:71" ht="18.399999999999999" customHeight="1" x14ac:dyDescent="0.2">
      <c r="B20" s="17"/>
      <c r="E20" s="21" t="s">
        <v>17</v>
      </c>
      <c r="AK20" s="23" t="s">
        <v>22</v>
      </c>
      <c r="AN20" s="21" t="s">
        <v>1</v>
      </c>
      <c r="AR20" s="17"/>
      <c r="BS20" s="14" t="s">
        <v>25</v>
      </c>
    </row>
    <row r="21" spans="2:71" ht="6.95" customHeight="1" x14ac:dyDescent="0.2">
      <c r="B21" s="17"/>
      <c r="AR21" s="17"/>
    </row>
    <row r="22" spans="2:71" ht="12" customHeight="1" x14ac:dyDescent="0.2">
      <c r="B22" s="17"/>
      <c r="D22" s="23" t="s">
        <v>28</v>
      </c>
      <c r="AR22" s="17"/>
    </row>
    <row r="23" spans="2:71" ht="16.5" customHeight="1" x14ac:dyDescent="0.2">
      <c r="B23" s="17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7"/>
    </row>
    <row r="24" spans="2:71" ht="6.95" customHeight="1" x14ac:dyDescent="0.2">
      <c r="B24" s="17"/>
      <c r="AR24" s="17"/>
    </row>
    <row r="25" spans="2:7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 x14ac:dyDescent="0.2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20" t="e">
        <f>ROUND(AG94,2)</f>
        <v>#REF!</v>
      </c>
      <c r="AL26" s="221"/>
      <c r="AM26" s="221"/>
      <c r="AN26" s="221"/>
      <c r="AO26" s="221"/>
      <c r="AR26" s="26"/>
    </row>
    <row r="27" spans="2:71" s="1" customFormat="1" ht="6.95" customHeight="1" x14ac:dyDescent="0.2">
      <c r="B27" s="26"/>
      <c r="AR27" s="26"/>
    </row>
    <row r="28" spans="2:71" s="1" customFormat="1" ht="12.75" x14ac:dyDescent="0.2">
      <c r="B28" s="26"/>
      <c r="L28" s="222" t="s">
        <v>30</v>
      </c>
      <c r="M28" s="222"/>
      <c r="N28" s="222"/>
      <c r="O28" s="222"/>
      <c r="P28" s="222"/>
      <c r="W28" s="222" t="s">
        <v>31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32</v>
      </c>
      <c r="AL28" s="222"/>
      <c r="AM28" s="222"/>
      <c r="AN28" s="222"/>
      <c r="AO28" s="222"/>
      <c r="AR28" s="26"/>
    </row>
    <row r="29" spans="2:71" s="2" customFormat="1" ht="14.45" customHeight="1" x14ac:dyDescent="0.2">
      <c r="B29" s="30"/>
      <c r="D29" s="23" t="s">
        <v>33</v>
      </c>
      <c r="F29" s="31" t="s">
        <v>34</v>
      </c>
      <c r="L29" s="202">
        <v>0.2</v>
      </c>
      <c r="M29" s="201"/>
      <c r="N29" s="201"/>
      <c r="O29" s="201"/>
      <c r="P29" s="201"/>
      <c r="W29" s="200" t="e">
        <f>ROUND(AZ94, 2)</f>
        <v>#REF!</v>
      </c>
      <c r="X29" s="201"/>
      <c r="Y29" s="201"/>
      <c r="Z29" s="201"/>
      <c r="AA29" s="201"/>
      <c r="AB29" s="201"/>
      <c r="AC29" s="201"/>
      <c r="AD29" s="201"/>
      <c r="AE29" s="201"/>
      <c r="AK29" s="200" t="e">
        <f>ROUND(AV94, 2)</f>
        <v>#REF!</v>
      </c>
      <c r="AL29" s="201"/>
      <c r="AM29" s="201"/>
      <c r="AN29" s="201"/>
      <c r="AO29" s="201"/>
      <c r="AR29" s="30"/>
    </row>
    <row r="30" spans="2:71" s="2" customFormat="1" ht="14.45" customHeight="1" x14ac:dyDescent="0.2">
      <c r="B30" s="30"/>
      <c r="F30" s="31" t="s">
        <v>35</v>
      </c>
      <c r="L30" s="216">
        <v>0.2</v>
      </c>
      <c r="M30" s="215"/>
      <c r="N30" s="215"/>
      <c r="O30" s="215"/>
      <c r="P30" s="215"/>
      <c r="Q30" s="32"/>
      <c r="R30" s="32"/>
      <c r="S30" s="32"/>
      <c r="T30" s="32"/>
      <c r="U30" s="32"/>
      <c r="V30" s="32"/>
      <c r="W30" s="214" t="e">
        <f>ROUND(BA94, 2)</f>
        <v>#REF!</v>
      </c>
      <c r="X30" s="215"/>
      <c r="Y30" s="215"/>
      <c r="Z30" s="215"/>
      <c r="AA30" s="215"/>
      <c r="AB30" s="215"/>
      <c r="AC30" s="215"/>
      <c r="AD30" s="215"/>
      <c r="AE30" s="215"/>
      <c r="AF30" s="32"/>
      <c r="AG30" s="32"/>
      <c r="AH30" s="32"/>
      <c r="AI30" s="32"/>
      <c r="AJ30" s="32"/>
      <c r="AK30" s="214" t="e">
        <f>ROUND(AW94, 2)</f>
        <v>#REF!</v>
      </c>
      <c r="AL30" s="215"/>
      <c r="AM30" s="215"/>
      <c r="AN30" s="215"/>
      <c r="AO30" s="215"/>
      <c r="AP30" s="32"/>
      <c r="AQ30" s="32"/>
      <c r="AR30" s="33"/>
      <c r="AS30" s="32"/>
      <c r="AT30" s="32"/>
      <c r="AU30" s="32"/>
      <c r="AV30" s="32"/>
      <c r="AW30" s="32"/>
      <c r="AX30" s="32"/>
      <c r="AY30" s="32"/>
      <c r="AZ30" s="32"/>
    </row>
    <row r="31" spans="2:71" s="2" customFormat="1" ht="14.45" hidden="1" customHeight="1" x14ac:dyDescent="0.2">
      <c r="B31" s="30"/>
      <c r="F31" s="23" t="s">
        <v>36</v>
      </c>
      <c r="L31" s="202">
        <v>0.2</v>
      </c>
      <c r="M31" s="201"/>
      <c r="N31" s="201"/>
      <c r="O31" s="201"/>
      <c r="P31" s="201"/>
      <c r="W31" s="200" t="e">
        <f>ROUND(BB94, 2)</f>
        <v>#REF!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0"/>
    </row>
    <row r="32" spans="2:71" s="2" customFormat="1" ht="14.45" hidden="1" customHeight="1" x14ac:dyDescent="0.2">
      <c r="B32" s="30"/>
      <c r="F32" s="23" t="s">
        <v>37</v>
      </c>
      <c r="L32" s="202">
        <v>0.2</v>
      </c>
      <c r="M32" s="201"/>
      <c r="N32" s="201"/>
      <c r="O32" s="201"/>
      <c r="P32" s="201"/>
      <c r="W32" s="200" t="e">
        <f>ROUND(BC94, 2)</f>
        <v>#REF!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0"/>
    </row>
    <row r="33" spans="2:44" s="2" customFormat="1" ht="14.45" customHeight="1" x14ac:dyDescent="0.2">
      <c r="B33" s="30"/>
      <c r="F33" s="31" t="s">
        <v>38</v>
      </c>
      <c r="L33" s="202">
        <v>0</v>
      </c>
      <c r="M33" s="201"/>
      <c r="N33" s="201"/>
      <c r="O33" s="201"/>
      <c r="P33" s="201"/>
      <c r="W33" s="200" t="e">
        <f>ROUND(BD94, 2)</f>
        <v>#REF!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0"/>
    </row>
    <row r="34" spans="2:44" s="1" customFormat="1" ht="6.95" customHeight="1" x14ac:dyDescent="0.2">
      <c r="B34" s="26"/>
      <c r="AR34" s="26"/>
    </row>
    <row r="35" spans="2:44" s="1" customFormat="1" ht="25.9" customHeight="1" x14ac:dyDescent="0.2">
      <c r="B35" s="26"/>
      <c r="C35" s="34"/>
      <c r="D35" s="35" t="s">
        <v>39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40</v>
      </c>
      <c r="U35" s="36"/>
      <c r="V35" s="36"/>
      <c r="W35" s="36"/>
      <c r="X35" s="203" t="s">
        <v>41</v>
      </c>
      <c r="Y35" s="204"/>
      <c r="Z35" s="204"/>
      <c r="AA35" s="204"/>
      <c r="AB35" s="204"/>
      <c r="AC35" s="36"/>
      <c r="AD35" s="36"/>
      <c r="AE35" s="36"/>
      <c r="AF35" s="36"/>
      <c r="AG35" s="36"/>
      <c r="AH35" s="36"/>
      <c r="AI35" s="36"/>
      <c r="AJ35" s="36"/>
      <c r="AK35" s="205" t="e">
        <f>SUM(AK26:AK33)</f>
        <v>#REF!</v>
      </c>
      <c r="AL35" s="204"/>
      <c r="AM35" s="204"/>
      <c r="AN35" s="204"/>
      <c r="AO35" s="206"/>
      <c r="AP35" s="34"/>
      <c r="AQ35" s="34"/>
      <c r="AR35" s="26"/>
    </row>
    <row r="36" spans="2:44" s="1" customFormat="1" ht="6.95" customHeight="1" x14ac:dyDescent="0.2">
      <c r="B36" s="26"/>
      <c r="AR36" s="26"/>
    </row>
    <row r="37" spans="2:44" s="1" customFormat="1" ht="14.45" customHeight="1" x14ac:dyDescent="0.2">
      <c r="B37" s="26"/>
      <c r="AR37" s="26"/>
    </row>
    <row r="38" spans="2:44" ht="14.45" customHeight="1" x14ac:dyDescent="0.2">
      <c r="B38" s="17"/>
      <c r="AR38" s="17"/>
    </row>
    <row r="39" spans="2:44" ht="14.45" customHeight="1" x14ac:dyDescent="0.2">
      <c r="B39" s="17"/>
      <c r="AR39" s="17"/>
    </row>
    <row r="40" spans="2:44" ht="14.45" customHeight="1" x14ac:dyDescent="0.2">
      <c r="B40" s="17"/>
      <c r="AR40" s="17"/>
    </row>
    <row r="41" spans="2:44" ht="14.45" customHeight="1" x14ac:dyDescent="0.2">
      <c r="B41" s="17"/>
      <c r="AR41" s="17"/>
    </row>
    <row r="42" spans="2:44" ht="14.45" customHeight="1" x14ac:dyDescent="0.2">
      <c r="B42" s="17"/>
      <c r="AR42" s="17"/>
    </row>
    <row r="43" spans="2:44" ht="14.45" customHeight="1" x14ac:dyDescent="0.2">
      <c r="B43" s="17"/>
      <c r="AR43" s="17"/>
    </row>
    <row r="44" spans="2:44" ht="14.45" customHeight="1" x14ac:dyDescent="0.2">
      <c r="B44" s="17"/>
      <c r="AR44" s="17"/>
    </row>
    <row r="45" spans="2:44" ht="14.45" customHeight="1" x14ac:dyDescent="0.2">
      <c r="B45" s="17"/>
      <c r="AR45" s="17"/>
    </row>
    <row r="46" spans="2:44" ht="14.45" customHeight="1" x14ac:dyDescent="0.2">
      <c r="B46" s="17"/>
      <c r="AR46" s="17"/>
    </row>
    <row r="47" spans="2:44" ht="14.45" customHeight="1" x14ac:dyDescent="0.2">
      <c r="B47" s="17"/>
      <c r="AR47" s="17"/>
    </row>
    <row r="48" spans="2:44" ht="14.45" customHeight="1" x14ac:dyDescent="0.2">
      <c r="B48" s="17"/>
      <c r="AR48" s="17"/>
    </row>
    <row r="49" spans="2:44" s="1" customFormat="1" ht="14.45" customHeight="1" x14ac:dyDescent="0.2">
      <c r="B49" s="26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26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2.75" x14ac:dyDescent="0.2">
      <c r="B60" s="26"/>
      <c r="D60" s="40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0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40" t="s">
        <v>44</v>
      </c>
      <c r="AI60" s="28"/>
      <c r="AJ60" s="28"/>
      <c r="AK60" s="28"/>
      <c r="AL60" s="28"/>
      <c r="AM60" s="40" t="s">
        <v>45</v>
      </c>
      <c r="AN60" s="28"/>
      <c r="AO60" s="28"/>
      <c r="AR60" s="26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2.75" x14ac:dyDescent="0.2">
      <c r="B64" s="26"/>
      <c r="D64" s="38" t="s">
        <v>46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47</v>
      </c>
      <c r="AI64" s="39"/>
      <c r="AJ64" s="39"/>
      <c r="AK64" s="39"/>
      <c r="AL64" s="39"/>
      <c r="AM64" s="39"/>
      <c r="AN64" s="39"/>
      <c r="AO64" s="39"/>
      <c r="AR64" s="26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2.75" x14ac:dyDescent="0.2">
      <c r="B75" s="26"/>
      <c r="D75" s="40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0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0" t="s">
        <v>44</v>
      </c>
      <c r="AI75" s="28"/>
      <c r="AJ75" s="28"/>
      <c r="AK75" s="28"/>
      <c r="AL75" s="28"/>
      <c r="AM75" s="40" t="s">
        <v>45</v>
      </c>
      <c r="AN75" s="28"/>
      <c r="AO75" s="28"/>
      <c r="AR75" s="26"/>
    </row>
    <row r="76" spans="2:44" s="1" customFormat="1" x14ac:dyDescent="0.2">
      <c r="B76" s="26"/>
      <c r="AR76" s="26"/>
    </row>
    <row r="77" spans="2:44" s="1" customFormat="1" ht="6.95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6"/>
    </row>
    <row r="81" spans="1:91" s="1" customFormat="1" ht="6.95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6"/>
    </row>
    <row r="82" spans="1:91" s="1" customFormat="1" ht="24.95" customHeight="1" x14ac:dyDescent="0.2">
      <c r="B82" s="26"/>
      <c r="C82" s="18" t="s">
        <v>48</v>
      </c>
      <c r="AR82" s="26"/>
    </row>
    <row r="83" spans="1:91" s="1" customFormat="1" ht="6.95" customHeight="1" x14ac:dyDescent="0.2">
      <c r="B83" s="26"/>
      <c r="AR83" s="26"/>
    </row>
    <row r="84" spans="1:91" s="3" customFormat="1" ht="12" customHeight="1" x14ac:dyDescent="0.2">
      <c r="B84" s="45"/>
      <c r="C84" s="23" t="s">
        <v>10</v>
      </c>
      <c r="L84" s="3" t="str">
        <f>K5</f>
        <v>2201-2</v>
      </c>
      <c r="AR84" s="45"/>
    </row>
    <row r="85" spans="1:91" s="4" customFormat="1" ht="36.950000000000003" customHeight="1" x14ac:dyDescent="0.2">
      <c r="B85" s="46"/>
      <c r="C85" s="47" t="s">
        <v>12</v>
      </c>
      <c r="L85" s="191" t="str">
        <f>K6</f>
        <v>Považská Bystrica - oprava vedenia VVN č.7803/7804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6"/>
    </row>
    <row r="86" spans="1:91" s="1" customFormat="1" ht="6.95" customHeight="1" x14ac:dyDescent="0.2">
      <c r="B86" s="26"/>
      <c r="AR86" s="26"/>
    </row>
    <row r="87" spans="1:91" s="1" customFormat="1" ht="12" customHeight="1" x14ac:dyDescent="0.2">
      <c r="B87" s="26"/>
      <c r="C87" s="23" t="s">
        <v>16</v>
      </c>
      <c r="L87" s="48" t="str">
        <f>IF(K8="","",K8)</f>
        <v xml:space="preserve"> </v>
      </c>
      <c r="AI87" s="23" t="s">
        <v>18</v>
      </c>
      <c r="AM87" s="193" t="str">
        <f>IF(AN8= "","",AN8)</f>
        <v>22. 3. 2023</v>
      </c>
      <c r="AN87" s="193"/>
      <c r="AR87" s="26"/>
    </row>
    <row r="88" spans="1:91" s="1" customFormat="1" ht="6.95" customHeight="1" x14ac:dyDescent="0.2">
      <c r="B88" s="26"/>
      <c r="AR88" s="26"/>
    </row>
    <row r="89" spans="1:91" s="1" customFormat="1" ht="15.2" customHeight="1" x14ac:dyDescent="0.2">
      <c r="B89" s="26"/>
      <c r="C89" s="23" t="s">
        <v>20</v>
      </c>
      <c r="L89" s="3" t="str">
        <f>IF(E11= "","",E11)</f>
        <v xml:space="preserve"> </v>
      </c>
      <c r="AI89" s="23" t="s">
        <v>24</v>
      </c>
      <c r="AM89" s="194" t="str">
        <f>IF(E17="","",E17)</f>
        <v xml:space="preserve"> </v>
      </c>
      <c r="AN89" s="195"/>
      <c r="AO89" s="195"/>
      <c r="AP89" s="195"/>
      <c r="AR89" s="26"/>
      <c r="AS89" s="196" t="s">
        <v>49</v>
      </c>
      <c r="AT89" s="19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 x14ac:dyDescent="0.2">
      <c r="B90" s="26"/>
      <c r="C90" s="23" t="s">
        <v>23</v>
      </c>
      <c r="L90" s="3" t="str">
        <f>IF(E14="","",E14)</f>
        <v xml:space="preserve"> </v>
      </c>
      <c r="AI90" s="23" t="s">
        <v>27</v>
      </c>
      <c r="AM90" s="194" t="str">
        <f>IF(E20="","",E20)</f>
        <v xml:space="preserve"> </v>
      </c>
      <c r="AN90" s="195"/>
      <c r="AO90" s="195"/>
      <c r="AP90" s="195"/>
      <c r="AR90" s="26"/>
      <c r="AS90" s="198"/>
      <c r="AT90" s="199"/>
      <c r="BD90" s="53"/>
    </row>
    <row r="91" spans="1:91" s="1" customFormat="1" ht="10.9" customHeight="1" x14ac:dyDescent="0.2">
      <c r="B91" s="26"/>
      <c r="AR91" s="26"/>
      <c r="AS91" s="198"/>
      <c r="AT91" s="199"/>
      <c r="BD91" s="53"/>
    </row>
    <row r="92" spans="1:91" s="1" customFormat="1" ht="29.25" customHeight="1" x14ac:dyDescent="0.2">
      <c r="B92" s="26"/>
      <c r="C92" s="207" t="s">
        <v>50</v>
      </c>
      <c r="D92" s="208"/>
      <c r="E92" s="208"/>
      <c r="F92" s="208"/>
      <c r="G92" s="208"/>
      <c r="H92" s="54"/>
      <c r="I92" s="209" t="s">
        <v>51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52</v>
      </c>
      <c r="AH92" s="208"/>
      <c r="AI92" s="208"/>
      <c r="AJ92" s="208"/>
      <c r="AK92" s="208"/>
      <c r="AL92" s="208"/>
      <c r="AM92" s="208"/>
      <c r="AN92" s="209" t="s">
        <v>53</v>
      </c>
      <c r="AO92" s="208"/>
      <c r="AP92" s="211"/>
      <c r="AQ92" s="55" t="s">
        <v>54</v>
      </c>
      <c r="AR92" s="26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</row>
    <row r="93" spans="1:91" s="1" customFormat="1" ht="10.9" customHeight="1" x14ac:dyDescent="0.2">
      <c r="B93" s="26"/>
      <c r="AR93" s="26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 x14ac:dyDescent="0.2">
      <c r="B94" s="60"/>
      <c r="C94" s="61" t="s">
        <v>67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2" t="e">
        <f>ROUND(SUM(AG95:AG97),2)</f>
        <v>#REF!</v>
      </c>
      <c r="AH94" s="212"/>
      <c r="AI94" s="212"/>
      <c r="AJ94" s="212"/>
      <c r="AK94" s="212"/>
      <c r="AL94" s="212"/>
      <c r="AM94" s="212"/>
      <c r="AN94" s="213" t="e">
        <f>SUM(AG94,AT94)</f>
        <v>#REF!</v>
      </c>
      <c r="AO94" s="213"/>
      <c r="AP94" s="213"/>
      <c r="AQ94" s="64" t="s">
        <v>1</v>
      </c>
      <c r="AR94" s="60"/>
      <c r="AS94" s="65">
        <f>ROUND(SUM(AS95:AS97),2)</f>
        <v>0</v>
      </c>
      <c r="AT94" s="66" t="e">
        <f>ROUND(SUM(AV94:AW94),2)</f>
        <v>#REF!</v>
      </c>
      <c r="AU94" s="67" t="e">
        <f>ROUND(SUM(AU95:AU97),5)</f>
        <v>#REF!</v>
      </c>
      <c r="AV94" s="66" t="e">
        <f>ROUND(AZ94*L29,2)</f>
        <v>#REF!</v>
      </c>
      <c r="AW94" s="66" t="e">
        <f>ROUND(BA94*L30,2)</f>
        <v>#REF!</v>
      </c>
      <c r="AX94" s="66" t="e">
        <f>ROUND(BB94*L29,2)</f>
        <v>#REF!</v>
      </c>
      <c r="AY94" s="66" t="e">
        <f>ROUND(BC94*L30,2)</f>
        <v>#REF!</v>
      </c>
      <c r="AZ94" s="66" t="e">
        <f>ROUND(SUM(AZ95:AZ97),2)</f>
        <v>#REF!</v>
      </c>
      <c r="BA94" s="66" t="e">
        <f>ROUND(SUM(BA95:BA97),2)</f>
        <v>#REF!</v>
      </c>
      <c r="BB94" s="66" t="e">
        <f>ROUND(SUM(BB95:BB97),2)</f>
        <v>#REF!</v>
      </c>
      <c r="BC94" s="66" t="e">
        <f>ROUND(SUM(BC95:BC97),2)</f>
        <v>#REF!</v>
      </c>
      <c r="BD94" s="68" t="e">
        <f>ROUND(SUM(BD95:BD97),2)</f>
        <v>#REF!</v>
      </c>
      <c r="BS94" s="69" t="s">
        <v>68</v>
      </c>
      <c r="BT94" s="69" t="s">
        <v>69</v>
      </c>
      <c r="BU94" s="70" t="s">
        <v>70</v>
      </c>
      <c r="BV94" s="69" t="s">
        <v>71</v>
      </c>
      <c r="BW94" s="69" t="s">
        <v>4</v>
      </c>
      <c r="BX94" s="69" t="s">
        <v>72</v>
      </c>
      <c r="CL94" s="69" t="s">
        <v>1</v>
      </c>
    </row>
    <row r="95" spans="1:91" s="6" customFormat="1" ht="16.5" customHeight="1" x14ac:dyDescent="0.2">
      <c r="A95" s="71" t="s">
        <v>73</v>
      </c>
      <c r="B95" s="72"/>
      <c r="C95" s="73"/>
      <c r="D95" s="190" t="s">
        <v>74</v>
      </c>
      <c r="E95" s="190"/>
      <c r="F95" s="190"/>
      <c r="G95" s="190"/>
      <c r="H95" s="190"/>
      <c r="I95" s="74"/>
      <c r="J95" s="190" t="s">
        <v>75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'E1 - SO01.1 Oprava základov'!J32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5" t="s">
        <v>76</v>
      </c>
      <c r="AR95" s="72"/>
      <c r="AS95" s="76">
        <v>0</v>
      </c>
      <c r="AT95" s="77">
        <f>ROUND(SUM(AV95:AW95),2)</f>
        <v>0</v>
      </c>
      <c r="AU95" s="78">
        <f>'E1 - SO01.1 Oprava základov'!P131</f>
        <v>5376.9726000000001</v>
      </c>
      <c r="AV95" s="77">
        <f>'E1 - SO01.1 Oprava základov'!J35</f>
        <v>0</v>
      </c>
      <c r="AW95" s="77">
        <f>'E1 - SO01.1 Oprava základov'!J36</f>
        <v>0</v>
      </c>
      <c r="AX95" s="77">
        <f>'E1 - SO01.1 Oprava základov'!J37</f>
        <v>0</v>
      </c>
      <c r="AY95" s="77">
        <f>'E1 - SO01.1 Oprava základov'!J38</f>
        <v>0</v>
      </c>
      <c r="AZ95" s="77">
        <f>'E1 - SO01.1 Oprava základov'!F35</f>
        <v>0</v>
      </c>
      <c r="BA95" s="77">
        <f>'E1 - SO01.1 Oprava základov'!F36</f>
        <v>0</v>
      </c>
      <c r="BB95" s="77">
        <f>'E1 - SO01.1 Oprava základov'!F37</f>
        <v>0</v>
      </c>
      <c r="BC95" s="77">
        <f>'E1 - SO01.1 Oprava základov'!F38</f>
        <v>0</v>
      </c>
      <c r="BD95" s="79">
        <f>'E1 - SO01.1 Oprava základov'!F39</f>
        <v>0</v>
      </c>
      <c r="BT95" s="80" t="s">
        <v>77</v>
      </c>
      <c r="BV95" s="80" t="s">
        <v>71</v>
      </c>
      <c r="BW95" s="80" t="s">
        <v>78</v>
      </c>
      <c r="BX95" s="80" t="s">
        <v>4</v>
      </c>
      <c r="CL95" s="80" t="s">
        <v>1</v>
      </c>
      <c r="CM95" s="80" t="s">
        <v>69</v>
      </c>
    </row>
    <row r="96" spans="1:91" s="6" customFormat="1" ht="16.5" customHeight="1" x14ac:dyDescent="0.2">
      <c r="A96" s="71" t="s">
        <v>73</v>
      </c>
      <c r="B96" s="72"/>
      <c r="C96" s="73"/>
      <c r="D96" s="190" t="s">
        <v>79</v>
      </c>
      <c r="E96" s="190"/>
      <c r="F96" s="190"/>
      <c r="G96" s="190"/>
      <c r="H96" s="190"/>
      <c r="I96" s="74"/>
      <c r="J96" s="190" t="s">
        <v>80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88" t="e">
        <f>'E2 - SO01.2 Náter oceľove...'!#REF!</f>
        <v>#REF!</v>
      </c>
      <c r="AH96" s="189"/>
      <c r="AI96" s="189"/>
      <c r="AJ96" s="189"/>
      <c r="AK96" s="189"/>
      <c r="AL96" s="189"/>
      <c r="AM96" s="189"/>
      <c r="AN96" s="188" t="e">
        <f>SUM(AG96,AT96)</f>
        <v>#REF!</v>
      </c>
      <c r="AO96" s="189"/>
      <c r="AP96" s="189"/>
      <c r="AQ96" s="75" t="s">
        <v>76</v>
      </c>
      <c r="AR96" s="72"/>
      <c r="AS96" s="76">
        <v>0</v>
      </c>
      <c r="AT96" s="77" t="e">
        <f>ROUND(SUM(AV96:AW96),2)</f>
        <v>#REF!</v>
      </c>
      <c r="AU96" s="78" t="e">
        <f>'E2 - SO01.2 Náter oceľove...'!P20</f>
        <v>#REF!</v>
      </c>
      <c r="AV96" s="77" t="e">
        <f>'E2 - SO01.2 Náter oceľove...'!#REF!</f>
        <v>#REF!</v>
      </c>
      <c r="AW96" s="77" t="e">
        <f>'E2 - SO01.2 Náter oceľove...'!#REF!</f>
        <v>#REF!</v>
      </c>
      <c r="AX96" s="77" t="e">
        <f>'E2 - SO01.2 Náter oceľove...'!#REF!</f>
        <v>#REF!</v>
      </c>
      <c r="AY96" s="77" t="e">
        <f>'E2 - SO01.2 Náter oceľove...'!#REF!</f>
        <v>#REF!</v>
      </c>
      <c r="AZ96" s="77" t="e">
        <f>'E2 - SO01.2 Náter oceľove...'!#REF!</f>
        <v>#REF!</v>
      </c>
      <c r="BA96" s="77" t="e">
        <f>'E2 - SO01.2 Náter oceľove...'!#REF!</f>
        <v>#REF!</v>
      </c>
      <c r="BB96" s="77" t="e">
        <f>'E2 - SO01.2 Náter oceľove...'!#REF!</f>
        <v>#REF!</v>
      </c>
      <c r="BC96" s="77" t="e">
        <f>'E2 - SO01.2 Náter oceľove...'!#REF!</f>
        <v>#REF!</v>
      </c>
      <c r="BD96" s="79" t="e">
        <f>'E2 - SO01.2 Náter oceľove...'!#REF!</f>
        <v>#REF!</v>
      </c>
      <c r="BT96" s="80" t="s">
        <v>77</v>
      </c>
      <c r="BV96" s="80" t="s">
        <v>71</v>
      </c>
      <c r="BW96" s="80" t="s">
        <v>81</v>
      </c>
      <c r="BX96" s="80" t="s">
        <v>4</v>
      </c>
      <c r="CL96" s="80" t="s">
        <v>1</v>
      </c>
      <c r="CM96" s="80" t="s">
        <v>69</v>
      </c>
    </row>
    <row r="97" spans="1:91" s="6" customFormat="1" ht="16.5" customHeight="1" x14ac:dyDescent="0.2">
      <c r="A97" s="71" t="s">
        <v>73</v>
      </c>
      <c r="B97" s="72"/>
      <c r="C97" s="73"/>
      <c r="D97" s="190" t="s">
        <v>82</v>
      </c>
      <c r="E97" s="190"/>
      <c r="F97" s="190"/>
      <c r="G97" s="190"/>
      <c r="H97" s="190"/>
      <c r="I97" s="74"/>
      <c r="J97" s="190" t="s">
        <v>83</v>
      </c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88">
        <f>'F - Organizácia výstavby ...'!J32</f>
        <v>0</v>
      </c>
      <c r="AH97" s="189"/>
      <c r="AI97" s="189"/>
      <c r="AJ97" s="189"/>
      <c r="AK97" s="189"/>
      <c r="AL97" s="189"/>
      <c r="AM97" s="189"/>
      <c r="AN97" s="188">
        <f>SUM(AG97,AT97)</f>
        <v>0</v>
      </c>
      <c r="AO97" s="189"/>
      <c r="AP97" s="189"/>
      <c r="AQ97" s="75" t="s">
        <v>76</v>
      </c>
      <c r="AR97" s="72"/>
      <c r="AS97" s="81">
        <v>0</v>
      </c>
      <c r="AT97" s="82">
        <f>ROUND(SUM(AV97:AW97),2)</f>
        <v>0</v>
      </c>
      <c r="AU97" s="83" t="e">
        <f>'F - Organizácia výstavby ...'!P128</f>
        <v>#REF!</v>
      </c>
      <c r="AV97" s="82">
        <f>'F - Organizácia výstavby ...'!J35</f>
        <v>0</v>
      </c>
      <c r="AW97" s="82">
        <f>'F - Organizácia výstavby ...'!J36</f>
        <v>0</v>
      </c>
      <c r="AX97" s="82">
        <f>'F - Organizácia výstavby ...'!J37</f>
        <v>0</v>
      </c>
      <c r="AY97" s="82">
        <f>'F - Organizácia výstavby ...'!J38</f>
        <v>0</v>
      </c>
      <c r="AZ97" s="82">
        <f>'F - Organizácia výstavby ...'!F35</f>
        <v>0</v>
      </c>
      <c r="BA97" s="82">
        <f>'F - Organizácia výstavby ...'!F36</f>
        <v>0</v>
      </c>
      <c r="BB97" s="82">
        <f>'F - Organizácia výstavby ...'!F37</f>
        <v>0</v>
      </c>
      <c r="BC97" s="82">
        <f>'F - Organizácia výstavby ...'!F38</f>
        <v>0</v>
      </c>
      <c r="BD97" s="84">
        <f>'F - Organizácia výstavby ...'!F39</f>
        <v>0</v>
      </c>
      <c r="BT97" s="80" t="s">
        <v>77</v>
      </c>
      <c r="BV97" s="80" t="s">
        <v>71</v>
      </c>
      <c r="BW97" s="80" t="s">
        <v>84</v>
      </c>
      <c r="BX97" s="80" t="s">
        <v>4</v>
      </c>
      <c r="CL97" s="80" t="s">
        <v>1</v>
      </c>
      <c r="CM97" s="80" t="s">
        <v>69</v>
      </c>
    </row>
    <row r="98" spans="1:91" s="1" customFormat="1" ht="30" customHeight="1" x14ac:dyDescent="0.2">
      <c r="B98" s="26"/>
      <c r="AR98" s="26"/>
    </row>
    <row r="99" spans="1:91" s="1" customFormat="1" ht="6.95" customHeight="1" x14ac:dyDescent="0.2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26"/>
    </row>
  </sheetData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E1 - SO01.1 Oprava základov'!C2" display="/" xr:uid="{00000000-0004-0000-0000-000000000000}"/>
    <hyperlink ref="A96" location="'E2 - SO01.2 Náter oceľove...'!C2" display="/" xr:uid="{00000000-0004-0000-0000-000001000000}"/>
    <hyperlink ref="A97" location="'F - Organizácia výstavby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topLeftCell="A84" workbookViewId="0">
      <selection activeCell="J106" sqref="J106:J11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78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2:46" ht="24.95" customHeight="1" x14ac:dyDescent="0.2">
      <c r="B4" s="17"/>
      <c r="D4" s="18" t="s">
        <v>85</v>
      </c>
      <c r="L4" s="17"/>
      <c r="M4" s="85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223" t="str">
        <f>'Rekapitulácia stavby'!K6</f>
        <v>Považská Bystrica - oprava vedenia VVN č.7803/7804</v>
      </c>
      <c r="F7" s="224"/>
      <c r="G7" s="224"/>
      <c r="H7" s="224"/>
      <c r="L7" s="17"/>
    </row>
    <row r="8" spans="2:46" s="1" customFormat="1" ht="12" customHeight="1" x14ac:dyDescent="0.2">
      <c r="B8" s="26"/>
      <c r="D8" s="23" t="s">
        <v>86</v>
      </c>
      <c r="L8" s="26"/>
    </row>
    <row r="9" spans="2:46" s="1" customFormat="1" ht="16.5" customHeight="1" x14ac:dyDescent="0.2">
      <c r="B9" s="26"/>
      <c r="E9" s="191" t="s">
        <v>87</v>
      </c>
      <c r="F9" s="225"/>
      <c r="G9" s="225"/>
      <c r="H9" s="225"/>
      <c r="L9" s="26"/>
    </row>
    <row r="10" spans="2:46" s="1" customFormat="1" x14ac:dyDescent="0.2">
      <c r="B10" s="26"/>
      <c r="L10" s="26"/>
    </row>
    <row r="11" spans="2:46" s="1" customFormat="1" ht="12" customHeight="1" x14ac:dyDescent="0.2">
      <c r="B11" s="26"/>
      <c r="D11" s="23" t="s">
        <v>14</v>
      </c>
      <c r="F11" s="21" t="s">
        <v>1</v>
      </c>
      <c r="I11" s="23" t="s">
        <v>15</v>
      </c>
      <c r="J11" s="21" t="s">
        <v>1</v>
      </c>
      <c r="L11" s="26"/>
    </row>
    <row r="12" spans="2:46" s="1" customFormat="1" ht="12" customHeight="1" x14ac:dyDescent="0.2">
      <c r="B12" s="26"/>
      <c r="D12" s="23" t="s">
        <v>16</v>
      </c>
      <c r="F12" s="21" t="s">
        <v>17</v>
      </c>
      <c r="I12" s="23" t="s">
        <v>18</v>
      </c>
      <c r="J12" s="49" t="str">
        <f>'Rekapitulácia stavby'!AN8</f>
        <v>22. 3. 2023</v>
      </c>
      <c r="L12" s="26"/>
    </row>
    <row r="13" spans="2:46" s="1" customFormat="1" ht="10.9" customHeight="1" x14ac:dyDescent="0.2">
      <c r="B13" s="26"/>
      <c r="L13" s="26"/>
    </row>
    <row r="14" spans="2:46" s="1" customFormat="1" ht="12" customHeight="1" x14ac:dyDescent="0.2">
      <c r="B14" s="26"/>
      <c r="D14" s="23" t="s">
        <v>20</v>
      </c>
      <c r="I14" s="23" t="s">
        <v>21</v>
      </c>
      <c r="J14" s="21" t="str">
        <f>IF('Rekapitulácia stavby'!AN10="","",'Rekapitulácia stavby'!AN10)</f>
        <v/>
      </c>
      <c r="L14" s="26"/>
    </row>
    <row r="15" spans="2:46" s="1" customFormat="1" ht="18" customHeight="1" x14ac:dyDescent="0.2">
      <c r="B15" s="26"/>
      <c r="E15" s="21" t="str">
        <f>IF('Rekapitulácia stavby'!E11="","",'Rekapitulácia stavby'!E11)</f>
        <v xml:space="preserve"> </v>
      </c>
      <c r="I15" s="23" t="s">
        <v>22</v>
      </c>
      <c r="J15" s="21" t="str">
        <f>IF('Rekapitulácia stavby'!AN11="","",'Rekapitulácia stavby'!AN11)</f>
        <v/>
      </c>
      <c r="L15" s="26"/>
    </row>
    <row r="16" spans="2:46" s="1" customFormat="1" ht="6.95" customHeight="1" x14ac:dyDescent="0.2">
      <c r="B16" s="26"/>
      <c r="L16" s="26"/>
    </row>
    <row r="17" spans="2:12" s="1" customFormat="1" ht="12" customHeight="1" x14ac:dyDescent="0.2">
      <c r="B17" s="26"/>
      <c r="D17" s="23" t="s">
        <v>23</v>
      </c>
      <c r="I17" s="23" t="s">
        <v>21</v>
      </c>
      <c r="J17" s="21" t="str">
        <f>'Rekapitulácia stavby'!AN13</f>
        <v/>
      </c>
      <c r="L17" s="26"/>
    </row>
    <row r="18" spans="2:12" s="1" customFormat="1" ht="18" customHeight="1" x14ac:dyDescent="0.2">
      <c r="B18" s="26"/>
      <c r="E18" s="217" t="str">
        <f>'Rekapitulácia stavby'!E14</f>
        <v xml:space="preserve"> </v>
      </c>
      <c r="F18" s="217"/>
      <c r="G18" s="217"/>
      <c r="H18" s="217"/>
      <c r="I18" s="23" t="s">
        <v>22</v>
      </c>
      <c r="J18" s="21" t="str">
        <f>'Rekapitulácia stavby'!AN14</f>
        <v/>
      </c>
      <c r="L18" s="26"/>
    </row>
    <row r="19" spans="2:12" s="1" customFormat="1" ht="6.95" customHeight="1" x14ac:dyDescent="0.2">
      <c r="B19" s="26"/>
      <c r="L19" s="26"/>
    </row>
    <row r="20" spans="2:12" s="1" customFormat="1" ht="12" customHeight="1" x14ac:dyDescent="0.2">
      <c r="B20" s="26"/>
      <c r="D20" s="23" t="s">
        <v>24</v>
      </c>
      <c r="I20" s="23" t="s">
        <v>21</v>
      </c>
      <c r="J20" s="21" t="str">
        <f>IF('Rekapitulácia stavby'!AN16="","",'Rekapitulácia stavby'!AN16)</f>
        <v/>
      </c>
      <c r="L20" s="26"/>
    </row>
    <row r="21" spans="2:12" s="1" customFormat="1" ht="18" customHeight="1" x14ac:dyDescent="0.2">
      <c r="B21" s="26"/>
      <c r="E21" s="21" t="str">
        <f>IF('Rekapitulácia stavby'!E17="","",'Rekapitulácia stavby'!E17)</f>
        <v xml:space="preserve"> </v>
      </c>
      <c r="I21" s="23" t="s">
        <v>22</v>
      </c>
      <c r="J21" s="21" t="str">
        <f>IF('Rekapitulácia stavby'!AN17="","",'Rekapitulácia stavby'!AN17)</f>
        <v/>
      </c>
      <c r="L21" s="26"/>
    </row>
    <row r="22" spans="2:12" s="1" customFormat="1" ht="6.95" customHeight="1" x14ac:dyDescent="0.2">
      <c r="B22" s="26"/>
      <c r="L22" s="26"/>
    </row>
    <row r="23" spans="2:12" s="1" customFormat="1" ht="12" customHeight="1" x14ac:dyDescent="0.2">
      <c r="B23" s="26"/>
      <c r="D23" s="23" t="s">
        <v>27</v>
      </c>
      <c r="I23" s="23" t="s">
        <v>21</v>
      </c>
      <c r="J23" s="21" t="str">
        <f>IF('Rekapitulácia stavby'!AN19="","",'Rekapitulácia stavby'!AN19)</f>
        <v/>
      </c>
      <c r="L23" s="26"/>
    </row>
    <row r="24" spans="2:12" s="1" customFormat="1" ht="18" customHeight="1" x14ac:dyDescent="0.2">
      <c r="B24" s="26"/>
      <c r="E24" s="21" t="str">
        <f>IF('Rekapitulácia stavby'!E20="","",'Rekapitulácia stavby'!E20)</f>
        <v xml:space="preserve"> </v>
      </c>
      <c r="I24" s="23" t="s">
        <v>22</v>
      </c>
      <c r="J24" s="21" t="str">
        <f>IF('Rekapitulácia stavby'!AN20="","",'Rekapitulácia stavby'!AN20)</f>
        <v/>
      </c>
      <c r="L24" s="26"/>
    </row>
    <row r="25" spans="2:12" s="1" customFormat="1" ht="6.95" customHeight="1" x14ac:dyDescent="0.2">
      <c r="B25" s="26"/>
      <c r="L25" s="26"/>
    </row>
    <row r="26" spans="2:12" s="1" customFormat="1" ht="12" customHeight="1" x14ac:dyDescent="0.2">
      <c r="B26" s="26"/>
      <c r="D26" s="23" t="s">
        <v>28</v>
      </c>
      <c r="L26" s="26"/>
    </row>
    <row r="27" spans="2:12" s="7" customFormat="1" ht="16.5" customHeight="1" x14ac:dyDescent="0.2">
      <c r="B27" s="86"/>
      <c r="E27" s="219" t="s">
        <v>1</v>
      </c>
      <c r="F27" s="219"/>
      <c r="G27" s="219"/>
      <c r="H27" s="219"/>
      <c r="L27" s="86"/>
    </row>
    <row r="28" spans="2:12" s="1" customFormat="1" ht="6.95" customHeight="1" x14ac:dyDescent="0.2">
      <c r="B28" s="26"/>
      <c r="L28" s="26"/>
    </row>
    <row r="29" spans="2:12" s="1" customFormat="1" ht="6.95" customHeight="1" x14ac:dyDescent="0.2">
      <c r="B29" s="26"/>
      <c r="D29" s="50"/>
      <c r="E29" s="50"/>
      <c r="F29" s="50"/>
      <c r="G29" s="50"/>
      <c r="H29" s="50"/>
      <c r="I29" s="50"/>
      <c r="J29" s="50"/>
      <c r="K29" s="50"/>
      <c r="L29" s="26"/>
    </row>
    <row r="30" spans="2:12" s="1" customFormat="1" ht="14.45" customHeight="1" x14ac:dyDescent="0.2">
      <c r="B30" s="26"/>
      <c r="D30" s="21" t="s">
        <v>88</v>
      </c>
      <c r="J30" s="87">
        <f>J96</f>
        <v>0</v>
      </c>
      <c r="L30" s="26"/>
    </row>
    <row r="31" spans="2:12" s="1" customFormat="1" ht="14.45" customHeight="1" x14ac:dyDescent="0.2">
      <c r="B31" s="26"/>
      <c r="D31" s="88" t="s">
        <v>89</v>
      </c>
      <c r="J31" s="87">
        <f>J105</f>
        <v>0</v>
      </c>
      <c r="L31" s="26"/>
    </row>
    <row r="32" spans="2:12" s="1" customFormat="1" ht="25.35" customHeight="1" x14ac:dyDescent="0.2">
      <c r="B32" s="26"/>
      <c r="D32" s="89" t="s">
        <v>29</v>
      </c>
      <c r="J32" s="63">
        <f>ROUND(J30 + J31, 2)</f>
        <v>0</v>
      </c>
      <c r="L32" s="26"/>
    </row>
    <row r="33" spans="2:12" s="1" customFormat="1" ht="6.95" customHeight="1" x14ac:dyDescent="0.2">
      <c r="B33" s="26"/>
      <c r="D33" s="50"/>
      <c r="E33" s="50"/>
      <c r="F33" s="50"/>
      <c r="G33" s="50"/>
      <c r="H33" s="50"/>
      <c r="I33" s="50"/>
      <c r="J33" s="50"/>
      <c r="K33" s="50"/>
      <c r="L33" s="26"/>
    </row>
    <row r="34" spans="2:12" s="1" customFormat="1" ht="14.45" customHeight="1" x14ac:dyDescent="0.2">
      <c r="B34" s="26"/>
      <c r="F34" s="29" t="s">
        <v>31</v>
      </c>
      <c r="I34" s="29" t="s">
        <v>30</v>
      </c>
      <c r="J34" s="29" t="s">
        <v>32</v>
      </c>
      <c r="L34" s="26"/>
    </row>
    <row r="35" spans="2:12" s="1" customFormat="1" ht="14.45" customHeight="1" x14ac:dyDescent="0.2">
      <c r="B35" s="26"/>
      <c r="D35" s="52" t="s">
        <v>33</v>
      </c>
      <c r="E35" s="31" t="s">
        <v>34</v>
      </c>
      <c r="F35" s="90">
        <f>ROUND((SUM(BE105:BE111) + SUM(BE131:BE184)),  2)</f>
        <v>0</v>
      </c>
      <c r="I35" s="91">
        <v>0.2</v>
      </c>
      <c r="J35" s="90">
        <f>ROUND(((SUM(BE105:BE111) + SUM(BE131:BE184))*I35),  2)</f>
        <v>0</v>
      </c>
      <c r="L35" s="26"/>
    </row>
    <row r="36" spans="2:12" s="1" customFormat="1" ht="14.45" customHeight="1" x14ac:dyDescent="0.2">
      <c r="B36" s="26"/>
      <c r="E36" s="31" t="s">
        <v>35</v>
      </c>
      <c r="F36" s="92">
        <f>ROUND((SUM(BF105:BF111) + SUM(BF131:BF184)),  2)</f>
        <v>0</v>
      </c>
      <c r="G36" s="93"/>
      <c r="H36" s="93"/>
      <c r="I36" s="94">
        <v>0.2</v>
      </c>
      <c r="J36" s="92">
        <f>ROUND(((SUM(BF105:BF111) + SUM(BF131:BF184))*I36),  2)</f>
        <v>0</v>
      </c>
      <c r="L36" s="26"/>
    </row>
    <row r="37" spans="2:12" s="1" customFormat="1" ht="14.45" hidden="1" customHeight="1" x14ac:dyDescent="0.2">
      <c r="B37" s="26"/>
      <c r="E37" s="23" t="s">
        <v>36</v>
      </c>
      <c r="F37" s="90">
        <f>ROUND((SUM(BG105:BG111) + SUM(BG131:BG184)),  2)</f>
        <v>0</v>
      </c>
      <c r="I37" s="91">
        <v>0.2</v>
      </c>
      <c r="J37" s="90">
        <f>0</f>
        <v>0</v>
      </c>
      <c r="L37" s="26"/>
    </row>
    <row r="38" spans="2:12" s="1" customFormat="1" ht="14.45" hidden="1" customHeight="1" x14ac:dyDescent="0.2">
      <c r="B38" s="26"/>
      <c r="E38" s="23" t="s">
        <v>37</v>
      </c>
      <c r="F38" s="90">
        <f>ROUND((SUM(BH105:BH111) + SUM(BH131:BH184)),  2)</f>
        <v>0</v>
      </c>
      <c r="I38" s="91">
        <v>0.2</v>
      </c>
      <c r="J38" s="90">
        <f>0</f>
        <v>0</v>
      </c>
      <c r="L38" s="26"/>
    </row>
    <row r="39" spans="2:12" s="1" customFormat="1" ht="14.45" customHeight="1" x14ac:dyDescent="0.2">
      <c r="B39" s="26"/>
      <c r="E39" s="31" t="s">
        <v>38</v>
      </c>
      <c r="F39" s="90">
        <f>ROUND((SUM(BI105:BI111) + SUM(BI131:BI184)),  2)</f>
        <v>0</v>
      </c>
      <c r="I39" s="91">
        <v>0</v>
      </c>
      <c r="J39" s="90">
        <f>0</f>
        <v>0</v>
      </c>
      <c r="L39" s="26"/>
    </row>
    <row r="40" spans="2:12" s="1" customFormat="1" ht="6.95" customHeight="1" x14ac:dyDescent="0.2">
      <c r="B40" s="26"/>
      <c r="L40" s="26"/>
    </row>
    <row r="41" spans="2:12" s="1" customFormat="1" ht="25.35" customHeight="1" x14ac:dyDescent="0.2">
      <c r="B41" s="26"/>
      <c r="C41" s="95"/>
      <c r="D41" s="96" t="s">
        <v>39</v>
      </c>
      <c r="E41" s="54"/>
      <c r="F41" s="54"/>
      <c r="G41" s="97" t="s">
        <v>40</v>
      </c>
      <c r="H41" s="98" t="s">
        <v>41</v>
      </c>
      <c r="I41" s="54"/>
      <c r="J41" s="99">
        <f>SUM(J32:J39)</f>
        <v>0</v>
      </c>
      <c r="K41" s="100"/>
      <c r="L41" s="26"/>
    </row>
    <row r="42" spans="2:12" s="1" customFormat="1" ht="14.45" customHeight="1" x14ac:dyDescent="0.2">
      <c r="B42" s="26"/>
      <c r="L42" s="26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6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26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6"/>
      <c r="D61" s="40" t="s">
        <v>44</v>
      </c>
      <c r="E61" s="28"/>
      <c r="F61" s="101" t="s">
        <v>45</v>
      </c>
      <c r="G61" s="40" t="s">
        <v>44</v>
      </c>
      <c r="H61" s="28"/>
      <c r="I61" s="28"/>
      <c r="J61" s="102" t="s">
        <v>45</v>
      </c>
      <c r="K61" s="28"/>
      <c r="L61" s="26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6"/>
      <c r="D65" s="38" t="s">
        <v>46</v>
      </c>
      <c r="E65" s="39"/>
      <c r="F65" s="39"/>
      <c r="G65" s="38" t="s">
        <v>47</v>
      </c>
      <c r="H65" s="39"/>
      <c r="I65" s="39"/>
      <c r="J65" s="39"/>
      <c r="K65" s="39"/>
      <c r="L65" s="26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6"/>
      <c r="D76" s="40" t="s">
        <v>44</v>
      </c>
      <c r="E76" s="28"/>
      <c r="F76" s="101" t="s">
        <v>45</v>
      </c>
      <c r="G76" s="40" t="s">
        <v>44</v>
      </c>
      <c r="H76" s="28"/>
      <c r="I76" s="28"/>
      <c r="J76" s="102" t="s">
        <v>45</v>
      </c>
      <c r="K76" s="28"/>
      <c r="L76" s="26"/>
    </row>
    <row r="77" spans="2:12" s="1" customFormat="1" ht="14.45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6"/>
    </row>
    <row r="81" spans="2:47" s="1" customFormat="1" ht="6.95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6"/>
    </row>
    <row r="82" spans="2:47" s="1" customFormat="1" ht="24.95" customHeight="1" x14ac:dyDescent="0.2">
      <c r="B82" s="26"/>
      <c r="C82" s="18" t="s">
        <v>90</v>
      </c>
      <c r="L82" s="26"/>
    </row>
    <row r="83" spans="2:47" s="1" customFormat="1" ht="6.95" customHeight="1" x14ac:dyDescent="0.2">
      <c r="B83" s="26"/>
      <c r="L83" s="26"/>
    </row>
    <row r="84" spans="2:47" s="1" customFormat="1" ht="12" customHeight="1" x14ac:dyDescent="0.2">
      <c r="B84" s="26"/>
      <c r="C84" s="23" t="s">
        <v>12</v>
      </c>
      <c r="L84" s="26"/>
    </row>
    <row r="85" spans="2:47" s="1" customFormat="1" ht="16.5" customHeight="1" x14ac:dyDescent="0.2">
      <c r="B85" s="26"/>
      <c r="E85" s="223" t="str">
        <f>E7</f>
        <v>Považská Bystrica - oprava vedenia VVN č.7803/7804</v>
      </c>
      <c r="F85" s="224"/>
      <c r="G85" s="224"/>
      <c r="H85" s="224"/>
      <c r="L85" s="26"/>
    </row>
    <row r="86" spans="2:47" s="1" customFormat="1" ht="12" customHeight="1" x14ac:dyDescent="0.2">
      <c r="B86" s="26"/>
      <c r="C86" s="23" t="s">
        <v>86</v>
      </c>
      <c r="L86" s="26"/>
    </row>
    <row r="87" spans="2:47" s="1" customFormat="1" ht="16.5" customHeight="1" x14ac:dyDescent="0.2">
      <c r="B87" s="26"/>
      <c r="E87" s="191" t="str">
        <f>E9</f>
        <v>E1 - SO01.1 Oprava základov</v>
      </c>
      <c r="F87" s="225"/>
      <c r="G87" s="225"/>
      <c r="H87" s="225"/>
      <c r="L87" s="26"/>
    </row>
    <row r="88" spans="2:47" s="1" customFormat="1" ht="6.95" customHeight="1" x14ac:dyDescent="0.2">
      <c r="B88" s="26"/>
      <c r="L88" s="26"/>
    </row>
    <row r="89" spans="2:47" s="1" customFormat="1" ht="12" customHeight="1" x14ac:dyDescent="0.2">
      <c r="B89" s="26"/>
      <c r="C89" s="23" t="s">
        <v>16</v>
      </c>
      <c r="F89" s="21" t="str">
        <f>F12</f>
        <v xml:space="preserve"> </v>
      </c>
      <c r="I89" s="23" t="s">
        <v>18</v>
      </c>
      <c r="J89" s="49" t="str">
        <f>IF(J12="","",J12)</f>
        <v>22. 3. 2023</v>
      </c>
      <c r="L89" s="26"/>
    </row>
    <row r="90" spans="2:47" s="1" customFormat="1" ht="6.95" customHeight="1" x14ac:dyDescent="0.2">
      <c r="B90" s="26"/>
      <c r="L90" s="26"/>
    </row>
    <row r="91" spans="2:47" s="1" customFormat="1" ht="15.2" customHeight="1" x14ac:dyDescent="0.2">
      <c r="B91" s="26"/>
      <c r="C91" s="23" t="s">
        <v>20</v>
      </c>
      <c r="F91" s="21" t="str">
        <f>E15</f>
        <v xml:space="preserve"> </v>
      </c>
      <c r="I91" s="23" t="s">
        <v>24</v>
      </c>
      <c r="J91" s="24" t="str">
        <f>E21</f>
        <v xml:space="preserve"> </v>
      </c>
      <c r="L91" s="26"/>
    </row>
    <row r="92" spans="2:47" s="1" customFormat="1" ht="15.2" customHeight="1" x14ac:dyDescent="0.2">
      <c r="B92" s="26"/>
      <c r="C92" s="23" t="s">
        <v>23</v>
      </c>
      <c r="F92" s="21" t="str">
        <f>IF(E18="","",E18)</f>
        <v xml:space="preserve"> </v>
      </c>
      <c r="I92" s="23" t="s">
        <v>27</v>
      </c>
      <c r="J92" s="24" t="str">
        <f>E24</f>
        <v xml:space="preserve"> </v>
      </c>
      <c r="L92" s="26"/>
    </row>
    <row r="93" spans="2:47" s="1" customFormat="1" ht="10.35" customHeight="1" x14ac:dyDescent="0.2">
      <c r="B93" s="26"/>
      <c r="L93" s="26"/>
    </row>
    <row r="94" spans="2:47" s="1" customFormat="1" ht="29.25" customHeight="1" x14ac:dyDescent="0.2">
      <c r="B94" s="26"/>
      <c r="C94" s="103" t="s">
        <v>91</v>
      </c>
      <c r="D94" s="95"/>
      <c r="E94" s="95"/>
      <c r="F94" s="95"/>
      <c r="G94" s="95"/>
      <c r="H94" s="95"/>
      <c r="I94" s="95"/>
      <c r="J94" s="104" t="s">
        <v>92</v>
      </c>
      <c r="K94" s="95"/>
      <c r="L94" s="26"/>
    </row>
    <row r="95" spans="2:47" s="1" customFormat="1" ht="10.35" customHeight="1" x14ac:dyDescent="0.2">
      <c r="B95" s="26"/>
      <c r="L95" s="26"/>
    </row>
    <row r="96" spans="2:47" s="1" customFormat="1" ht="22.9" customHeight="1" x14ac:dyDescent="0.2">
      <c r="B96" s="26"/>
      <c r="C96" s="105" t="s">
        <v>93</v>
      </c>
      <c r="J96" s="63">
        <f>J131</f>
        <v>0</v>
      </c>
      <c r="L96" s="26"/>
      <c r="AU96" s="14" t="s">
        <v>94</v>
      </c>
    </row>
    <row r="97" spans="2:65" s="8" customFormat="1" ht="24.95" customHeight="1" x14ac:dyDescent="0.2">
      <c r="B97" s="106"/>
      <c r="D97" s="107" t="s">
        <v>95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65" s="9" customFormat="1" ht="19.899999999999999" customHeight="1" x14ac:dyDescent="0.2">
      <c r="B98" s="110"/>
      <c r="D98" s="111" t="s">
        <v>96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2:65" s="9" customFormat="1" ht="19.899999999999999" customHeight="1" x14ac:dyDescent="0.2">
      <c r="B99" s="110"/>
      <c r="D99" s="111" t="s">
        <v>97</v>
      </c>
      <c r="E99" s="112"/>
      <c r="F99" s="112"/>
      <c r="G99" s="112"/>
      <c r="H99" s="112"/>
      <c r="I99" s="112"/>
      <c r="J99" s="113">
        <f>J152</f>
        <v>0</v>
      </c>
      <c r="L99" s="110"/>
    </row>
    <row r="100" spans="2:65" s="9" customFormat="1" ht="19.899999999999999" customHeight="1" x14ac:dyDescent="0.2">
      <c r="B100" s="110"/>
      <c r="D100" s="111" t="s">
        <v>98</v>
      </c>
      <c r="E100" s="112"/>
      <c r="F100" s="112"/>
      <c r="G100" s="112"/>
      <c r="H100" s="112"/>
      <c r="I100" s="112"/>
      <c r="J100" s="113">
        <f>J172</f>
        <v>0</v>
      </c>
      <c r="L100" s="110"/>
    </row>
    <row r="101" spans="2:65" s="9" customFormat="1" ht="19.899999999999999" customHeight="1" x14ac:dyDescent="0.2">
      <c r="B101" s="110"/>
      <c r="D101" s="111" t="s">
        <v>99</v>
      </c>
      <c r="E101" s="112"/>
      <c r="F101" s="112"/>
      <c r="G101" s="112"/>
      <c r="H101" s="112"/>
      <c r="I101" s="112"/>
      <c r="J101" s="113">
        <f>J176</f>
        <v>0</v>
      </c>
      <c r="L101" s="110"/>
    </row>
    <row r="102" spans="2:65" s="9" customFormat="1" ht="19.899999999999999" customHeight="1" x14ac:dyDescent="0.2">
      <c r="B102" s="110"/>
      <c r="D102" s="111" t="s">
        <v>100</v>
      </c>
      <c r="E102" s="112"/>
      <c r="F102" s="112"/>
      <c r="G102" s="112"/>
      <c r="H102" s="112"/>
      <c r="I102" s="112"/>
      <c r="J102" s="113">
        <f>J182</f>
        <v>0</v>
      </c>
      <c r="L102" s="110"/>
    </row>
    <row r="103" spans="2:65" s="1" customFormat="1" ht="21.75" customHeight="1" x14ac:dyDescent="0.2">
      <c r="B103" s="26"/>
      <c r="L103" s="26"/>
    </row>
    <row r="104" spans="2:65" s="1" customFormat="1" ht="6.95" customHeight="1" x14ac:dyDescent="0.2">
      <c r="B104" s="26"/>
      <c r="L104" s="26"/>
    </row>
    <row r="105" spans="2:65" s="1" customFormat="1" ht="29.25" customHeight="1" x14ac:dyDescent="0.2">
      <c r="B105" s="26"/>
      <c r="C105" s="105" t="s">
        <v>101</v>
      </c>
      <c r="J105" s="114">
        <f>ROUND(J106 + J107 + J108 + J109 + J110,2)</f>
        <v>0</v>
      </c>
      <c r="L105" s="26"/>
      <c r="N105" s="115" t="s">
        <v>33</v>
      </c>
    </row>
    <row r="106" spans="2:65" s="1" customFormat="1" ht="18" customHeight="1" x14ac:dyDescent="0.2">
      <c r="B106" s="116"/>
      <c r="C106" s="117"/>
      <c r="D106" s="226" t="s">
        <v>102</v>
      </c>
      <c r="E106" s="226"/>
      <c r="F106" s="226"/>
      <c r="G106" s="117"/>
      <c r="H106" s="117"/>
      <c r="I106" s="117"/>
      <c r="J106" s="119"/>
      <c r="K106" s="117"/>
      <c r="L106" s="116"/>
      <c r="M106" s="117"/>
      <c r="N106" s="120" t="s">
        <v>34</v>
      </c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21" t="s">
        <v>103</v>
      </c>
      <c r="AZ106" s="117"/>
      <c r="BA106" s="117"/>
      <c r="BB106" s="117"/>
      <c r="BC106" s="117"/>
      <c r="BD106" s="117"/>
      <c r="BE106" s="122">
        <f>IF(N106="základná",J106,0)</f>
        <v>0</v>
      </c>
      <c r="BF106" s="122">
        <f>IF(N106="znížená",J106,0)</f>
        <v>0</v>
      </c>
      <c r="BG106" s="122">
        <f>IF(N106="zákl. prenesená",J106,0)</f>
        <v>0</v>
      </c>
      <c r="BH106" s="122">
        <f>IF(N106="zníž. prenesená",J106,0)</f>
        <v>0</v>
      </c>
      <c r="BI106" s="122">
        <f>IF(N106="nulová",J106,0)</f>
        <v>0</v>
      </c>
      <c r="BJ106" s="121" t="s">
        <v>77</v>
      </c>
      <c r="BK106" s="117"/>
      <c r="BL106" s="117"/>
      <c r="BM106" s="117"/>
    </row>
    <row r="107" spans="2:65" s="1" customFormat="1" ht="18" customHeight="1" x14ac:dyDescent="0.2">
      <c r="B107" s="116"/>
      <c r="C107" s="117"/>
      <c r="D107" s="226" t="s">
        <v>104</v>
      </c>
      <c r="E107" s="226"/>
      <c r="F107" s="226"/>
      <c r="G107" s="117"/>
      <c r="H107" s="117"/>
      <c r="I107" s="117"/>
      <c r="J107" s="119"/>
      <c r="K107" s="117"/>
      <c r="L107" s="116"/>
      <c r="M107" s="117"/>
      <c r="N107" s="120" t="s">
        <v>34</v>
      </c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21" t="s">
        <v>103</v>
      </c>
      <c r="AZ107" s="117"/>
      <c r="BA107" s="117"/>
      <c r="BB107" s="117"/>
      <c r="BC107" s="117"/>
      <c r="BD107" s="117"/>
      <c r="BE107" s="122">
        <f>IF(N107="základná",J107,0)</f>
        <v>0</v>
      </c>
      <c r="BF107" s="122">
        <f>IF(N107="znížená",J107,0)</f>
        <v>0</v>
      </c>
      <c r="BG107" s="122">
        <f>IF(N107="zákl. prenesená",J107,0)</f>
        <v>0</v>
      </c>
      <c r="BH107" s="122">
        <f>IF(N107="zníž. prenesená",J107,0)</f>
        <v>0</v>
      </c>
      <c r="BI107" s="122">
        <f>IF(N107="nulová",J107,0)</f>
        <v>0</v>
      </c>
      <c r="BJ107" s="121" t="s">
        <v>77</v>
      </c>
      <c r="BK107" s="117"/>
      <c r="BL107" s="117"/>
      <c r="BM107" s="117"/>
    </row>
    <row r="108" spans="2:65" s="1" customFormat="1" ht="18" customHeight="1" x14ac:dyDescent="0.2">
      <c r="B108" s="116"/>
      <c r="C108" s="117"/>
      <c r="D108" s="226" t="s">
        <v>105</v>
      </c>
      <c r="E108" s="226"/>
      <c r="F108" s="226"/>
      <c r="G108" s="117"/>
      <c r="H108" s="117"/>
      <c r="I108" s="117"/>
      <c r="J108" s="119"/>
      <c r="K108" s="117"/>
      <c r="L108" s="116"/>
      <c r="M108" s="117"/>
      <c r="N108" s="120" t="s">
        <v>34</v>
      </c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21" t="s">
        <v>103</v>
      </c>
      <c r="AZ108" s="117"/>
      <c r="BA108" s="117"/>
      <c r="BB108" s="117"/>
      <c r="BC108" s="117"/>
      <c r="BD108" s="117"/>
      <c r="BE108" s="122">
        <f>IF(N108="základná",J108,0)</f>
        <v>0</v>
      </c>
      <c r="BF108" s="122">
        <f>IF(N108="znížená",J108,0)</f>
        <v>0</v>
      </c>
      <c r="BG108" s="122">
        <f>IF(N108="zákl. prenesená",J108,0)</f>
        <v>0</v>
      </c>
      <c r="BH108" s="122">
        <f>IF(N108="zníž. prenesená",J108,0)</f>
        <v>0</v>
      </c>
      <c r="BI108" s="122">
        <f>IF(N108="nulová",J108,0)</f>
        <v>0</v>
      </c>
      <c r="BJ108" s="121" t="s">
        <v>77</v>
      </c>
      <c r="BK108" s="117"/>
      <c r="BL108" s="117"/>
      <c r="BM108" s="117"/>
    </row>
    <row r="109" spans="2:65" s="1" customFormat="1" ht="18" customHeight="1" x14ac:dyDescent="0.2">
      <c r="B109" s="116"/>
      <c r="C109" s="117"/>
      <c r="D109" s="226" t="s">
        <v>106</v>
      </c>
      <c r="E109" s="226"/>
      <c r="F109" s="226"/>
      <c r="G109" s="117"/>
      <c r="H109" s="117"/>
      <c r="I109" s="117"/>
      <c r="J109" s="119"/>
      <c r="K109" s="117"/>
      <c r="L109" s="116"/>
      <c r="M109" s="117"/>
      <c r="N109" s="120" t="s">
        <v>34</v>
      </c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21" t="s">
        <v>103</v>
      </c>
      <c r="AZ109" s="117"/>
      <c r="BA109" s="117"/>
      <c r="BB109" s="117"/>
      <c r="BC109" s="117"/>
      <c r="BD109" s="117"/>
      <c r="BE109" s="122">
        <f>IF(N109="základná",J109,0)</f>
        <v>0</v>
      </c>
      <c r="BF109" s="122">
        <f>IF(N109="znížená",J109,0)</f>
        <v>0</v>
      </c>
      <c r="BG109" s="122">
        <f>IF(N109="zákl. prenesená",J109,0)</f>
        <v>0</v>
      </c>
      <c r="BH109" s="122">
        <f>IF(N109="zníž. prenesená",J109,0)</f>
        <v>0</v>
      </c>
      <c r="BI109" s="122">
        <f>IF(N109="nulová",J109,0)</f>
        <v>0</v>
      </c>
      <c r="BJ109" s="121" t="s">
        <v>77</v>
      </c>
      <c r="BK109" s="117"/>
      <c r="BL109" s="117"/>
      <c r="BM109" s="117"/>
    </row>
    <row r="110" spans="2:65" s="1" customFormat="1" ht="18" customHeight="1" x14ac:dyDescent="0.2">
      <c r="B110" s="116"/>
      <c r="C110" s="117"/>
      <c r="D110" s="118" t="s">
        <v>107</v>
      </c>
      <c r="E110" s="117"/>
      <c r="F110" s="117"/>
      <c r="G110" s="117"/>
      <c r="H110" s="117"/>
      <c r="I110" s="117"/>
      <c r="J110" s="119"/>
      <c r="K110" s="117"/>
      <c r="L110" s="116"/>
      <c r="M110" s="117"/>
      <c r="N110" s="120" t="s">
        <v>34</v>
      </c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21" t="s">
        <v>108</v>
      </c>
      <c r="AZ110" s="117"/>
      <c r="BA110" s="117"/>
      <c r="BB110" s="117"/>
      <c r="BC110" s="117"/>
      <c r="BD110" s="117"/>
      <c r="BE110" s="122">
        <f>IF(N110="základná",J110,0)</f>
        <v>0</v>
      </c>
      <c r="BF110" s="122">
        <f>IF(N110="znížená",J110,0)</f>
        <v>0</v>
      </c>
      <c r="BG110" s="122">
        <f>IF(N110="zákl. prenesená",J110,0)</f>
        <v>0</v>
      </c>
      <c r="BH110" s="122">
        <f>IF(N110="zníž. prenesená",J110,0)</f>
        <v>0</v>
      </c>
      <c r="BI110" s="122">
        <f>IF(N110="nulová",J110,0)</f>
        <v>0</v>
      </c>
      <c r="BJ110" s="121" t="s">
        <v>77</v>
      </c>
      <c r="BK110" s="117"/>
      <c r="BL110" s="117"/>
      <c r="BM110" s="117"/>
    </row>
    <row r="111" spans="2:65" s="1" customFormat="1" x14ac:dyDescent="0.2">
      <c r="B111" s="26"/>
      <c r="L111" s="26"/>
    </row>
    <row r="112" spans="2:65" s="1" customFormat="1" ht="29.25" customHeight="1" x14ac:dyDescent="0.2">
      <c r="B112" s="26"/>
      <c r="C112" s="123" t="s">
        <v>109</v>
      </c>
      <c r="D112" s="95"/>
      <c r="E112" s="95"/>
      <c r="F112" s="95"/>
      <c r="G112" s="95"/>
      <c r="H112" s="95"/>
      <c r="I112" s="95"/>
      <c r="J112" s="124">
        <f>ROUND(J96+J105,2)</f>
        <v>0</v>
      </c>
      <c r="K112" s="95"/>
      <c r="L112" s="26"/>
    </row>
    <row r="113" spans="2:12" s="1" customFormat="1" ht="6.95" customHeight="1" x14ac:dyDescent="0.2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6"/>
    </row>
    <row r="117" spans="2:12" s="1" customFormat="1" ht="6.95" customHeight="1" x14ac:dyDescent="0.2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6"/>
    </row>
    <row r="118" spans="2:12" s="1" customFormat="1" ht="24.95" customHeight="1" x14ac:dyDescent="0.2">
      <c r="B118" s="26"/>
      <c r="C118" s="18" t="s">
        <v>110</v>
      </c>
      <c r="L118" s="26"/>
    </row>
    <row r="119" spans="2:12" s="1" customFormat="1" ht="6.95" customHeight="1" x14ac:dyDescent="0.2">
      <c r="B119" s="26"/>
      <c r="L119" s="26"/>
    </row>
    <row r="120" spans="2:12" s="1" customFormat="1" ht="12" customHeight="1" x14ac:dyDescent="0.2">
      <c r="B120" s="26"/>
      <c r="C120" s="23" t="s">
        <v>12</v>
      </c>
      <c r="L120" s="26"/>
    </row>
    <row r="121" spans="2:12" s="1" customFormat="1" ht="16.5" customHeight="1" x14ac:dyDescent="0.2">
      <c r="B121" s="26"/>
      <c r="E121" s="223" t="str">
        <f>E7</f>
        <v>Považská Bystrica - oprava vedenia VVN č.7803/7804</v>
      </c>
      <c r="F121" s="224"/>
      <c r="G121" s="224"/>
      <c r="H121" s="224"/>
      <c r="L121" s="26"/>
    </row>
    <row r="122" spans="2:12" s="1" customFormat="1" ht="12" customHeight="1" x14ac:dyDescent="0.2">
      <c r="B122" s="26"/>
      <c r="C122" s="23" t="s">
        <v>86</v>
      </c>
      <c r="L122" s="26"/>
    </row>
    <row r="123" spans="2:12" s="1" customFormat="1" ht="16.5" customHeight="1" x14ac:dyDescent="0.2">
      <c r="B123" s="26"/>
      <c r="E123" s="191" t="str">
        <f>E9</f>
        <v>E1 - SO01.1 Oprava základov</v>
      </c>
      <c r="F123" s="225"/>
      <c r="G123" s="225"/>
      <c r="H123" s="225"/>
      <c r="L123" s="26"/>
    </row>
    <row r="124" spans="2:12" s="1" customFormat="1" ht="6.95" customHeight="1" x14ac:dyDescent="0.2">
      <c r="B124" s="26"/>
      <c r="L124" s="26"/>
    </row>
    <row r="125" spans="2:12" s="1" customFormat="1" ht="12" customHeight="1" x14ac:dyDescent="0.2">
      <c r="B125" s="26"/>
      <c r="C125" s="23" t="s">
        <v>16</v>
      </c>
      <c r="F125" s="21" t="str">
        <f>F12</f>
        <v xml:space="preserve"> </v>
      </c>
      <c r="I125" s="23" t="s">
        <v>18</v>
      </c>
      <c r="J125" s="49" t="str">
        <f>IF(J12="","",J12)</f>
        <v>22. 3. 2023</v>
      </c>
      <c r="L125" s="26"/>
    </row>
    <row r="126" spans="2:12" s="1" customFormat="1" ht="6.95" customHeight="1" x14ac:dyDescent="0.2">
      <c r="B126" s="26"/>
      <c r="L126" s="26"/>
    </row>
    <row r="127" spans="2:12" s="1" customFormat="1" ht="15.2" customHeight="1" x14ac:dyDescent="0.2">
      <c r="B127" s="26"/>
      <c r="C127" s="23" t="s">
        <v>20</v>
      </c>
      <c r="F127" s="21" t="str">
        <f>E15</f>
        <v xml:space="preserve"> </v>
      </c>
      <c r="I127" s="23" t="s">
        <v>24</v>
      </c>
      <c r="J127" s="24" t="str">
        <f>E21</f>
        <v xml:space="preserve"> </v>
      </c>
      <c r="L127" s="26"/>
    </row>
    <row r="128" spans="2:12" s="1" customFormat="1" ht="15.2" customHeight="1" x14ac:dyDescent="0.2">
      <c r="B128" s="26"/>
      <c r="C128" s="23" t="s">
        <v>23</v>
      </c>
      <c r="F128" s="21" t="str">
        <f>IF(E18="","",E18)</f>
        <v xml:space="preserve"> </v>
      </c>
      <c r="I128" s="23" t="s">
        <v>27</v>
      </c>
      <c r="J128" s="24" t="str">
        <f>E24</f>
        <v xml:space="preserve"> </v>
      </c>
      <c r="L128" s="26"/>
    </row>
    <row r="129" spans="2:65" s="1" customFormat="1" ht="10.35" customHeight="1" x14ac:dyDescent="0.2">
      <c r="B129" s="26"/>
      <c r="L129" s="26"/>
    </row>
    <row r="130" spans="2:65" s="10" customFormat="1" ht="29.25" customHeight="1" x14ac:dyDescent="0.2">
      <c r="B130" s="125"/>
      <c r="C130" s="126" t="s">
        <v>111</v>
      </c>
      <c r="D130" s="127" t="s">
        <v>54</v>
      </c>
      <c r="E130" s="127" t="s">
        <v>50</v>
      </c>
      <c r="F130" s="127" t="s">
        <v>51</v>
      </c>
      <c r="G130" s="127" t="s">
        <v>112</v>
      </c>
      <c r="H130" s="127" t="s">
        <v>113</v>
      </c>
      <c r="I130" s="127" t="s">
        <v>114</v>
      </c>
      <c r="J130" s="128" t="s">
        <v>92</v>
      </c>
      <c r="K130" s="129" t="s">
        <v>115</v>
      </c>
      <c r="L130" s="125"/>
      <c r="M130" s="56" t="s">
        <v>1</v>
      </c>
      <c r="N130" s="57" t="s">
        <v>33</v>
      </c>
      <c r="O130" s="57" t="s">
        <v>116</v>
      </c>
      <c r="P130" s="57" t="s">
        <v>117</v>
      </c>
      <c r="Q130" s="57" t="s">
        <v>118</v>
      </c>
      <c r="R130" s="57" t="s">
        <v>119</v>
      </c>
      <c r="S130" s="57" t="s">
        <v>120</v>
      </c>
      <c r="T130" s="58" t="s">
        <v>121</v>
      </c>
    </row>
    <row r="131" spans="2:65" s="1" customFormat="1" ht="22.9" customHeight="1" x14ac:dyDescent="0.25">
      <c r="B131" s="26"/>
      <c r="C131" s="61" t="s">
        <v>88</v>
      </c>
      <c r="J131" s="130">
        <f>BK131</f>
        <v>0</v>
      </c>
      <c r="L131" s="26"/>
      <c r="M131" s="59"/>
      <c r="N131" s="50"/>
      <c r="O131" s="50"/>
      <c r="P131" s="131">
        <f>P132</f>
        <v>5376.9726000000001</v>
      </c>
      <c r="Q131" s="50"/>
      <c r="R131" s="131">
        <f>R132</f>
        <v>849.03762096999992</v>
      </c>
      <c r="S131" s="50"/>
      <c r="T131" s="132">
        <f>T132</f>
        <v>0</v>
      </c>
      <c r="AT131" s="14" t="s">
        <v>68</v>
      </c>
      <c r="AU131" s="14" t="s">
        <v>94</v>
      </c>
      <c r="BK131" s="133">
        <f>BK132</f>
        <v>0</v>
      </c>
    </row>
    <row r="132" spans="2:65" s="11" customFormat="1" ht="25.9" customHeight="1" x14ac:dyDescent="0.2">
      <c r="B132" s="134"/>
      <c r="D132" s="135" t="s">
        <v>68</v>
      </c>
      <c r="E132" s="136" t="s">
        <v>122</v>
      </c>
      <c r="F132" s="136" t="s">
        <v>122</v>
      </c>
      <c r="J132" s="137">
        <f>BK132</f>
        <v>0</v>
      </c>
      <c r="L132" s="134"/>
      <c r="M132" s="138"/>
      <c r="P132" s="139">
        <f>P133+P152+P172+P176+P182</f>
        <v>5376.9726000000001</v>
      </c>
      <c r="R132" s="139">
        <f>R133+R152+R172+R176+R182</f>
        <v>849.03762096999992</v>
      </c>
      <c r="T132" s="140">
        <f>T133+T152+T172+T176+T182</f>
        <v>0</v>
      </c>
      <c r="AR132" s="135" t="s">
        <v>77</v>
      </c>
      <c r="AT132" s="141" t="s">
        <v>68</v>
      </c>
      <c r="AU132" s="141" t="s">
        <v>69</v>
      </c>
      <c r="AY132" s="135" t="s">
        <v>123</v>
      </c>
      <c r="BK132" s="142">
        <f>BK133+BK152+BK172+BK176+BK182</f>
        <v>0</v>
      </c>
    </row>
    <row r="133" spans="2:65" s="11" customFormat="1" ht="22.9" customHeight="1" x14ac:dyDescent="0.2">
      <c r="B133" s="134"/>
      <c r="D133" s="135" t="s">
        <v>68</v>
      </c>
      <c r="E133" s="143" t="s">
        <v>124</v>
      </c>
      <c r="F133" s="143" t="s">
        <v>125</v>
      </c>
      <c r="J133" s="144">
        <f>BK133</f>
        <v>0</v>
      </c>
      <c r="L133" s="134"/>
      <c r="M133" s="138"/>
      <c r="P133" s="139">
        <f>SUM(P134:P151)</f>
        <v>4500.1725999999999</v>
      </c>
      <c r="R133" s="139">
        <f>SUM(R134:R151)</f>
        <v>849.03762096999992</v>
      </c>
      <c r="T133" s="140">
        <f>SUM(T134:T151)</f>
        <v>0</v>
      </c>
      <c r="AR133" s="135" t="s">
        <v>77</v>
      </c>
      <c r="AT133" s="141" t="s">
        <v>68</v>
      </c>
      <c r="AU133" s="141" t="s">
        <v>77</v>
      </c>
      <c r="AY133" s="135" t="s">
        <v>123</v>
      </c>
      <c r="BK133" s="142">
        <f>SUM(BK134:BK151)</f>
        <v>0</v>
      </c>
    </row>
    <row r="134" spans="2:65" s="1" customFormat="1" ht="21.75" customHeight="1" x14ac:dyDescent="0.2">
      <c r="B134" s="116"/>
      <c r="C134" s="145" t="s">
        <v>77</v>
      </c>
      <c r="D134" s="145" t="s">
        <v>126</v>
      </c>
      <c r="E134" s="146" t="s">
        <v>127</v>
      </c>
      <c r="F134" s="147" t="s">
        <v>128</v>
      </c>
      <c r="G134" s="148" t="s">
        <v>129</v>
      </c>
      <c r="H134" s="149">
        <v>890</v>
      </c>
      <c r="I134" s="149"/>
      <c r="J134" s="149">
        <f t="shared" ref="J134:J144" si="0">ROUND(I134*H134,3)</f>
        <v>0</v>
      </c>
      <c r="K134" s="150"/>
      <c r="L134" s="26"/>
      <c r="M134" s="151" t="s">
        <v>1</v>
      </c>
      <c r="N134" s="115" t="s">
        <v>34</v>
      </c>
      <c r="O134" s="152">
        <v>0.2</v>
      </c>
      <c r="P134" s="152">
        <f t="shared" ref="P134:P144" si="1">O134*H134</f>
        <v>178</v>
      </c>
      <c r="Q134" s="152">
        <v>0</v>
      </c>
      <c r="R134" s="152">
        <f t="shared" ref="R134:R144" si="2">Q134*H134</f>
        <v>0</v>
      </c>
      <c r="S134" s="152">
        <v>0</v>
      </c>
      <c r="T134" s="153">
        <f t="shared" ref="T134:T144" si="3">S134*H134</f>
        <v>0</v>
      </c>
      <c r="AR134" s="154" t="s">
        <v>130</v>
      </c>
      <c r="AT134" s="154" t="s">
        <v>126</v>
      </c>
      <c r="AU134" s="154" t="s">
        <v>131</v>
      </c>
      <c r="AY134" s="14" t="s">
        <v>123</v>
      </c>
      <c r="BE134" s="155">
        <f t="shared" ref="BE134:BE144" si="4">IF(N134="základná",J134,0)</f>
        <v>0</v>
      </c>
      <c r="BF134" s="155">
        <f t="shared" ref="BF134:BF144" si="5">IF(N134="znížená",J134,0)</f>
        <v>0</v>
      </c>
      <c r="BG134" s="155">
        <f t="shared" ref="BG134:BG144" si="6">IF(N134="zákl. prenesená",J134,0)</f>
        <v>0</v>
      </c>
      <c r="BH134" s="155">
        <f t="shared" ref="BH134:BH144" si="7">IF(N134="zníž. prenesená",J134,0)</f>
        <v>0</v>
      </c>
      <c r="BI134" s="155">
        <f t="shared" ref="BI134:BI144" si="8">IF(N134="nulová",J134,0)</f>
        <v>0</v>
      </c>
      <c r="BJ134" s="14" t="s">
        <v>77</v>
      </c>
      <c r="BK134" s="156">
        <f t="shared" ref="BK134:BK144" si="9">ROUND(I134*H134,3)</f>
        <v>0</v>
      </c>
      <c r="BL134" s="14" t="s">
        <v>130</v>
      </c>
      <c r="BM134" s="154" t="s">
        <v>132</v>
      </c>
    </row>
    <row r="135" spans="2:65" s="1" customFormat="1" ht="24.2" customHeight="1" x14ac:dyDescent="0.2">
      <c r="B135" s="116"/>
      <c r="C135" s="145" t="s">
        <v>131</v>
      </c>
      <c r="D135" s="145" t="s">
        <v>126</v>
      </c>
      <c r="E135" s="146" t="s">
        <v>133</v>
      </c>
      <c r="F135" s="147" t="s">
        <v>134</v>
      </c>
      <c r="G135" s="148" t="s">
        <v>129</v>
      </c>
      <c r="H135" s="149">
        <v>283.3</v>
      </c>
      <c r="I135" s="149"/>
      <c r="J135" s="149">
        <f t="shared" si="0"/>
        <v>0</v>
      </c>
      <c r="K135" s="150"/>
      <c r="L135" s="26"/>
      <c r="M135" s="151" t="s">
        <v>1</v>
      </c>
      <c r="N135" s="115" t="s">
        <v>34</v>
      </c>
      <c r="O135" s="152">
        <v>5</v>
      </c>
      <c r="P135" s="152">
        <f t="shared" si="1"/>
        <v>1416.5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AR135" s="154" t="s">
        <v>130</v>
      </c>
      <c r="AT135" s="154" t="s">
        <v>126</v>
      </c>
      <c r="AU135" s="154" t="s">
        <v>131</v>
      </c>
      <c r="AY135" s="14" t="s">
        <v>123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77</v>
      </c>
      <c r="BK135" s="156">
        <f t="shared" si="9"/>
        <v>0</v>
      </c>
      <c r="BL135" s="14" t="s">
        <v>130</v>
      </c>
      <c r="BM135" s="154" t="s">
        <v>135</v>
      </c>
    </row>
    <row r="136" spans="2:65" s="1" customFormat="1" ht="21.75" customHeight="1" x14ac:dyDescent="0.2">
      <c r="B136" s="116"/>
      <c r="C136" s="145" t="s">
        <v>136</v>
      </c>
      <c r="D136" s="145" t="s">
        <v>126</v>
      </c>
      <c r="E136" s="146" t="s">
        <v>137</v>
      </c>
      <c r="F136" s="147" t="s">
        <v>138</v>
      </c>
      <c r="G136" s="148" t="s">
        <v>139</v>
      </c>
      <c r="H136" s="149">
        <v>2891</v>
      </c>
      <c r="I136" s="149"/>
      <c r="J136" s="149">
        <f t="shared" si="0"/>
        <v>0</v>
      </c>
      <c r="K136" s="150"/>
      <c r="L136" s="26"/>
      <c r="M136" s="151" t="s">
        <v>1</v>
      </c>
      <c r="N136" s="115" t="s">
        <v>34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AR136" s="154" t="s">
        <v>130</v>
      </c>
      <c r="AT136" s="154" t="s">
        <v>126</v>
      </c>
      <c r="AU136" s="154" t="s">
        <v>131</v>
      </c>
      <c r="AY136" s="14" t="s">
        <v>123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77</v>
      </c>
      <c r="BK136" s="156">
        <f t="shared" si="9"/>
        <v>0</v>
      </c>
      <c r="BL136" s="14" t="s">
        <v>130</v>
      </c>
      <c r="BM136" s="154" t="s">
        <v>140</v>
      </c>
    </row>
    <row r="137" spans="2:65" s="1" customFormat="1" ht="24.2" customHeight="1" x14ac:dyDescent="0.2">
      <c r="B137" s="116"/>
      <c r="C137" s="145" t="s">
        <v>130</v>
      </c>
      <c r="D137" s="145" t="s">
        <v>126</v>
      </c>
      <c r="E137" s="146" t="s">
        <v>141</v>
      </c>
      <c r="F137" s="147" t="s">
        <v>142</v>
      </c>
      <c r="G137" s="148" t="s">
        <v>139</v>
      </c>
      <c r="H137" s="149">
        <v>2891</v>
      </c>
      <c r="I137" s="149"/>
      <c r="J137" s="149">
        <f t="shared" si="0"/>
        <v>0</v>
      </c>
      <c r="K137" s="150"/>
      <c r="L137" s="26"/>
      <c r="M137" s="151" t="s">
        <v>1</v>
      </c>
      <c r="N137" s="115" t="s">
        <v>34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AR137" s="154" t="s">
        <v>130</v>
      </c>
      <c r="AT137" s="154" t="s">
        <v>126</v>
      </c>
      <c r="AU137" s="154" t="s">
        <v>131</v>
      </c>
      <c r="AY137" s="14" t="s">
        <v>123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77</v>
      </c>
      <c r="BK137" s="156">
        <f t="shared" si="9"/>
        <v>0</v>
      </c>
      <c r="BL137" s="14" t="s">
        <v>130</v>
      </c>
      <c r="BM137" s="154" t="s">
        <v>143</v>
      </c>
    </row>
    <row r="138" spans="2:65" s="1" customFormat="1" ht="16.5" customHeight="1" x14ac:dyDescent="0.2">
      <c r="B138" s="116"/>
      <c r="C138" s="145" t="s">
        <v>144</v>
      </c>
      <c r="D138" s="145" t="s">
        <v>126</v>
      </c>
      <c r="E138" s="146" t="s">
        <v>145</v>
      </c>
      <c r="F138" s="147" t="s">
        <v>146</v>
      </c>
      <c r="G138" s="148" t="s">
        <v>147</v>
      </c>
      <c r="H138" s="149">
        <v>190</v>
      </c>
      <c r="I138" s="149"/>
      <c r="J138" s="149">
        <f t="shared" si="0"/>
        <v>0</v>
      </c>
      <c r="K138" s="150"/>
      <c r="L138" s="26"/>
      <c r="M138" s="151" t="s">
        <v>1</v>
      </c>
      <c r="N138" s="115" t="s">
        <v>34</v>
      </c>
      <c r="O138" s="152">
        <v>0.14299999999999999</v>
      </c>
      <c r="P138" s="152">
        <f t="shared" si="1"/>
        <v>27.169999999999998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AR138" s="154" t="s">
        <v>130</v>
      </c>
      <c r="AT138" s="154" t="s">
        <v>126</v>
      </c>
      <c r="AU138" s="154" t="s">
        <v>131</v>
      </c>
      <c r="AY138" s="14" t="s">
        <v>123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77</v>
      </c>
      <c r="BK138" s="156">
        <f t="shared" si="9"/>
        <v>0</v>
      </c>
      <c r="BL138" s="14" t="s">
        <v>130</v>
      </c>
      <c r="BM138" s="154" t="s">
        <v>148</v>
      </c>
    </row>
    <row r="139" spans="2:65" s="1" customFormat="1" ht="16.5" customHeight="1" x14ac:dyDescent="0.2">
      <c r="B139" s="116"/>
      <c r="C139" s="145" t="s">
        <v>149</v>
      </c>
      <c r="D139" s="145" t="s">
        <v>126</v>
      </c>
      <c r="E139" s="146" t="s">
        <v>150</v>
      </c>
      <c r="F139" s="147" t="s">
        <v>151</v>
      </c>
      <c r="G139" s="148" t="s">
        <v>147</v>
      </c>
      <c r="H139" s="149">
        <v>499</v>
      </c>
      <c r="I139" s="149"/>
      <c r="J139" s="149">
        <f t="shared" si="0"/>
        <v>0</v>
      </c>
      <c r="K139" s="150"/>
      <c r="L139" s="26"/>
      <c r="M139" s="151" t="s">
        <v>1</v>
      </c>
      <c r="N139" s="115" t="s">
        <v>34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AR139" s="154" t="s">
        <v>130</v>
      </c>
      <c r="AT139" s="154" t="s">
        <v>126</v>
      </c>
      <c r="AU139" s="154" t="s">
        <v>131</v>
      </c>
      <c r="AY139" s="14" t="s">
        <v>123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77</v>
      </c>
      <c r="BK139" s="156">
        <f t="shared" si="9"/>
        <v>0</v>
      </c>
      <c r="BL139" s="14" t="s">
        <v>130</v>
      </c>
      <c r="BM139" s="154" t="s">
        <v>152</v>
      </c>
    </row>
    <row r="140" spans="2:65" s="1" customFormat="1" ht="21.75" customHeight="1" x14ac:dyDescent="0.2">
      <c r="B140" s="116"/>
      <c r="C140" s="145" t="s">
        <v>153</v>
      </c>
      <c r="D140" s="145" t="s">
        <v>126</v>
      </c>
      <c r="E140" s="146" t="s">
        <v>154</v>
      </c>
      <c r="F140" s="147" t="s">
        <v>155</v>
      </c>
      <c r="G140" s="148" t="s">
        <v>147</v>
      </c>
      <c r="H140" s="149">
        <v>1081</v>
      </c>
      <c r="I140" s="149"/>
      <c r="J140" s="149">
        <f t="shared" si="0"/>
        <v>0</v>
      </c>
      <c r="K140" s="150"/>
      <c r="L140" s="26"/>
      <c r="M140" s="151" t="s">
        <v>1</v>
      </c>
      <c r="N140" s="115" t="s">
        <v>34</v>
      </c>
      <c r="O140" s="152">
        <v>0.35799999999999998</v>
      </c>
      <c r="P140" s="152">
        <f t="shared" si="1"/>
        <v>386.99799999999999</v>
      </c>
      <c r="Q140" s="152">
        <v>0.15018133</v>
      </c>
      <c r="R140" s="152">
        <f t="shared" si="2"/>
        <v>162.34601773</v>
      </c>
      <c r="S140" s="152">
        <v>0</v>
      </c>
      <c r="T140" s="153">
        <f t="shared" si="3"/>
        <v>0</v>
      </c>
      <c r="AR140" s="154" t="s">
        <v>130</v>
      </c>
      <c r="AT140" s="154" t="s">
        <v>126</v>
      </c>
      <c r="AU140" s="154" t="s">
        <v>131</v>
      </c>
      <c r="AY140" s="14" t="s">
        <v>123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77</v>
      </c>
      <c r="BK140" s="156">
        <f t="shared" si="9"/>
        <v>0</v>
      </c>
      <c r="BL140" s="14" t="s">
        <v>130</v>
      </c>
      <c r="BM140" s="154" t="s">
        <v>156</v>
      </c>
    </row>
    <row r="141" spans="2:65" s="1" customFormat="1" ht="21.75" customHeight="1" x14ac:dyDescent="0.2">
      <c r="B141" s="116"/>
      <c r="C141" s="145" t="s">
        <v>157</v>
      </c>
      <c r="D141" s="145" t="s">
        <v>126</v>
      </c>
      <c r="E141" s="146" t="s">
        <v>158</v>
      </c>
      <c r="F141" s="147" t="s">
        <v>159</v>
      </c>
      <c r="G141" s="148" t="s">
        <v>147</v>
      </c>
      <c r="H141" s="149">
        <v>1081</v>
      </c>
      <c r="I141" s="149"/>
      <c r="J141" s="149">
        <f t="shared" si="0"/>
        <v>0</v>
      </c>
      <c r="K141" s="150"/>
      <c r="L141" s="26"/>
      <c r="M141" s="151" t="s">
        <v>1</v>
      </c>
      <c r="N141" s="115" t="s">
        <v>34</v>
      </c>
      <c r="O141" s="152">
        <v>0.19900000000000001</v>
      </c>
      <c r="P141" s="152">
        <f t="shared" si="1"/>
        <v>215.119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54" t="s">
        <v>130</v>
      </c>
      <c r="AT141" s="154" t="s">
        <v>126</v>
      </c>
      <c r="AU141" s="154" t="s">
        <v>131</v>
      </c>
      <c r="AY141" s="14" t="s">
        <v>123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77</v>
      </c>
      <c r="BK141" s="156">
        <f t="shared" si="9"/>
        <v>0</v>
      </c>
      <c r="BL141" s="14" t="s">
        <v>130</v>
      </c>
      <c r="BM141" s="154" t="s">
        <v>160</v>
      </c>
    </row>
    <row r="142" spans="2:65" s="1" customFormat="1" ht="16.5" customHeight="1" x14ac:dyDescent="0.2">
      <c r="B142" s="116"/>
      <c r="C142" s="145" t="s">
        <v>161</v>
      </c>
      <c r="D142" s="145" t="s">
        <v>126</v>
      </c>
      <c r="E142" s="146" t="s">
        <v>162</v>
      </c>
      <c r="F142" s="147" t="s">
        <v>163</v>
      </c>
      <c r="G142" s="148" t="s">
        <v>129</v>
      </c>
      <c r="H142" s="149">
        <v>310</v>
      </c>
      <c r="I142" s="149"/>
      <c r="J142" s="149">
        <f t="shared" si="0"/>
        <v>0</v>
      </c>
      <c r="K142" s="150"/>
      <c r="L142" s="26"/>
      <c r="M142" s="151" t="s">
        <v>1</v>
      </c>
      <c r="N142" s="115" t="s">
        <v>34</v>
      </c>
      <c r="O142" s="152">
        <v>0.58055999999999996</v>
      </c>
      <c r="P142" s="152">
        <f t="shared" si="1"/>
        <v>179.97359999999998</v>
      </c>
      <c r="Q142" s="152">
        <v>2.2151342039999999</v>
      </c>
      <c r="R142" s="152">
        <f t="shared" si="2"/>
        <v>686.69160323999995</v>
      </c>
      <c r="S142" s="152">
        <v>0</v>
      </c>
      <c r="T142" s="153">
        <f t="shared" si="3"/>
        <v>0</v>
      </c>
      <c r="AR142" s="154" t="s">
        <v>130</v>
      </c>
      <c r="AT142" s="154" t="s">
        <v>126</v>
      </c>
      <c r="AU142" s="154" t="s">
        <v>131</v>
      </c>
      <c r="AY142" s="14" t="s">
        <v>123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77</v>
      </c>
      <c r="BK142" s="156">
        <f t="shared" si="9"/>
        <v>0</v>
      </c>
      <c r="BL142" s="14" t="s">
        <v>130</v>
      </c>
      <c r="BM142" s="154" t="s">
        <v>164</v>
      </c>
    </row>
    <row r="143" spans="2:65" s="1" customFormat="1" ht="16.5" customHeight="1" x14ac:dyDescent="0.2">
      <c r="B143" s="116"/>
      <c r="C143" s="145" t="s">
        <v>165</v>
      </c>
      <c r="D143" s="145" t="s">
        <v>126</v>
      </c>
      <c r="E143" s="146" t="s">
        <v>166</v>
      </c>
      <c r="F143" s="147" t="s">
        <v>167</v>
      </c>
      <c r="G143" s="148" t="s">
        <v>168</v>
      </c>
      <c r="H143" s="149">
        <v>87</v>
      </c>
      <c r="I143" s="149"/>
      <c r="J143" s="149">
        <f t="shared" si="0"/>
        <v>0</v>
      </c>
      <c r="K143" s="150"/>
      <c r="L143" s="26"/>
      <c r="M143" s="151" t="s">
        <v>1</v>
      </c>
      <c r="N143" s="115" t="s">
        <v>34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AR143" s="154" t="s">
        <v>130</v>
      </c>
      <c r="AT143" s="154" t="s">
        <v>126</v>
      </c>
      <c r="AU143" s="154" t="s">
        <v>131</v>
      </c>
      <c r="AY143" s="14" t="s">
        <v>123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77</v>
      </c>
      <c r="BK143" s="156">
        <f t="shared" si="9"/>
        <v>0</v>
      </c>
      <c r="BL143" s="14" t="s">
        <v>130</v>
      </c>
      <c r="BM143" s="154" t="s">
        <v>169</v>
      </c>
    </row>
    <row r="144" spans="2:65" s="1" customFormat="1" ht="16.5" customHeight="1" x14ac:dyDescent="0.2">
      <c r="B144" s="116"/>
      <c r="C144" s="145" t="s">
        <v>170</v>
      </c>
      <c r="D144" s="145" t="s">
        <v>126</v>
      </c>
      <c r="E144" s="146" t="s">
        <v>171</v>
      </c>
      <c r="F144" s="147" t="s">
        <v>172</v>
      </c>
      <c r="G144" s="148" t="s">
        <v>147</v>
      </c>
      <c r="H144" s="149">
        <v>3756</v>
      </c>
      <c r="I144" s="149"/>
      <c r="J144" s="149">
        <f t="shared" si="0"/>
        <v>0</v>
      </c>
      <c r="K144" s="150"/>
      <c r="L144" s="26"/>
      <c r="M144" s="151" t="s">
        <v>1</v>
      </c>
      <c r="N144" s="115" t="s">
        <v>34</v>
      </c>
      <c r="O144" s="152">
        <v>0.35199999999999998</v>
      </c>
      <c r="P144" s="152">
        <f t="shared" si="1"/>
        <v>1322.1119999999999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AR144" s="154" t="s">
        <v>173</v>
      </c>
      <c r="AT144" s="154" t="s">
        <v>126</v>
      </c>
      <c r="AU144" s="154" t="s">
        <v>131</v>
      </c>
      <c r="AY144" s="14" t="s">
        <v>123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77</v>
      </c>
      <c r="BK144" s="156">
        <f t="shared" si="9"/>
        <v>0</v>
      </c>
      <c r="BL144" s="14" t="s">
        <v>173</v>
      </c>
      <c r="BM144" s="154" t="s">
        <v>174</v>
      </c>
    </row>
    <row r="145" spans="2:65" s="12" customFormat="1" x14ac:dyDescent="0.2">
      <c r="B145" s="157"/>
      <c r="D145" s="158" t="s">
        <v>175</v>
      </c>
      <c r="E145" s="159" t="s">
        <v>1</v>
      </c>
      <c r="F145" s="160" t="s">
        <v>176</v>
      </c>
      <c r="H145" s="161">
        <v>3756</v>
      </c>
      <c r="L145" s="157"/>
      <c r="M145" s="162"/>
      <c r="T145" s="163"/>
      <c r="AT145" s="159" t="s">
        <v>175</v>
      </c>
      <c r="AU145" s="159" t="s">
        <v>131</v>
      </c>
      <c r="AV145" s="12" t="s">
        <v>131</v>
      </c>
      <c r="AW145" s="12" t="s">
        <v>25</v>
      </c>
      <c r="AX145" s="12" t="s">
        <v>77</v>
      </c>
      <c r="AY145" s="159" t="s">
        <v>123</v>
      </c>
    </row>
    <row r="146" spans="2:65" s="1" customFormat="1" ht="24.2" customHeight="1" x14ac:dyDescent="0.2">
      <c r="B146" s="116"/>
      <c r="C146" s="145" t="s">
        <v>177</v>
      </c>
      <c r="D146" s="145" t="s">
        <v>126</v>
      </c>
      <c r="E146" s="146" t="s">
        <v>178</v>
      </c>
      <c r="F146" s="147" t="s">
        <v>179</v>
      </c>
      <c r="G146" s="148" t="s">
        <v>180</v>
      </c>
      <c r="H146" s="149">
        <v>1320</v>
      </c>
      <c r="I146" s="149"/>
      <c r="J146" s="149">
        <f>ROUND(I146*H146,3)</f>
        <v>0</v>
      </c>
      <c r="K146" s="150"/>
      <c r="L146" s="26"/>
      <c r="M146" s="151" t="s">
        <v>1</v>
      </c>
      <c r="N146" s="115" t="s">
        <v>34</v>
      </c>
      <c r="O146" s="152">
        <v>0.05</v>
      </c>
      <c r="P146" s="152">
        <f>O146*H146</f>
        <v>66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54" t="s">
        <v>130</v>
      </c>
      <c r="AT146" s="154" t="s">
        <v>126</v>
      </c>
      <c r="AU146" s="154" t="s">
        <v>131</v>
      </c>
      <c r="AY146" s="14" t="s">
        <v>123</v>
      </c>
      <c r="BE146" s="155">
        <f>IF(N146="základná",J146,0)</f>
        <v>0</v>
      </c>
      <c r="BF146" s="155">
        <f>IF(N146="znížená",J146,0)</f>
        <v>0</v>
      </c>
      <c r="BG146" s="155">
        <f>IF(N146="zákl. prenesená",J146,0)</f>
        <v>0</v>
      </c>
      <c r="BH146" s="155">
        <f>IF(N146="zníž. prenesená",J146,0)</f>
        <v>0</v>
      </c>
      <c r="BI146" s="155">
        <f>IF(N146="nulová",J146,0)</f>
        <v>0</v>
      </c>
      <c r="BJ146" s="14" t="s">
        <v>77</v>
      </c>
      <c r="BK146" s="156">
        <f>ROUND(I146*H146,3)</f>
        <v>0</v>
      </c>
      <c r="BL146" s="14" t="s">
        <v>130</v>
      </c>
      <c r="BM146" s="154" t="s">
        <v>181</v>
      </c>
    </row>
    <row r="147" spans="2:65" s="12" customFormat="1" x14ac:dyDescent="0.2">
      <c r="B147" s="157"/>
      <c r="D147" s="158" t="s">
        <v>175</v>
      </c>
      <c r="E147" s="159" t="s">
        <v>1</v>
      </c>
      <c r="F147" s="160" t="s">
        <v>182</v>
      </c>
      <c r="H147" s="161">
        <v>1320</v>
      </c>
      <c r="L147" s="157"/>
      <c r="M147" s="162"/>
      <c r="T147" s="163"/>
      <c r="AT147" s="159" t="s">
        <v>175</v>
      </c>
      <c r="AU147" s="159" t="s">
        <v>131</v>
      </c>
      <c r="AV147" s="12" t="s">
        <v>131</v>
      </c>
      <c r="AW147" s="12" t="s">
        <v>25</v>
      </c>
      <c r="AX147" s="12" t="s">
        <v>77</v>
      </c>
      <c r="AY147" s="159" t="s">
        <v>123</v>
      </c>
    </row>
    <row r="148" spans="2:65" s="1" customFormat="1" ht="24.2" customHeight="1" x14ac:dyDescent="0.2">
      <c r="B148" s="116"/>
      <c r="C148" s="145" t="s">
        <v>183</v>
      </c>
      <c r="D148" s="145" t="s">
        <v>126</v>
      </c>
      <c r="E148" s="146" t="s">
        <v>184</v>
      </c>
      <c r="F148" s="147" t="s">
        <v>185</v>
      </c>
      <c r="G148" s="148" t="s">
        <v>129</v>
      </c>
      <c r="H148" s="149">
        <v>890</v>
      </c>
      <c r="I148" s="149"/>
      <c r="J148" s="149">
        <f>ROUND(I148*H148,3)</f>
        <v>0</v>
      </c>
      <c r="K148" s="150"/>
      <c r="L148" s="26"/>
      <c r="M148" s="151" t="s">
        <v>1</v>
      </c>
      <c r="N148" s="115" t="s">
        <v>34</v>
      </c>
      <c r="O148" s="152">
        <v>0.05</v>
      </c>
      <c r="P148" s="152">
        <f>O148*H148</f>
        <v>44.5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AR148" s="154" t="s">
        <v>130</v>
      </c>
      <c r="AT148" s="154" t="s">
        <v>126</v>
      </c>
      <c r="AU148" s="154" t="s">
        <v>131</v>
      </c>
      <c r="AY148" s="14" t="s">
        <v>123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77</v>
      </c>
      <c r="BK148" s="156">
        <f>ROUND(I148*H148,3)</f>
        <v>0</v>
      </c>
      <c r="BL148" s="14" t="s">
        <v>130</v>
      </c>
      <c r="BM148" s="154" t="s">
        <v>186</v>
      </c>
    </row>
    <row r="149" spans="2:65" s="1" customFormat="1" ht="37.9" customHeight="1" x14ac:dyDescent="0.2">
      <c r="B149" s="116"/>
      <c r="C149" s="145" t="s">
        <v>187</v>
      </c>
      <c r="D149" s="145" t="s">
        <v>126</v>
      </c>
      <c r="E149" s="146" t="s">
        <v>188</v>
      </c>
      <c r="F149" s="147" t="s">
        <v>189</v>
      </c>
      <c r="G149" s="148" t="s">
        <v>190</v>
      </c>
      <c r="H149" s="149">
        <v>45</v>
      </c>
      <c r="I149" s="149"/>
      <c r="J149" s="149">
        <f>ROUND(I149*H149,3)</f>
        <v>0</v>
      </c>
      <c r="K149" s="150"/>
      <c r="L149" s="26"/>
      <c r="M149" s="151" t="s">
        <v>1</v>
      </c>
      <c r="N149" s="115" t="s">
        <v>34</v>
      </c>
      <c r="O149" s="152">
        <v>1.5</v>
      </c>
      <c r="P149" s="152">
        <f>O149*H149</f>
        <v>67.5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AR149" s="154" t="s">
        <v>130</v>
      </c>
      <c r="AT149" s="154" t="s">
        <v>126</v>
      </c>
      <c r="AU149" s="154" t="s">
        <v>131</v>
      </c>
      <c r="AY149" s="14" t="s">
        <v>123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77</v>
      </c>
      <c r="BK149" s="156">
        <f>ROUND(I149*H149,3)</f>
        <v>0</v>
      </c>
      <c r="BL149" s="14" t="s">
        <v>130</v>
      </c>
      <c r="BM149" s="154" t="s">
        <v>191</v>
      </c>
    </row>
    <row r="150" spans="2:65" s="1" customFormat="1" ht="16.5" customHeight="1" x14ac:dyDescent="0.2">
      <c r="B150" s="116"/>
      <c r="C150" s="145" t="s">
        <v>192</v>
      </c>
      <c r="D150" s="145" t="s">
        <v>126</v>
      </c>
      <c r="E150" s="146" t="s">
        <v>193</v>
      </c>
      <c r="F150" s="147" t="s">
        <v>194</v>
      </c>
      <c r="G150" s="148" t="s">
        <v>190</v>
      </c>
      <c r="H150" s="149">
        <v>89</v>
      </c>
      <c r="I150" s="149"/>
      <c r="J150" s="149">
        <f>ROUND(I150*H150,3)</f>
        <v>0</v>
      </c>
      <c r="K150" s="150"/>
      <c r="L150" s="26"/>
      <c r="M150" s="151" t="s">
        <v>1</v>
      </c>
      <c r="N150" s="115" t="s">
        <v>34</v>
      </c>
      <c r="O150" s="152">
        <v>6.7</v>
      </c>
      <c r="P150" s="152">
        <f>O150*H150</f>
        <v>596.30000000000007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AR150" s="154" t="s">
        <v>130</v>
      </c>
      <c r="AT150" s="154" t="s">
        <v>126</v>
      </c>
      <c r="AU150" s="154" t="s">
        <v>131</v>
      </c>
      <c r="AY150" s="14" t="s">
        <v>123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77</v>
      </c>
      <c r="BK150" s="156">
        <f>ROUND(I150*H150,3)</f>
        <v>0</v>
      </c>
      <c r="BL150" s="14" t="s">
        <v>130</v>
      </c>
      <c r="BM150" s="154" t="s">
        <v>195</v>
      </c>
    </row>
    <row r="151" spans="2:65" s="1" customFormat="1" ht="24.2" customHeight="1" x14ac:dyDescent="0.2">
      <c r="B151" s="116"/>
      <c r="C151" s="145" t="s">
        <v>196</v>
      </c>
      <c r="D151" s="145" t="s">
        <v>126</v>
      </c>
      <c r="E151" s="146" t="s">
        <v>197</v>
      </c>
      <c r="F151" s="147" t="s">
        <v>198</v>
      </c>
      <c r="G151" s="148" t="s">
        <v>190</v>
      </c>
      <c r="H151" s="149">
        <v>89</v>
      </c>
      <c r="I151" s="149"/>
      <c r="J151" s="149">
        <f>ROUND(I151*H151,3)</f>
        <v>0</v>
      </c>
      <c r="K151" s="150"/>
      <c r="L151" s="26"/>
      <c r="M151" s="151" t="s">
        <v>1</v>
      </c>
      <c r="N151" s="115" t="s">
        <v>34</v>
      </c>
      <c r="O151" s="152">
        <v>0</v>
      </c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3">
        <f>S151*H151</f>
        <v>0</v>
      </c>
      <c r="AR151" s="154" t="s">
        <v>130</v>
      </c>
      <c r="AT151" s="154" t="s">
        <v>126</v>
      </c>
      <c r="AU151" s="154" t="s">
        <v>131</v>
      </c>
      <c r="AY151" s="14" t="s">
        <v>123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77</v>
      </c>
      <c r="BK151" s="156">
        <f>ROUND(I151*H151,3)</f>
        <v>0</v>
      </c>
      <c r="BL151" s="14" t="s">
        <v>130</v>
      </c>
      <c r="BM151" s="154" t="s">
        <v>199</v>
      </c>
    </row>
    <row r="152" spans="2:65" s="11" customFormat="1" ht="22.9" customHeight="1" x14ac:dyDescent="0.2">
      <c r="B152" s="134"/>
      <c r="D152" s="135" t="s">
        <v>68</v>
      </c>
      <c r="E152" s="143" t="s">
        <v>200</v>
      </c>
      <c r="F152" s="143" t="s">
        <v>201</v>
      </c>
      <c r="J152" s="144">
        <f>BK152</f>
        <v>0</v>
      </c>
      <c r="L152" s="134"/>
      <c r="M152" s="138"/>
      <c r="P152" s="139">
        <f>SUM(P153:P171)</f>
        <v>0</v>
      </c>
      <c r="R152" s="139">
        <f>SUM(R153:R171)</f>
        <v>0</v>
      </c>
      <c r="T152" s="140">
        <f>SUM(T153:T171)</f>
        <v>0</v>
      </c>
      <c r="AR152" s="135" t="s">
        <v>77</v>
      </c>
      <c r="AT152" s="141" t="s">
        <v>68</v>
      </c>
      <c r="AU152" s="141" t="s">
        <v>77</v>
      </c>
      <c r="AY152" s="135" t="s">
        <v>123</v>
      </c>
      <c r="BK152" s="142">
        <f>SUM(BK153:BK171)</f>
        <v>0</v>
      </c>
    </row>
    <row r="153" spans="2:65" s="1" customFormat="1" ht="21.75" customHeight="1" x14ac:dyDescent="0.2">
      <c r="B153" s="116"/>
      <c r="C153" s="164" t="s">
        <v>202</v>
      </c>
      <c r="D153" s="164" t="s">
        <v>203</v>
      </c>
      <c r="E153" s="165" t="s">
        <v>204</v>
      </c>
      <c r="F153" s="166" t="s">
        <v>205</v>
      </c>
      <c r="G153" s="167" t="s">
        <v>206</v>
      </c>
      <c r="H153" s="168">
        <v>111</v>
      </c>
      <c r="I153" s="168"/>
      <c r="J153" s="168">
        <f>ROUND(I153*H153,3)</f>
        <v>0</v>
      </c>
      <c r="K153" s="169"/>
      <c r="L153" s="170"/>
      <c r="M153" s="171" t="s">
        <v>1</v>
      </c>
      <c r="N153" s="172" t="s">
        <v>34</v>
      </c>
      <c r="O153" s="152">
        <v>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AR153" s="154" t="s">
        <v>157</v>
      </c>
      <c r="AT153" s="154" t="s">
        <v>203</v>
      </c>
      <c r="AU153" s="154" t="s">
        <v>131</v>
      </c>
      <c r="AY153" s="14" t="s">
        <v>123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77</v>
      </c>
      <c r="BK153" s="156">
        <f>ROUND(I153*H153,3)</f>
        <v>0</v>
      </c>
      <c r="BL153" s="14" t="s">
        <v>130</v>
      </c>
      <c r="BM153" s="154" t="s">
        <v>207</v>
      </c>
    </row>
    <row r="154" spans="2:65" s="1" customFormat="1" ht="16.5" customHeight="1" x14ac:dyDescent="0.2">
      <c r="B154" s="116"/>
      <c r="C154" s="164" t="s">
        <v>208</v>
      </c>
      <c r="D154" s="164" t="s">
        <v>203</v>
      </c>
      <c r="E154" s="165" t="s">
        <v>209</v>
      </c>
      <c r="F154" s="166" t="s">
        <v>210</v>
      </c>
      <c r="G154" s="167" t="s">
        <v>206</v>
      </c>
      <c r="H154" s="168">
        <v>226</v>
      </c>
      <c r="I154" s="168"/>
      <c r="J154" s="168">
        <f>ROUND(I154*H154,3)</f>
        <v>0</v>
      </c>
      <c r="K154" s="169"/>
      <c r="L154" s="170"/>
      <c r="M154" s="171" t="s">
        <v>1</v>
      </c>
      <c r="N154" s="172" t="s">
        <v>34</v>
      </c>
      <c r="O154" s="152">
        <v>0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AR154" s="154" t="s">
        <v>157</v>
      </c>
      <c r="AT154" s="154" t="s">
        <v>203</v>
      </c>
      <c r="AU154" s="154" t="s">
        <v>131</v>
      </c>
      <c r="AY154" s="14" t="s">
        <v>123</v>
      </c>
      <c r="BE154" s="155">
        <f>IF(N154="základná",J154,0)</f>
        <v>0</v>
      </c>
      <c r="BF154" s="155">
        <f>IF(N154="znížená",J154,0)</f>
        <v>0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4" t="s">
        <v>77</v>
      </c>
      <c r="BK154" s="156">
        <f>ROUND(I154*H154,3)</f>
        <v>0</v>
      </c>
      <c r="BL154" s="14" t="s">
        <v>130</v>
      </c>
      <c r="BM154" s="154" t="s">
        <v>211</v>
      </c>
    </row>
    <row r="155" spans="2:65" s="1" customFormat="1" ht="16.5" customHeight="1" x14ac:dyDescent="0.2">
      <c r="B155" s="116"/>
      <c r="C155" s="164" t="s">
        <v>212</v>
      </c>
      <c r="D155" s="164" t="s">
        <v>203</v>
      </c>
      <c r="E155" s="165" t="s">
        <v>213</v>
      </c>
      <c r="F155" s="166" t="s">
        <v>214</v>
      </c>
      <c r="G155" s="167" t="s">
        <v>206</v>
      </c>
      <c r="H155" s="168">
        <v>1</v>
      </c>
      <c r="I155" s="168"/>
      <c r="J155" s="168">
        <f>ROUND(I155*H155,3)</f>
        <v>0</v>
      </c>
      <c r="K155" s="169"/>
      <c r="L155" s="170"/>
      <c r="M155" s="171" t="s">
        <v>1</v>
      </c>
      <c r="N155" s="172" t="s">
        <v>34</v>
      </c>
      <c r="O155" s="152">
        <v>0</v>
      </c>
      <c r="P155" s="152">
        <f>O155*H155</f>
        <v>0</v>
      </c>
      <c r="Q155" s="152">
        <v>0</v>
      </c>
      <c r="R155" s="152">
        <f>Q155*H155</f>
        <v>0</v>
      </c>
      <c r="S155" s="152">
        <v>0</v>
      </c>
      <c r="T155" s="153">
        <f>S155*H155</f>
        <v>0</v>
      </c>
      <c r="AR155" s="154" t="s">
        <v>157</v>
      </c>
      <c r="AT155" s="154" t="s">
        <v>203</v>
      </c>
      <c r="AU155" s="154" t="s">
        <v>131</v>
      </c>
      <c r="AY155" s="14" t="s">
        <v>123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4" t="s">
        <v>77</v>
      </c>
      <c r="BK155" s="156">
        <f>ROUND(I155*H155,3)</f>
        <v>0</v>
      </c>
      <c r="BL155" s="14" t="s">
        <v>130</v>
      </c>
      <c r="BM155" s="154" t="s">
        <v>215</v>
      </c>
    </row>
    <row r="156" spans="2:65" s="1" customFormat="1" ht="16.5" customHeight="1" x14ac:dyDescent="0.2">
      <c r="B156" s="116"/>
      <c r="C156" s="164" t="s">
        <v>7</v>
      </c>
      <c r="D156" s="164" t="s">
        <v>203</v>
      </c>
      <c r="E156" s="165" t="s">
        <v>216</v>
      </c>
      <c r="F156" s="166" t="s">
        <v>217</v>
      </c>
      <c r="G156" s="167" t="s">
        <v>129</v>
      </c>
      <c r="H156" s="168">
        <v>310</v>
      </c>
      <c r="I156" s="168"/>
      <c r="J156" s="168">
        <f>ROUND(I156*H156,3)</f>
        <v>0</v>
      </c>
      <c r="K156" s="169"/>
      <c r="L156" s="170"/>
      <c r="M156" s="171" t="s">
        <v>1</v>
      </c>
      <c r="N156" s="172" t="s">
        <v>34</v>
      </c>
      <c r="O156" s="152">
        <v>0</v>
      </c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AR156" s="154" t="s">
        <v>157</v>
      </c>
      <c r="AT156" s="154" t="s">
        <v>203</v>
      </c>
      <c r="AU156" s="154" t="s">
        <v>131</v>
      </c>
      <c r="AY156" s="14" t="s">
        <v>123</v>
      </c>
      <c r="BE156" s="155">
        <f>IF(N156="základná",J156,0)</f>
        <v>0</v>
      </c>
      <c r="BF156" s="155">
        <f>IF(N156="znížená",J156,0)</f>
        <v>0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77</v>
      </c>
      <c r="BK156" s="156">
        <f>ROUND(I156*H156,3)</f>
        <v>0</v>
      </c>
      <c r="BL156" s="14" t="s">
        <v>130</v>
      </c>
      <c r="BM156" s="154" t="s">
        <v>218</v>
      </c>
    </row>
    <row r="157" spans="2:65" s="1" customFormat="1" ht="16.5" customHeight="1" x14ac:dyDescent="0.2">
      <c r="B157" s="116"/>
      <c r="C157" s="164" t="s">
        <v>219</v>
      </c>
      <c r="D157" s="164" t="s">
        <v>203</v>
      </c>
      <c r="E157" s="165" t="s">
        <v>220</v>
      </c>
      <c r="F157" s="166" t="s">
        <v>221</v>
      </c>
      <c r="G157" s="167" t="s">
        <v>129</v>
      </c>
      <c r="H157" s="168">
        <v>52.8</v>
      </c>
      <c r="I157" s="168"/>
      <c r="J157" s="168">
        <f>ROUND(I157*H157,3)</f>
        <v>0</v>
      </c>
      <c r="K157" s="169"/>
      <c r="L157" s="170"/>
      <c r="M157" s="171" t="s">
        <v>1</v>
      </c>
      <c r="N157" s="172" t="s">
        <v>34</v>
      </c>
      <c r="O157" s="152">
        <v>0</v>
      </c>
      <c r="P157" s="152">
        <f>O157*H157</f>
        <v>0</v>
      </c>
      <c r="Q157" s="152">
        <v>0</v>
      </c>
      <c r="R157" s="152">
        <f>Q157*H157</f>
        <v>0</v>
      </c>
      <c r="S157" s="152">
        <v>0</v>
      </c>
      <c r="T157" s="153">
        <f>S157*H157</f>
        <v>0</v>
      </c>
      <c r="AR157" s="154" t="s">
        <v>157</v>
      </c>
      <c r="AT157" s="154" t="s">
        <v>203</v>
      </c>
      <c r="AU157" s="154" t="s">
        <v>131</v>
      </c>
      <c r="AY157" s="14" t="s">
        <v>123</v>
      </c>
      <c r="BE157" s="155">
        <f>IF(N157="základná",J157,0)</f>
        <v>0</v>
      </c>
      <c r="BF157" s="155">
        <f>IF(N157="znížená",J157,0)</f>
        <v>0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77</v>
      </c>
      <c r="BK157" s="156">
        <f>ROUND(I157*H157,3)</f>
        <v>0</v>
      </c>
      <c r="BL157" s="14" t="s">
        <v>130</v>
      </c>
      <c r="BM157" s="154" t="s">
        <v>222</v>
      </c>
    </row>
    <row r="158" spans="2:65" s="12" customFormat="1" x14ac:dyDescent="0.2">
      <c r="B158" s="157"/>
      <c r="D158" s="158" t="s">
        <v>175</v>
      </c>
      <c r="E158" s="159" t="s">
        <v>1</v>
      </c>
      <c r="F158" s="160" t="s">
        <v>223</v>
      </c>
      <c r="H158" s="161">
        <v>52.8</v>
      </c>
      <c r="L158" s="157"/>
      <c r="M158" s="162"/>
      <c r="T158" s="163"/>
      <c r="AT158" s="159" t="s">
        <v>175</v>
      </c>
      <c r="AU158" s="159" t="s">
        <v>131</v>
      </c>
      <c r="AV158" s="12" t="s">
        <v>131</v>
      </c>
      <c r="AW158" s="12" t="s">
        <v>25</v>
      </c>
      <c r="AX158" s="12" t="s">
        <v>77</v>
      </c>
      <c r="AY158" s="159" t="s">
        <v>123</v>
      </c>
    </row>
    <row r="159" spans="2:65" s="1" customFormat="1" ht="16.5" customHeight="1" x14ac:dyDescent="0.2">
      <c r="B159" s="116"/>
      <c r="C159" s="164" t="s">
        <v>224</v>
      </c>
      <c r="D159" s="164" t="s">
        <v>203</v>
      </c>
      <c r="E159" s="165" t="s">
        <v>225</v>
      </c>
      <c r="F159" s="166" t="s">
        <v>226</v>
      </c>
      <c r="G159" s="167" t="s">
        <v>227</v>
      </c>
      <c r="H159" s="168">
        <v>270.25</v>
      </c>
      <c r="I159" s="168"/>
      <c r="J159" s="168">
        <f>ROUND(I159*H159,3)</f>
        <v>0</v>
      </c>
      <c r="K159" s="169"/>
      <c r="L159" s="170"/>
      <c r="M159" s="171" t="s">
        <v>1</v>
      </c>
      <c r="N159" s="172" t="s">
        <v>34</v>
      </c>
      <c r="O159" s="152">
        <v>0</v>
      </c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AR159" s="154" t="s">
        <v>157</v>
      </c>
      <c r="AT159" s="154" t="s">
        <v>203</v>
      </c>
      <c r="AU159" s="154" t="s">
        <v>131</v>
      </c>
      <c r="AY159" s="14" t="s">
        <v>123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77</v>
      </c>
      <c r="BK159" s="156">
        <f>ROUND(I159*H159,3)</f>
        <v>0</v>
      </c>
      <c r="BL159" s="14" t="s">
        <v>130</v>
      </c>
      <c r="BM159" s="154" t="s">
        <v>228</v>
      </c>
    </row>
    <row r="160" spans="2:65" s="12" customFormat="1" x14ac:dyDescent="0.2">
      <c r="B160" s="157"/>
      <c r="D160" s="158" t="s">
        <v>175</v>
      </c>
      <c r="E160" s="159" t="s">
        <v>1</v>
      </c>
      <c r="F160" s="160" t="s">
        <v>229</v>
      </c>
      <c r="H160" s="161">
        <v>270.25</v>
      </c>
      <c r="L160" s="157"/>
      <c r="M160" s="162"/>
      <c r="T160" s="163"/>
      <c r="AT160" s="159" t="s">
        <v>175</v>
      </c>
      <c r="AU160" s="159" t="s">
        <v>131</v>
      </c>
      <c r="AV160" s="12" t="s">
        <v>131</v>
      </c>
      <c r="AW160" s="12" t="s">
        <v>25</v>
      </c>
      <c r="AX160" s="12" t="s">
        <v>77</v>
      </c>
      <c r="AY160" s="159" t="s">
        <v>123</v>
      </c>
    </row>
    <row r="161" spans="2:65" s="1" customFormat="1" ht="16.5" customHeight="1" x14ac:dyDescent="0.2">
      <c r="B161" s="116"/>
      <c r="C161" s="164" t="s">
        <v>230</v>
      </c>
      <c r="D161" s="164" t="s">
        <v>203</v>
      </c>
      <c r="E161" s="165" t="s">
        <v>231</v>
      </c>
      <c r="F161" s="166" t="s">
        <v>232</v>
      </c>
      <c r="G161" s="167" t="s">
        <v>233</v>
      </c>
      <c r="H161" s="168">
        <v>89</v>
      </c>
      <c r="I161" s="168"/>
      <c r="J161" s="168">
        <f>ROUND(I161*H161,3)</f>
        <v>0</v>
      </c>
      <c r="K161" s="169"/>
      <c r="L161" s="170"/>
      <c r="M161" s="171" t="s">
        <v>1</v>
      </c>
      <c r="N161" s="172" t="s">
        <v>34</v>
      </c>
      <c r="O161" s="152">
        <v>0</v>
      </c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AR161" s="154" t="s">
        <v>157</v>
      </c>
      <c r="AT161" s="154" t="s">
        <v>203</v>
      </c>
      <c r="AU161" s="154" t="s">
        <v>131</v>
      </c>
      <c r="AY161" s="14" t="s">
        <v>123</v>
      </c>
      <c r="BE161" s="155">
        <f>IF(N161="základná",J161,0)</f>
        <v>0</v>
      </c>
      <c r="BF161" s="155">
        <f>IF(N161="znížená",J161,0)</f>
        <v>0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4" t="s">
        <v>77</v>
      </c>
      <c r="BK161" s="156">
        <f>ROUND(I161*H161,3)</f>
        <v>0</v>
      </c>
      <c r="BL161" s="14" t="s">
        <v>130</v>
      </c>
      <c r="BM161" s="154" t="s">
        <v>234</v>
      </c>
    </row>
    <row r="162" spans="2:65" s="12" customFormat="1" x14ac:dyDescent="0.2">
      <c r="B162" s="157"/>
      <c r="D162" s="158" t="s">
        <v>175</v>
      </c>
      <c r="E162" s="159" t="s">
        <v>1</v>
      </c>
      <c r="F162" s="160" t="s">
        <v>235</v>
      </c>
      <c r="H162" s="161">
        <v>89</v>
      </c>
      <c r="L162" s="157"/>
      <c r="M162" s="162"/>
      <c r="T162" s="163"/>
      <c r="AT162" s="159" t="s">
        <v>175</v>
      </c>
      <c r="AU162" s="159" t="s">
        <v>131</v>
      </c>
      <c r="AV162" s="12" t="s">
        <v>131</v>
      </c>
      <c r="AW162" s="12" t="s">
        <v>25</v>
      </c>
      <c r="AX162" s="12" t="s">
        <v>77</v>
      </c>
      <c r="AY162" s="159" t="s">
        <v>123</v>
      </c>
    </row>
    <row r="163" spans="2:65" s="1" customFormat="1" ht="16.5" customHeight="1" x14ac:dyDescent="0.2">
      <c r="B163" s="116"/>
      <c r="C163" s="164" t="s">
        <v>236</v>
      </c>
      <c r="D163" s="164" t="s">
        <v>203</v>
      </c>
      <c r="E163" s="165" t="s">
        <v>237</v>
      </c>
      <c r="F163" s="166" t="s">
        <v>238</v>
      </c>
      <c r="G163" s="167" t="s">
        <v>139</v>
      </c>
      <c r="H163" s="168">
        <v>448</v>
      </c>
      <c r="I163" s="168"/>
      <c r="J163" s="168">
        <f>ROUND(I163*H163,3)</f>
        <v>0</v>
      </c>
      <c r="K163" s="169"/>
      <c r="L163" s="170"/>
      <c r="M163" s="171" t="s">
        <v>1</v>
      </c>
      <c r="N163" s="172" t="s">
        <v>34</v>
      </c>
      <c r="O163" s="152">
        <v>0</v>
      </c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AR163" s="154" t="s">
        <v>157</v>
      </c>
      <c r="AT163" s="154" t="s">
        <v>203</v>
      </c>
      <c r="AU163" s="154" t="s">
        <v>131</v>
      </c>
      <c r="AY163" s="14" t="s">
        <v>123</v>
      </c>
      <c r="BE163" s="155">
        <f>IF(N163="základná",J163,0)</f>
        <v>0</v>
      </c>
      <c r="BF163" s="155">
        <f>IF(N163="znížená",J163,0)</f>
        <v>0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14" t="s">
        <v>77</v>
      </c>
      <c r="BK163" s="156">
        <f>ROUND(I163*H163,3)</f>
        <v>0</v>
      </c>
      <c r="BL163" s="14" t="s">
        <v>130</v>
      </c>
      <c r="BM163" s="154" t="s">
        <v>239</v>
      </c>
    </row>
    <row r="164" spans="2:65" s="1" customFormat="1" ht="16.5" customHeight="1" x14ac:dyDescent="0.2">
      <c r="B164" s="116"/>
      <c r="C164" s="164" t="s">
        <v>240</v>
      </c>
      <c r="D164" s="164" t="s">
        <v>203</v>
      </c>
      <c r="E164" s="165" t="s">
        <v>241</v>
      </c>
      <c r="F164" s="166" t="s">
        <v>242</v>
      </c>
      <c r="G164" s="167" t="s">
        <v>139</v>
      </c>
      <c r="H164" s="168">
        <v>448</v>
      </c>
      <c r="I164" s="168"/>
      <c r="J164" s="168">
        <f>ROUND(I164*H164,3)</f>
        <v>0</v>
      </c>
      <c r="K164" s="169"/>
      <c r="L164" s="170"/>
      <c r="M164" s="171" t="s">
        <v>1</v>
      </c>
      <c r="N164" s="172" t="s">
        <v>34</v>
      </c>
      <c r="O164" s="152">
        <v>0</v>
      </c>
      <c r="P164" s="152">
        <f>O164*H164</f>
        <v>0</v>
      </c>
      <c r="Q164" s="152">
        <v>0</v>
      </c>
      <c r="R164" s="152">
        <f>Q164*H164</f>
        <v>0</v>
      </c>
      <c r="S164" s="152">
        <v>0</v>
      </c>
      <c r="T164" s="153">
        <f>S164*H164</f>
        <v>0</v>
      </c>
      <c r="AR164" s="154" t="s">
        <v>157</v>
      </c>
      <c r="AT164" s="154" t="s">
        <v>203</v>
      </c>
      <c r="AU164" s="154" t="s">
        <v>131</v>
      </c>
      <c r="AY164" s="14" t="s">
        <v>123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4" t="s">
        <v>77</v>
      </c>
      <c r="BK164" s="156">
        <f>ROUND(I164*H164,3)</f>
        <v>0</v>
      </c>
      <c r="BL164" s="14" t="s">
        <v>130</v>
      </c>
      <c r="BM164" s="154" t="s">
        <v>243</v>
      </c>
    </row>
    <row r="165" spans="2:65" s="1" customFormat="1" ht="16.5" customHeight="1" x14ac:dyDescent="0.2">
      <c r="B165" s="116"/>
      <c r="C165" s="164" t="s">
        <v>244</v>
      </c>
      <c r="D165" s="164" t="s">
        <v>203</v>
      </c>
      <c r="E165" s="165" t="s">
        <v>245</v>
      </c>
      <c r="F165" s="166" t="s">
        <v>246</v>
      </c>
      <c r="G165" s="167" t="s">
        <v>139</v>
      </c>
      <c r="H165" s="168">
        <v>448</v>
      </c>
      <c r="I165" s="168"/>
      <c r="J165" s="168">
        <f>ROUND(I165*H165,3)</f>
        <v>0</v>
      </c>
      <c r="K165" s="169"/>
      <c r="L165" s="170"/>
      <c r="M165" s="171" t="s">
        <v>1</v>
      </c>
      <c r="N165" s="172" t="s">
        <v>34</v>
      </c>
      <c r="O165" s="152">
        <v>0</v>
      </c>
      <c r="P165" s="152">
        <f>O165*H165</f>
        <v>0</v>
      </c>
      <c r="Q165" s="152">
        <v>0</v>
      </c>
      <c r="R165" s="152">
        <f>Q165*H165</f>
        <v>0</v>
      </c>
      <c r="S165" s="152">
        <v>0</v>
      </c>
      <c r="T165" s="153">
        <f>S165*H165</f>
        <v>0</v>
      </c>
      <c r="AR165" s="154" t="s">
        <v>157</v>
      </c>
      <c r="AT165" s="154" t="s">
        <v>203</v>
      </c>
      <c r="AU165" s="154" t="s">
        <v>131</v>
      </c>
      <c r="AY165" s="14" t="s">
        <v>123</v>
      </c>
      <c r="BE165" s="155">
        <f>IF(N165="základná",J165,0)</f>
        <v>0</v>
      </c>
      <c r="BF165" s="155">
        <f>IF(N165="znížená",J165,0)</f>
        <v>0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77</v>
      </c>
      <c r="BK165" s="156">
        <f>ROUND(I165*H165,3)</f>
        <v>0</v>
      </c>
      <c r="BL165" s="14" t="s">
        <v>130</v>
      </c>
      <c r="BM165" s="154" t="s">
        <v>247</v>
      </c>
    </row>
    <row r="166" spans="2:65" s="1" customFormat="1" ht="16.5" customHeight="1" x14ac:dyDescent="0.2">
      <c r="B166" s="116"/>
      <c r="C166" s="164" t="s">
        <v>248</v>
      </c>
      <c r="D166" s="164" t="s">
        <v>203</v>
      </c>
      <c r="E166" s="165" t="s">
        <v>249</v>
      </c>
      <c r="F166" s="166" t="s">
        <v>250</v>
      </c>
      <c r="G166" s="167" t="s">
        <v>139</v>
      </c>
      <c r="H166" s="168">
        <v>448</v>
      </c>
      <c r="I166" s="168"/>
      <c r="J166" s="168">
        <f>ROUND(I166*H166,3)</f>
        <v>0</v>
      </c>
      <c r="K166" s="169"/>
      <c r="L166" s="170"/>
      <c r="M166" s="171" t="s">
        <v>1</v>
      </c>
      <c r="N166" s="172" t="s">
        <v>34</v>
      </c>
      <c r="O166" s="152">
        <v>0</v>
      </c>
      <c r="P166" s="152">
        <f>O166*H166</f>
        <v>0</v>
      </c>
      <c r="Q166" s="152">
        <v>0</v>
      </c>
      <c r="R166" s="152">
        <f>Q166*H166</f>
        <v>0</v>
      </c>
      <c r="S166" s="152">
        <v>0</v>
      </c>
      <c r="T166" s="153">
        <f>S166*H166</f>
        <v>0</v>
      </c>
      <c r="AR166" s="154" t="s">
        <v>157</v>
      </c>
      <c r="AT166" s="154" t="s">
        <v>203</v>
      </c>
      <c r="AU166" s="154" t="s">
        <v>131</v>
      </c>
      <c r="AY166" s="14" t="s">
        <v>123</v>
      </c>
      <c r="BE166" s="155">
        <f>IF(N166="základná",J166,0)</f>
        <v>0</v>
      </c>
      <c r="BF166" s="155">
        <f>IF(N166="znížená",J166,0)</f>
        <v>0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77</v>
      </c>
      <c r="BK166" s="156">
        <f>ROUND(I166*H166,3)</f>
        <v>0</v>
      </c>
      <c r="BL166" s="14" t="s">
        <v>130</v>
      </c>
      <c r="BM166" s="154" t="s">
        <v>251</v>
      </c>
    </row>
    <row r="167" spans="2:65" s="1" customFormat="1" ht="21.75" customHeight="1" x14ac:dyDescent="0.2">
      <c r="B167" s="116"/>
      <c r="C167" s="164" t="s">
        <v>252</v>
      </c>
      <c r="D167" s="164" t="s">
        <v>203</v>
      </c>
      <c r="E167" s="165" t="s">
        <v>253</v>
      </c>
      <c r="F167" s="166" t="s">
        <v>254</v>
      </c>
      <c r="G167" s="167" t="s">
        <v>206</v>
      </c>
      <c r="H167" s="168">
        <v>5</v>
      </c>
      <c r="I167" s="168"/>
      <c r="J167" s="168">
        <f>ROUND(I167*H167,3)</f>
        <v>0</v>
      </c>
      <c r="K167" s="169"/>
      <c r="L167" s="170"/>
      <c r="M167" s="171" t="s">
        <v>1</v>
      </c>
      <c r="N167" s="172" t="s">
        <v>34</v>
      </c>
      <c r="O167" s="152">
        <v>0</v>
      </c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AR167" s="154" t="s">
        <v>157</v>
      </c>
      <c r="AT167" s="154" t="s">
        <v>203</v>
      </c>
      <c r="AU167" s="154" t="s">
        <v>131</v>
      </c>
      <c r="AY167" s="14" t="s">
        <v>123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77</v>
      </c>
      <c r="BK167" s="156">
        <f>ROUND(I167*H167,3)</f>
        <v>0</v>
      </c>
      <c r="BL167" s="14" t="s">
        <v>130</v>
      </c>
      <c r="BM167" s="154" t="s">
        <v>255</v>
      </c>
    </row>
    <row r="168" spans="2:65" s="12" customFormat="1" x14ac:dyDescent="0.2">
      <c r="B168" s="157"/>
      <c r="D168" s="158" t="s">
        <v>175</v>
      </c>
      <c r="E168" s="159" t="s">
        <v>1</v>
      </c>
      <c r="F168" s="160" t="s">
        <v>256</v>
      </c>
      <c r="H168" s="161">
        <v>5</v>
      </c>
      <c r="L168" s="157"/>
      <c r="M168" s="162"/>
      <c r="T168" s="163"/>
      <c r="AT168" s="159" t="s">
        <v>175</v>
      </c>
      <c r="AU168" s="159" t="s">
        <v>131</v>
      </c>
      <c r="AV168" s="12" t="s">
        <v>131</v>
      </c>
      <c r="AW168" s="12" t="s">
        <v>25</v>
      </c>
      <c r="AX168" s="12" t="s">
        <v>77</v>
      </c>
      <c r="AY168" s="159" t="s">
        <v>123</v>
      </c>
    </row>
    <row r="169" spans="2:65" s="1" customFormat="1" ht="24.2" customHeight="1" x14ac:dyDescent="0.2">
      <c r="B169" s="116"/>
      <c r="C169" s="164" t="s">
        <v>257</v>
      </c>
      <c r="D169" s="164" t="s">
        <v>203</v>
      </c>
      <c r="E169" s="165" t="s">
        <v>258</v>
      </c>
      <c r="F169" s="166" t="s">
        <v>259</v>
      </c>
      <c r="G169" s="167" t="s">
        <v>139</v>
      </c>
      <c r="H169" s="168">
        <v>272</v>
      </c>
      <c r="I169" s="168"/>
      <c r="J169" s="168">
        <f>ROUND(I169*H169,3)</f>
        <v>0</v>
      </c>
      <c r="K169" s="169"/>
      <c r="L169" s="170"/>
      <c r="M169" s="171" t="s">
        <v>1</v>
      </c>
      <c r="N169" s="172" t="s">
        <v>34</v>
      </c>
      <c r="O169" s="152">
        <v>0</v>
      </c>
      <c r="P169" s="152">
        <f>O169*H169</f>
        <v>0</v>
      </c>
      <c r="Q169" s="152">
        <v>0</v>
      </c>
      <c r="R169" s="152">
        <f>Q169*H169</f>
        <v>0</v>
      </c>
      <c r="S169" s="152">
        <v>0</v>
      </c>
      <c r="T169" s="153">
        <f>S169*H169</f>
        <v>0</v>
      </c>
      <c r="AR169" s="154" t="s">
        <v>157</v>
      </c>
      <c r="AT169" s="154" t="s">
        <v>203</v>
      </c>
      <c r="AU169" s="154" t="s">
        <v>131</v>
      </c>
      <c r="AY169" s="14" t="s">
        <v>123</v>
      </c>
      <c r="BE169" s="155">
        <f>IF(N169="základná",J169,0)</f>
        <v>0</v>
      </c>
      <c r="BF169" s="155">
        <f>IF(N169="znížená",J169,0)</f>
        <v>0</v>
      </c>
      <c r="BG169" s="155">
        <f>IF(N169="zákl. prenesená",J169,0)</f>
        <v>0</v>
      </c>
      <c r="BH169" s="155">
        <f>IF(N169="zníž. prenesená",J169,0)</f>
        <v>0</v>
      </c>
      <c r="BI169" s="155">
        <f>IF(N169="nulová",J169,0)</f>
        <v>0</v>
      </c>
      <c r="BJ169" s="14" t="s">
        <v>77</v>
      </c>
      <c r="BK169" s="156">
        <f>ROUND(I169*H169,3)</f>
        <v>0</v>
      </c>
      <c r="BL169" s="14" t="s">
        <v>130</v>
      </c>
      <c r="BM169" s="154" t="s">
        <v>260</v>
      </c>
    </row>
    <row r="170" spans="2:65" s="1" customFormat="1" ht="24.2" customHeight="1" x14ac:dyDescent="0.2">
      <c r="B170" s="116"/>
      <c r="C170" s="164" t="s">
        <v>261</v>
      </c>
      <c r="D170" s="164" t="s">
        <v>203</v>
      </c>
      <c r="E170" s="165" t="s">
        <v>262</v>
      </c>
      <c r="F170" s="166" t="s">
        <v>263</v>
      </c>
      <c r="G170" s="167" t="s">
        <v>139</v>
      </c>
      <c r="H170" s="168">
        <v>432</v>
      </c>
      <c r="I170" s="168"/>
      <c r="J170" s="168">
        <f>ROUND(I170*H170,3)</f>
        <v>0</v>
      </c>
      <c r="K170" s="169"/>
      <c r="L170" s="170"/>
      <c r="M170" s="171" t="s">
        <v>1</v>
      </c>
      <c r="N170" s="172" t="s">
        <v>34</v>
      </c>
      <c r="O170" s="152">
        <v>0</v>
      </c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AR170" s="154" t="s">
        <v>157</v>
      </c>
      <c r="AT170" s="154" t="s">
        <v>203</v>
      </c>
      <c r="AU170" s="154" t="s">
        <v>131</v>
      </c>
      <c r="AY170" s="14" t="s">
        <v>123</v>
      </c>
      <c r="BE170" s="155">
        <f>IF(N170="základná",J170,0)</f>
        <v>0</v>
      </c>
      <c r="BF170" s="155">
        <f>IF(N170="znížená",J170,0)</f>
        <v>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4" t="s">
        <v>77</v>
      </c>
      <c r="BK170" s="156">
        <f>ROUND(I170*H170,3)</f>
        <v>0</v>
      </c>
      <c r="BL170" s="14" t="s">
        <v>130</v>
      </c>
      <c r="BM170" s="154" t="s">
        <v>264</v>
      </c>
    </row>
    <row r="171" spans="2:65" s="1" customFormat="1" ht="21.75" customHeight="1" x14ac:dyDescent="0.2">
      <c r="B171" s="116"/>
      <c r="C171" s="164" t="s">
        <v>265</v>
      </c>
      <c r="D171" s="164" t="s">
        <v>203</v>
      </c>
      <c r="E171" s="165" t="s">
        <v>266</v>
      </c>
      <c r="F171" s="166" t="s">
        <v>267</v>
      </c>
      <c r="G171" s="167" t="s">
        <v>268</v>
      </c>
      <c r="H171" s="168">
        <v>20</v>
      </c>
      <c r="I171" s="168"/>
      <c r="J171" s="168">
        <f>ROUND(I171*H171,3)</f>
        <v>0</v>
      </c>
      <c r="K171" s="169"/>
      <c r="L171" s="170"/>
      <c r="M171" s="171" t="s">
        <v>1</v>
      </c>
      <c r="N171" s="172" t="s">
        <v>34</v>
      </c>
      <c r="O171" s="152">
        <v>0</v>
      </c>
      <c r="P171" s="152">
        <f>O171*H171</f>
        <v>0</v>
      </c>
      <c r="Q171" s="152">
        <v>0</v>
      </c>
      <c r="R171" s="152">
        <f>Q171*H171</f>
        <v>0</v>
      </c>
      <c r="S171" s="152">
        <v>0</v>
      </c>
      <c r="T171" s="153">
        <f>S171*H171</f>
        <v>0</v>
      </c>
      <c r="AR171" s="154" t="s">
        <v>157</v>
      </c>
      <c r="AT171" s="154" t="s">
        <v>203</v>
      </c>
      <c r="AU171" s="154" t="s">
        <v>131</v>
      </c>
      <c r="AY171" s="14" t="s">
        <v>123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4" t="s">
        <v>77</v>
      </c>
      <c r="BK171" s="156">
        <f>ROUND(I171*H171,3)</f>
        <v>0</v>
      </c>
      <c r="BL171" s="14" t="s">
        <v>130</v>
      </c>
      <c r="BM171" s="154" t="s">
        <v>269</v>
      </c>
    </row>
    <row r="172" spans="2:65" s="11" customFormat="1" ht="22.9" customHeight="1" x14ac:dyDescent="0.2">
      <c r="B172" s="134"/>
      <c r="D172" s="135" t="s">
        <v>68</v>
      </c>
      <c r="E172" s="143" t="s">
        <v>270</v>
      </c>
      <c r="F172" s="143" t="s">
        <v>271</v>
      </c>
      <c r="J172" s="144">
        <f>BK172</f>
        <v>0</v>
      </c>
      <c r="L172" s="134"/>
      <c r="M172" s="138"/>
      <c r="P172" s="139">
        <f>SUM(P173:P175)</f>
        <v>840</v>
      </c>
      <c r="R172" s="139">
        <f>SUM(R173:R175)</f>
        <v>0</v>
      </c>
      <c r="T172" s="140">
        <f>SUM(T173:T175)</f>
        <v>0</v>
      </c>
      <c r="AR172" s="135" t="s">
        <v>77</v>
      </c>
      <c r="AT172" s="141" t="s">
        <v>68</v>
      </c>
      <c r="AU172" s="141" t="s">
        <v>77</v>
      </c>
      <c r="AY172" s="135" t="s">
        <v>123</v>
      </c>
      <c r="BK172" s="142">
        <f>SUM(BK173:BK175)</f>
        <v>0</v>
      </c>
    </row>
    <row r="173" spans="2:65" s="1" customFormat="1" ht="24.2" customHeight="1" x14ac:dyDescent="0.2">
      <c r="B173" s="116"/>
      <c r="C173" s="145" t="s">
        <v>272</v>
      </c>
      <c r="D173" s="145" t="s">
        <v>126</v>
      </c>
      <c r="E173" s="146" t="s">
        <v>273</v>
      </c>
      <c r="F173" s="147" t="s">
        <v>274</v>
      </c>
      <c r="G173" s="148" t="s">
        <v>190</v>
      </c>
      <c r="H173" s="149">
        <v>20</v>
      </c>
      <c r="I173" s="149"/>
      <c r="J173" s="149">
        <f>ROUND(I173*H173,3)</f>
        <v>0</v>
      </c>
      <c r="K173" s="150"/>
      <c r="L173" s="26"/>
      <c r="M173" s="151" t="s">
        <v>1</v>
      </c>
      <c r="N173" s="115" t="s">
        <v>34</v>
      </c>
      <c r="O173" s="152">
        <v>42</v>
      </c>
      <c r="P173" s="152">
        <f>O173*H173</f>
        <v>840</v>
      </c>
      <c r="Q173" s="152">
        <v>0</v>
      </c>
      <c r="R173" s="152">
        <f>Q173*H173</f>
        <v>0</v>
      </c>
      <c r="S173" s="152">
        <v>0</v>
      </c>
      <c r="T173" s="153">
        <f>S173*H173</f>
        <v>0</v>
      </c>
      <c r="AR173" s="154" t="s">
        <v>130</v>
      </c>
      <c r="AT173" s="154" t="s">
        <v>126</v>
      </c>
      <c r="AU173" s="154" t="s">
        <v>131</v>
      </c>
      <c r="AY173" s="14" t="s">
        <v>123</v>
      </c>
      <c r="BE173" s="155">
        <f>IF(N173="základná",J173,0)</f>
        <v>0</v>
      </c>
      <c r="BF173" s="155">
        <f>IF(N173="znížená",J173,0)</f>
        <v>0</v>
      </c>
      <c r="BG173" s="155">
        <f>IF(N173="zákl. prenesená",J173,0)</f>
        <v>0</v>
      </c>
      <c r="BH173" s="155">
        <f>IF(N173="zníž. prenesená",J173,0)</f>
        <v>0</v>
      </c>
      <c r="BI173" s="155">
        <f>IF(N173="nulová",J173,0)</f>
        <v>0</v>
      </c>
      <c r="BJ173" s="14" t="s">
        <v>77</v>
      </c>
      <c r="BK173" s="156">
        <f>ROUND(I173*H173,3)</f>
        <v>0</v>
      </c>
      <c r="BL173" s="14" t="s">
        <v>130</v>
      </c>
      <c r="BM173" s="154" t="s">
        <v>275</v>
      </c>
    </row>
    <row r="174" spans="2:65" s="1" customFormat="1" ht="16.5" customHeight="1" x14ac:dyDescent="0.2">
      <c r="B174" s="116"/>
      <c r="C174" s="164" t="s">
        <v>276</v>
      </c>
      <c r="D174" s="164" t="s">
        <v>203</v>
      </c>
      <c r="E174" s="165" t="s">
        <v>277</v>
      </c>
      <c r="F174" s="166" t="s">
        <v>278</v>
      </c>
      <c r="G174" s="167" t="s">
        <v>279</v>
      </c>
      <c r="H174" s="168">
        <v>0.48699999999999999</v>
      </c>
      <c r="I174" s="168"/>
      <c r="J174" s="168">
        <f>ROUND(I174*H174,3)</f>
        <v>0</v>
      </c>
      <c r="K174" s="169"/>
      <c r="L174" s="170"/>
      <c r="M174" s="171" t="s">
        <v>1</v>
      </c>
      <c r="N174" s="172" t="s">
        <v>34</v>
      </c>
      <c r="O174" s="152">
        <v>0</v>
      </c>
      <c r="P174" s="152">
        <f>O174*H174</f>
        <v>0</v>
      </c>
      <c r="Q174" s="152">
        <v>0</v>
      </c>
      <c r="R174" s="152">
        <f>Q174*H174</f>
        <v>0</v>
      </c>
      <c r="S174" s="152">
        <v>0</v>
      </c>
      <c r="T174" s="153">
        <f>S174*H174</f>
        <v>0</v>
      </c>
      <c r="AR174" s="154" t="s">
        <v>157</v>
      </c>
      <c r="AT174" s="154" t="s">
        <v>203</v>
      </c>
      <c r="AU174" s="154" t="s">
        <v>131</v>
      </c>
      <c r="AY174" s="14" t="s">
        <v>123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14" t="s">
        <v>77</v>
      </c>
      <c r="BK174" s="156">
        <f>ROUND(I174*H174,3)</f>
        <v>0</v>
      </c>
      <c r="BL174" s="14" t="s">
        <v>130</v>
      </c>
      <c r="BM174" s="154" t="s">
        <v>280</v>
      </c>
    </row>
    <row r="175" spans="2:65" s="1" customFormat="1" ht="16.5" customHeight="1" x14ac:dyDescent="0.2">
      <c r="B175" s="116"/>
      <c r="C175" s="164" t="s">
        <v>281</v>
      </c>
      <c r="D175" s="164" t="s">
        <v>203</v>
      </c>
      <c r="E175" s="165" t="s">
        <v>282</v>
      </c>
      <c r="F175" s="166" t="s">
        <v>283</v>
      </c>
      <c r="G175" s="167" t="s">
        <v>268</v>
      </c>
      <c r="H175" s="168">
        <v>20</v>
      </c>
      <c r="I175" s="168"/>
      <c r="J175" s="168">
        <f>ROUND(I175*H175,3)</f>
        <v>0</v>
      </c>
      <c r="K175" s="169"/>
      <c r="L175" s="170"/>
      <c r="M175" s="171" t="s">
        <v>1</v>
      </c>
      <c r="N175" s="172" t="s">
        <v>34</v>
      </c>
      <c r="O175" s="152">
        <v>0</v>
      </c>
      <c r="P175" s="152">
        <f>O175*H175</f>
        <v>0</v>
      </c>
      <c r="Q175" s="152">
        <v>0</v>
      </c>
      <c r="R175" s="152">
        <f>Q175*H175</f>
        <v>0</v>
      </c>
      <c r="S175" s="152">
        <v>0</v>
      </c>
      <c r="T175" s="153">
        <f>S175*H175</f>
        <v>0</v>
      </c>
      <c r="AR175" s="154" t="s">
        <v>157</v>
      </c>
      <c r="AT175" s="154" t="s">
        <v>203</v>
      </c>
      <c r="AU175" s="154" t="s">
        <v>131</v>
      </c>
      <c r="AY175" s="14" t="s">
        <v>123</v>
      </c>
      <c r="BE175" s="155">
        <f>IF(N175="základná",J175,0)</f>
        <v>0</v>
      </c>
      <c r="BF175" s="155">
        <f>IF(N175="znížená",J175,0)</f>
        <v>0</v>
      </c>
      <c r="BG175" s="155">
        <f>IF(N175="zákl. prenesená",J175,0)</f>
        <v>0</v>
      </c>
      <c r="BH175" s="155">
        <f>IF(N175="zníž. prenesená",J175,0)</f>
        <v>0</v>
      </c>
      <c r="BI175" s="155">
        <f>IF(N175="nulová",J175,0)</f>
        <v>0</v>
      </c>
      <c r="BJ175" s="14" t="s">
        <v>77</v>
      </c>
      <c r="BK175" s="156">
        <f>ROUND(I175*H175,3)</f>
        <v>0</v>
      </c>
      <c r="BL175" s="14" t="s">
        <v>130</v>
      </c>
      <c r="BM175" s="154" t="s">
        <v>284</v>
      </c>
    </row>
    <row r="176" spans="2:65" s="11" customFormat="1" ht="22.9" customHeight="1" x14ac:dyDescent="0.2">
      <c r="B176" s="134"/>
      <c r="D176" s="135" t="s">
        <v>68</v>
      </c>
      <c r="E176" s="143" t="s">
        <v>285</v>
      </c>
      <c r="F176" s="143" t="s">
        <v>286</v>
      </c>
      <c r="J176" s="144">
        <f>BK176</f>
        <v>0</v>
      </c>
      <c r="L176" s="134"/>
      <c r="M176" s="138"/>
      <c r="P176" s="139">
        <f>SUM(P177:P181)</f>
        <v>36.799999999999997</v>
      </c>
      <c r="R176" s="139">
        <f>SUM(R177:R181)</f>
        <v>0</v>
      </c>
      <c r="T176" s="140">
        <f>SUM(T177:T181)</f>
        <v>0</v>
      </c>
      <c r="AR176" s="135" t="s">
        <v>77</v>
      </c>
      <c r="AT176" s="141" t="s">
        <v>68</v>
      </c>
      <c r="AU176" s="141" t="s">
        <v>77</v>
      </c>
      <c r="AY176" s="135" t="s">
        <v>123</v>
      </c>
      <c r="BK176" s="142">
        <f>SUM(BK177:BK181)</f>
        <v>0</v>
      </c>
    </row>
    <row r="177" spans="2:65" s="1" customFormat="1" ht="33" customHeight="1" x14ac:dyDescent="0.2">
      <c r="B177" s="116"/>
      <c r="C177" s="145" t="s">
        <v>287</v>
      </c>
      <c r="D177" s="145" t="s">
        <v>126</v>
      </c>
      <c r="E177" s="146" t="s">
        <v>288</v>
      </c>
      <c r="F177" s="147" t="s">
        <v>289</v>
      </c>
      <c r="G177" s="148" t="s">
        <v>180</v>
      </c>
      <c r="H177" s="149">
        <v>260</v>
      </c>
      <c r="I177" s="149"/>
      <c r="J177" s="149">
        <f>ROUND(I177*H177,3)</f>
        <v>0</v>
      </c>
      <c r="K177" s="150"/>
      <c r="L177" s="26"/>
      <c r="M177" s="151" t="s">
        <v>1</v>
      </c>
      <c r="N177" s="115" t="s">
        <v>34</v>
      </c>
      <c r="O177" s="152">
        <v>5.5E-2</v>
      </c>
      <c r="P177" s="152">
        <f>O177*H177</f>
        <v>14.3</v>
      </c>
      <c r="Q177" s="152">
        <v>0</v>
      </c>
      <c r="R177" s="152">
        <f>Q177*H177</f>
        <v>0</v>
      </c>
      <c r="S177" s="152">
        <v>0</v>
      </c>
      <c r="T177" s="153">
        <f>S177*H177</f>
        <v>0</v>
      </c>
      <c r="AR177" s="154" t="s">
        <v>130</v>
      </c>
      <c r="AT177" s="154" t="s">
        <v>126</v>
      </c>
      <c r="AU177" s="154" t="s">
        <v>131</v>
      </c>
      <c r="AY177" s="14" t="s">
        <v>123</v>
      </c>
      <c r="BE177" s="155">
        <f>IF(N177="základná",J177,0)</f>
        <v>0</v>
      </c>
      <c r="BF177" s="155">
        <f>IF(N177="znížená",J177,0)</f>
        <v>0</v>
      </c>
      <c r="BG177" s="155">
        <f>IF(N177="zákl. prenesená",J177,0)</f>
        <v>0</v>
      </c>
      <c r="BH177" s="155">
        <f>IF(N177="zníž. prenesená",J177,0)</f>
        <v>0</v>
      </c>
      <c r="BI177" s="155">
        <f>IF(N177="nulová",J177,0)</f>
        <v>0</v>
      </c>
      <c r="BJ177" s="14" t="s">
        <v>77</v>
      </c>
      <c r="BK177" s="156">
        <f>ROUND(I177*H177,3)</f>
        <v>0</v>
      </c>
      <c r="BL177" s="14" t="s">
        <v>130</v>
      </c>
      <c r="BM177" s="154" t="s">
        <v>290</v>
      </c>
    </row>
    <row r="178" spans="2:65" s="1" customFormat="1" ht="24.2" customHeight="1" x14ac:dyDescent="0.2">
      <c r="B178" s="116"/>
      <c r="C178" s="145" t="s">
        <v>291</v>
      </c>
      <c r="D178" s="145" t="s">
        <v>126</v>
      </c>
      <c r="E178" s="146" t="s">
        <v>292</v>
      </c>
      <c r="F178" s="147" t="s">
        <v>293</v>
      </c>
      <c r="G178" s="148" t="s">
        <v>139</v>
      </c>
      <c r="H178" s="149">
        <v>15</v>
      </c>
      <c r="I178" s="149"/>
      <c r="J178" s="149">
        <f>ROUND(I178*H178,3)</f>
        <v>0</v>
      </c>
      <c r="K178" s="150"/>
      <c r="L178" s="26"/>
      <c r="M178" s="151" t="s">
        <v>1</v>
      </c>
      <c r="N178" s="115" t="s">
        <v>34</v>
      </c>
      <c r="O178" s="152">
        <v>1.5</v>
      </c>
      <c r="P178" s="152">
        <f>O178*H178</f>
        <v>22.5</v>
      </c>
      <c r="Q178" s="152">
        <v>0</v>
      </c>
      <c r="R178" s="152">
        <f>Q178*H178</f>
        <v>0</v>
      </c>
      <c r="S178" s="152">
        <v>0</v>
      </c>
      <c r="T178" s="153">
        <f>S178*H178</f>
        <v>0</v>
      </c>
      <c r="AR178" s="154" t="s">
        <v>130</v>
      </c>
      <c r="AT178" s="154" t="s">
        <v>126</v>
      </c>
      <c r="AU178" s="154" t="s">
        <v>131</v>
      </c>
      <c r="AY178" s="14" t="s">
        <v>123</v>
      </c>
      <c r="BE178" s="155">
        <f>IF(N178="základná",J178,0)</f>
        <v>0</v>
      </c>
      <c r="BF178" s="155">
        <f>IF(N178="znížená",J178,0)</f>
        <v>0</v>
      </c>
      <c r="BG178" s="155">
        <f>IF(N178="zákl. prenesená",J178,0)</f>
        <v>0</v>
      </c>
      <c r="BH178" s="155">
        <f>IF(N178="zníž. prenesená",J178,0)</f>
        <v>0</v>
      </c>
      <c r="BI178" s="155">
        <f>IF(N178="nulová",J178,0)</f>
        <v>0</v>
      </c>
      <c r="BJ178" s="14" t="s">
        <v>77</v>
      </c>
      <c r="BK178" s="156">
        <f>ROUND(I178*H178,3)</f>
        <v>0</v>
      </c>
      <c r="BL178" s="14" t="s">
        <v>130</v>
      </c>
      <c r="BM178" s="154" t="s">
        <v>294</v>
      </c>
    </row>
    <row r="179" spans="2:65" s="1" customFormat="1" ht="16.5" customHeight="1" x14ac:dyDescent="0.2">
      <c r="B179" s="116"/>
      <c r="C179" s="164" t="s">
        <v>295</v>
      </c>
      <c r="D179" s="164" t="s">
        <v>203</v>
      </c>
      <c r="E179" s="165" t="s">
        <v>296</v>
      </c>
      <c r="F179" s="166" t="s">
        <v>232</v>
      </c>
      <c r="G179" s="167" t="s">
        <v>233</v>
      </c>
      <c r="H179" s="168">
        <v>11</v>
      </c>
      <c r="I179" s="168"/>
      <c r="J179" s="168">
        <f>ROUND(I179*H179,3)</f>
        <v>0</v>
      </c>
      <c r="K179" s="169"/>
      <c r="L179" s="170"/>
      <c r="M179" s="171" t="s">
        <v>1</v>
      </c>
      <c r="N179" s="172" t="s">
        <v>34</v>
      </c>
      <c r="O179" s="152">
        <v>0</v>
      </c>
      <c r="P179" s="152">
        <f>O179*H179</f>
        <v>0</v>
      </c>
      <c r="Q179" s="152">
        <v>0</v>
      </c>
      <c r="R179" s="152">
        <f>Q179*H179</f>
        <v>0</v>
      </c>
      <c r="S179" s="152">
        <v>0</v>
      </c>
      <c r="T179" s="153">
        <f>S179*H179</f>
        <v>0</v>
      </c>
      <c r="AR179" s="154" t="s">
        <v>157</v>
      </c>
      <c r="AT179" s="154" t="s">
        <v>203</v>
      </c>
      <c r="AU179" s="154" t="s">
        <v>131</v>
      </c>
      <c r="AY179" s="14" t="s">
        <v>123</v>
      </c>
      <c r="BE179" s="155">
        <f>IF(N179="základná",J179,0)</f>
        <v>0</v>
      </c>
      <c r="BF179" s="155">
        <f>IF(N179="znížená",J179,0)</f>
        <v>0</v>
      </c>
      <c r="BG179" s="155">
        <f>IF(N179="zákl. prenesená",J179,0)</f>
        <v>0</v>
      </c>
      <c r="BH179" s="155">
        <f>IF(N179="zníž. prenesená",J179,0)</f>
        <v>0</v>
      </c>
      <c r="BI179" s="155">
        <f>IF(N179="nulová",J179,0)</f>
        <v>0</v>
      </c>
      <c r="BJ179" s="14" t="s">
        <v>77</v>
      </c>
      <c r="BK179" s="156">
        <f>ROUND(I179*H179,3)</f>
        <v>0</v>
      </c>
      <c r="BL179" s="14" t="s">
        <v>130</v>
      </c>
      <c r="BM179" s="154" t="s">
        <v>297</v>
      </c>
    </row>
    <row r="180" spans="2:65" s="1" customFormat="1" ht="21.75" customHeight="1" x14ac:dyDescent="0.2">
      <c r="B180" s="116"/>
      <c r="C180" s="164" t="s">
        <v>298</v>
      </c>
      <c r="D180" s="164" t="s">
        <v>203</v>
      </c>
      <c r="E180" s="165" t="s">
        <v>299</v>
      </c>
      <c r="F180" s="166" t="s">
        <v>254</v>
      </c>
      <c r="G180" s="167" t="s">
        <v>206</v>
      </c>
      <c r="H180" s="168">
        <v>1</v>
      </c>
      <c r="I180" s="168"/>
      <c r="J180" s="168">
        <f>ROUND(I180*H180,3)</f>
        <v>0</v>
      </c>
      <c r="K180" s="169"/>
      <c r="L180" s="170"/>
      <c r="M180" s="171" t="s">
        <v>1</v>
      </c>
      <c r="N180" s="172" t="s">
        <v>34</v>
      </c>
      <c r="O180" s="152">
        <v>0</v>
      </c>
      <c r="P180" s="152">
        <f>O180*H180</f>
        <v>0</v>
      </c>
      <c r="Q180" s="152">
        <v>0</v>
      </c>
      <c r="R180" s="152">
        <f>Q180*H180</f>
        <v>0</v>
      </c>
      <c r="S180" s="152">
        <v>0</v>
      </c>
      <c r="T180" s="153">
        <f>S180*H180</f>
        <v>0</v>
      </c>
      <c r="AR180" s="154" t="s">
        <v>157</v>
      </c>
      <c r="AT180" s="154" t="s">
        <v>203</v>
      </c>
      <c r="AU180" s="154" t="s">
        <v>131</v>
      </c>
      <c r="AY180" s="14" t="s">
        <v>123</v>
      </c>
      <c r="BE180" s="155">
        <f>IF(N180="základná",J180,0)</f>
        <v>0</v>
      </c>
      <c r="BF180" s="155">
        <f>IF(N180="znížená",J180,0)</f>
        <v>0</v>
      </c>
      <c r="BG180" s="155">
        <f>IF(N180="zákl. prenesená",J180,0)</f>
        <v>0</v>
      </c>
      <c r="BH180" s="155">
        <f>IF(N180="zníž. prenesená",J180,0)</f>
        <v>0</v>
      </c>
      <c r="BI180" s="155">
        <f>IF(N180="nulová",J180,0)</f>
        <v>0</v>
      </c>
      <c r="BJ180" s="14" t="s">
        <v>77</v>
      </c>
      <c r="BK180" s="156">
        <f>ROUND(I180*H180,3)</f>
        <v>0</v>
      </c>
      <c r="BL180" s="14" t="s">
        <v>130</v>
      </c>
      <c r="BM180" s="154" t="s">
        <v>300</v>
      </c>
    </row>
    <row r="181" spans="2:65" s="1" customFormat="1" ht="16.5" customHeight="1" x14ac:dyDescent="0.2">
      <c r="B181" s="116"/>
      <c r="C181" s="164" t="s">
        <v>301</v>
      </c>
      <c r="D181" s="164" t="s">
        <v>203</v>
      </c>
      <c r="E181" s="165" t="s">
        <v>302</v>
      </c>
      <c r="F181" s="166" t="s">
        <v>303</v>
      </c>
      <c r="G181" s="167" t="s">
        <v>139</v>
      </c>
      <c r="H181" s="168">
        <v>40</v>
      </c>
      <c r="I181" s="168"/>
      <c r="J181" s="168">
        <f>ROUND(I181*H181,3)</f>
        <v>0</v>
      </c>
      <c r="K181" s="169"/>
      <c r="L181" s="170"/>
      <c r="M181" s="171" t="s">
        <v>1</v>
      </c>
      <c r="N181" s="172" t="s">
        <v>34</v>
      </c>
      <c r="O181" s="152">
        <v>0</v>
      </c>
      <c r="P181" s="152">
        <f>O181*H181</f>
        <v>0</v>
      </c>
      <c r="Q181" s="152">
        <v>0</v>
      </c>
      <c r="R181" s="152">
        <f>Q181*H181</f>
        <v>0</v>
      </c>
      <c r="S181" s="152">
        <v>0</v>
      </c>
      <c r="T181" s="153">
        <f>S181*H181</f>
        <v>0</v>
      </c>
      <c r="AR181" s="154" t="s">
        <v>157</v>
      </c>
      <c r="AT181" s="154" t="s">
        <v>203</v>
      </c>
      <c r="AU181" s="154" t="s">
        <v>131</v>
      </c>
      <c r="AY181" s="14" t="s">
        <v>123</v>
      </c>
      <c r="BE181" s="155">
        <f>IF(N181="základná",J181,0)</f>
        <v>0</v>
      </c>
      <c r="BF181" s="155">
        <f>IF(N181="znížená",J181,0)</f>
        <v>0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14" t="s">
        <v>77</v>
      </c>
      <c r="BK181" s="156">
        <f>ROUND(I181*H181,3)</f>
        <v>0</v>
      </c>
      <c r="BL181" s="14" t="s">
        <v>130</v>
      </c>
      <c r="BM181" s="154" t="s">
        <v>304</v>
      </c>
    </row>
    <row r="182" spans="2:65" s="11" customFormat="1" ht="22.9" customHeight="1" x14ac:dyDescent="0.2">
      <c r="B182" s="134"/>
      <c r="D182" s="135" t="s">
        <v>68</v>
      </c>
      <c r="E182" s="143" t="s">
        <v>305</v>
      </c>
      <c r="F182" s="143" t="s">
        <v>306</v>
      </c>
      <c r="J182" s="144">
        <f>BK182</f>
        <v>0</v>
      </c>
      <c r="L182" s="134"/>
      <c r="M182" s="138"/>
      <c r="P182" s="139">
        <f>SUM(P183:P184)</f>
        <v>0</v>
      </c>
      <c r="R182" s="139">
        <f>SUM(R183:R184)</f>
        <v>0</v>
      </c>
      <c r="T182" s="140">
        <f>SUM(T183:T184)</f>
        <v>0</v>
      </c>
      <c r="AR182" s="135" t="s">
        <v>77</v>
      </c>
      <c r="AT182" s="141" t="s">
        <v>68</v>
      </c>
      <c r="AU182" s="141" t="s">
        <v>77</v>
      </c>
      <c r="AY182" s="135" t="s">
        <v>123</v>
      </c>
      <c r="BK182" s="142">
        <f>SUM(BK183:BK184)</f>
        <v>0</v>
      </c>
    </row>
    <row r="183" spans="2:65" s="1" customFormat="1" ht="21.75" customHeight="1" x14ac:dyDescent="0.2">
      <c r="B183" s="116"/>
      <c r="C183" s="145" t="s">
        <v>307</v>
      </c>
      <c r="D183" s="145" t="s">
        <v>126</v>
      </c>
      <c r="E183" s="146" t="s">
        <v>308</v>
      </c>
      <c r="F183" s="147" t="s">
        <v>309</v>
      </c>
      <c r="G183" s="148" t="s">
        <v>279</v>
      </c>
      <c r="H183" s="149">
        <v>623.25</v>
      </c>
      <c r="I183" s="149"/>
      <c r="J183" s="149">
        <f>ROUND(I183*H183,3)</f>
        <v>0</v>
      </c>
      <c r="K183" s="150"/>
      <c r="L183" s="26"/>
      <c r="M183" s="151" t="s">
        <v>1</v>
      </c>
      <c r="N183" s="115" t="s">
        <v>38</v>
      </c>
      <c r="O183" s="152">
        <v>0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AR183" s="154" t="s">
        <v>130</v>
      </c>
      <c r="AT183" s="154" t="s">
        <v>126</v>
      </c>
      <c r="AU183" s="154" t="s">
        <v>131</v>
      </c>
      <c r="AY183" s="14" t="s">
        <v>123</v>
      </c>
      <c r="BE183" s="155">
        <f>IF(N183="základná",J183,0)</f>
        <v>0</v>
      </c>
      <c r="BF183" s="155">
        <f>IF(N183="znížená",J183,0)</f>
        <v>0</v>
      </c>
      <c r="BG183" s="155">
        <f>IF(N183="zákl. prenesená",J183,0)</f>
        <v>0</v>
      </c>
      <c r="BH183" s="155">
        <f>IF(N183="zníž. prenesená",J183,0)</f>
        <v>0</v>
      </c>
      <c r="BI183" s="155">
        <f>IF(N183="nulová",J183,0)</f>
        <v>0</v>
      </c>
      <c r="BJ183" s="14" t="s">
        <v>136</v>
      </c>
      <c r="BK183" s="156">
        <f>ROUND(I183*H183,3)</f>
        <v>0</v>
      </c>
      <c r="BL183" s="14" t="s">
        <v>130</v>
      </c>
      <c r="BM183" s="154" t="s">
        <v>310</v>
      </c>
    </row>
    <row r="184" spans="2:65" s="1" customFormat="1" ht="24.2" customHeight="1" x14ac:dyDescent="0.2">
      <c r="B184" s="116"/>
      <c r="C184" s="145" t="s">
        <v>311</v>
      </c>
      <c r="D184" s="145" t="s">
        <v>126</v>
      </c>
      <c r="E184" s="146" t="s">
        <v>312</v>
      </c>
      <c r="F184" s="147" t="s">
        <v>313</v>
      </c>
      <c r="G184" s="148" t="s">
        <v>314</v>
      </c>
      <c r="H184" s="149">
        <v>1</v>
      </c>
      <c r="I184" s="149"/>
      <c r="J184" s="149">
        <f>ROUND(I184*H184,3)</f>
        <v>0</v>
      </c>
      <c r="K184" s="150"/>
      <c r="L184" s="26"/>
      <c r="M184" s="173" t="s">
        <v>1</v>
      </c>
      <c r="N184" s="174" t="s">
        <v>38</v>
      </c>
      <c r="O184" s="175">
        <v>0</v>
      </c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AR184" s="154" t="s">
        <v>130</v>
      </c>
      <c r="AT184" s="154" t="s">
        <v>126</v>
      </c>
      <c r="AU184" s="154" t="s">
        <v>131</v>
      </c>
      <c r="AY184" s="14" t="s">
        <v>123</v>
      </c>
      <c r="BE184" s="155">
        <f>IF(N184="základná",J184,0)</f>
        <v>0</v>
      </c>
      <c r="BF184" s="155">
        <f>IF(N184="znížená",J184,0)</f>
        <v>0</v>
      </c>
      <c r="BG184" s="155">
        <f>IF(N184="zákl. prenesená",J184,0)</f>
        <v>0</v>
      </c>
      <c r="BH184" s="155">
        <f>IF(N184="zníž. prenesená",J184,0)</f>
        <v>0</v>
      </c>
      <c r="BI184" s="155">
        <f>IF(N184="nulová",J184,0)</f>
        <v>0</v>
      </c>
      <c r="BJ184" s="14" t="s">
        <v>136</v>
      </c>
      <c r="BK184" s="156">
        <f>ROUND(I184*H184,3)</f>
        <v>0</v>
      </c>
      <c r="BL184" s="14" t="s">
        <v>130</v>
      </c>
      <c r="BM184" s="154" t="s">
        <v>315</v>
      </c>
    </row>
    <row r="185" spans="2:65" s="1" customFormat="1" ht="6.95" customHeight="1" x14ac:dyDescent="0.2">
      <c r="B185" s="41"/>
      <c r="C185" s="42"/>
      <c r="D185" s="42"/>
      <c r="E185" s="42"/>
      <c r="F185" s="42"/>
      <c r="G185" s="42"/>
      <c r="H185" s="42"/>
      <c r="I185" s="42"/>
      <c r="J185" s="42"/>
      <c r="K185" s="42"/>
      <c r="L185" s="26"/>
    </row>
  </sheetData>
  <autoFilter ref="C130:K184" xr:uid="{00000000-0009-0000-0000-000001000000}"/>
  <mergeCells count="13">
    <mergeCell ref="E121:H121"/>
    <mergeCell ref="E123:H123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58"/>
  <sheetViews>
    <sheetView showGridLines="0" tabSelected="1" topLeftCell="A29" zoomScale="85" zoomScaleNormal="85" workbookViewId="0">
      <selection activeCell="H53" sqref="H53:I5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7" s="1" customFormat="1" ht="10.35" customHeight="1" x14ac:dyDescent="0.2">
      <c r="B1" s="26"/>
      <c r="L1" s="26"/>
    </row>
    <row r="2" spans="2:47" s="1" customFormat="1" ht="29.25" customHeight="1" x14ac:dyDescent="0.2">
      <c r="B2" s="26"/>
      <c r="C2" s="103" t="s">
        <v>91</v>
      </c>
      <c r="D2" s="95"/>
      <c r="E2" s="95"/>
      <c r="F2" s="95"/>
      <c r="G2" s="95"/>
      <c r="H2" s="95"/>
      <c r="I2" s="95"/>
      <c r="J2" s="104" t="s">
        <v>92</v>
      </c>
      <c r="K2" s="95"/>
      <c r="L2" s="26"/>
    </row>
    <row r="3" spans="2:47" s="1" customFormat="1" ht="10.35" customHeight="1" x14ac:dyDescent="0.2">
      <c r="B3" s="26"/>
      <c r="L3" s="26"/>
    </row>
    <row r="4" spans="2:47" s="1" customFormat="1" ht="22.9" customHeight="1" x14ac:dyDescent="0.2">
      <c r="B4" s="26"/>
      <c r="C4" s="105" t="s">
        <v>93</v>
      </c>
      <c r="J4" s="63">
        <f>J5</f>
        <v>111793.40000000002</v>
      </c>
      <c r="L4" s="26"/>
      <c r="AU4" s="14" t="s">
        <v>94</v>
      </c>
    </row>
    <row r="5" spans="2:47" s="8" customFormat="1" ht="24.95" customHeight="1" x14ac:dyDescent="0.2">
      <c r="B5" s="106"/>
      <c r="D5" s="107" t="s">
        <v>95</v>
      </c>
      <c r="E5" s="108"/>
      <c r="F5" s="108"/>
      <c r="G5" s="108"/>
      <c r="H5" s="108"/>
      <c r="I5" s="108"/>
      <c r="J5" s="109">
        <f>SUM(J6:J9)</f>
        <v>111793.40000000002</v>
      </c>
      <c r="L5" s="106"/>
    </row>
    <row r="6" spans="2:47" s="9" customFormat="1" ht="19.899999999999999" customHeight="1" x14ac:dyDescent="0.2">
      <c r="B6" s="110"/>
      <c r="D6" s="111" t="s">
        <v>316</v>
      </c>
      <c r="E6" s="112"/>
      <c r="F6" s="112"/>
      <c r="G6" s="112"/>
      <c r="H6" s="112"/>
      <c r="I6" s="112"/>
      <c r="J6" s="113">
        <f>J22</f>
        <v>0</v>
      </c>
      <c r="L6" s="110"/>
    </row>
    <row r="7" spans="2:47" s="9" customFormat="1" ht="19.899999999999999" customHeight="1" x14ac:dyDescent="0.2">
      <c r="B7" s="110"/>
      <c r="D7" s="111" t="s">
        <v>409</v>
      </c>
      <c r="E7" s="112"/>
      <c r="F7" s="112"/>
      <c r="G7" s="112"/>
      <c r="H7" s="112"/>
      <c r="I7" s="112"/>
      <c r="J7" s="113">
        <f>J44</f>
        <v>111793.40000000002</v>
      </c>
      <c r="L7" s="110"/>
    </row>
    <row r="8" spans="2:47" s="9" customFormat="1" ht="19.899999999999999" customHeight="1" x14ac:dyDescent="0.2">
      <c r="B8" s="110"/>
      <c r="D8" s="111" t="s">
        <v>317</v>
      </c>
      <c r="E8" s="112"/>
      <c r="F8" s="112"/>
      <c r="G8" s="112"/>
      <c r="H8" s="112"/>
      <c r="I8" s="112"/>
      <c r="J8" s="113">
        <f>J56</f>
        <v>0</v>
      </c>
      <c r="L8" s="110"/>
    </row>
    <row r="9" spans="2:47" s="9" customFormat="1" ht="19.899999999999999" customHeight="1" x14ac:dyDescent="0.2">
      <c r="B9" s="110"/>
      <c r="D9" s="143" t="s">
        <v>408</v>
      </c>
      <c r="E9" s="143"/>
      <c r="F9" s="143"/>
      <c r="G9" s="112"/>
      <c r="H9" s="112"/>
      <c r="I9" s="112"/>
      <c r="J9" s="113">
        <f>'F - Organizácia výstavby ...'!J130</f>
        <v>0</v>
      </c>
      <c r="L9" s="110"/>
    </row>
    <row r="10" spans="2:47" s="9" customFormat="1" ht="19.899999999999999" customHeight="1" x14ac:dyDescent="0.2">
      <c r="B10" s="110"/>
      <c r="D10" s="111"/>
      <c r="E10" s="112"/>
      <c r="F10" s="112"/>
      <c r="G10" s="112"/>
      <c r="H10" s="112"/>
      <c r="I10" s="112"/>
      <c r="J10" s="113"/>
      <c r="L10" s="110"/>
    </row>
    <row r="11" spans="2:47" s="1" customFormat="1" ht="21.75" customHeight="1" x14ac:dyDescent="0.2">
      <c r="B11" s="26"/>
      <c r="L11" s="26"/>
    </row>
    <row r="12" spans="2:47" s="1" customFormat="1" ht="6.95" customHeight="1" x14ac:dyDescent="0.2">
      <c r="B12" s="26"/>
      <c r="L12" s="26"/>
    </row>
    <row r="13" spans="2:47" s="1" customFormat="1" x14ac:dyDescent="0.2">
      <c r="B13" s="26"/>
      <c r="L13" s="26"/>
    </row>
    <row r="14" spans="2:47" s="1" customFormat="1" ht="29.25" customHeight="1" x14ac:dyDescent="0.2">
      <c r="B14" s="26"/>
      <c r="C14" s="123" t="s">
        <v>109</v>
      </c>
      <c r="D14" s="95"/>
      <c r="E14" s="95"/>
      <c r="F14" s="95"/>
      <c r="G14" s="95"/>
      <c r="H14" s="95"/>
      <c r="I14" s="95"/>
      <c r="J14" s="124">
        <f>ROUND(J4,2)</f>
        <v>111793.4</v>
      </c>
      <c r="K14" s="95"/>
      <c r="L14" s="26"/>
    </row>
    <row r="15" spans="2:47" s="1" customFormat="1" ht="6.95" customHeight="1" x14ac:dyDescent="0.2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26"/>
    </row>
    <row r="19" spans="2:65" s="1" customFormat="1" ht="6.95" customHeight="1" x14ac:dyDescent="0.2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26"/>
    </row>
    <row r="20" spans="2:65" s="1" customFormat="1" ht="22.9" customHeight="1" x14ac:dyDescent="0.25">
      <c r="B20" s="26"/>
      <c r="C20" s="61" t="s">
        <v>88</v>
      </c>
      <c r="J20" s="130">
        <f>J21</f>
        <v>0</v>
      </c>
      <c r="L20" s="26"/>
      <c r="M20" s="59"/>
      <c r="N20" s="50"/>
      <c r="O20" s="50"/>
      <c r="P20" s="131" t="e">
        <f>P21</f>
        <v>#REF!</v>
      </c>
      <c r="Q20" s="50"/>
      <c r="R20" s="131" t="e">
        <f>R21</f>
        <v>#REF!</v>
      </c>
      <c r="S20" s="50"/>
      <c r="T20" s="132" t="e">
        <f>T21</f>
        <v>#REF!</v>
      </c>
      <c r="AT20" s="14" t="s">
        <v>68</v>
      </c>
      <c r="AU20" s="14" t="s">
        <v>94</v>
      </c>
      <c r="BK20" s="133" t="e">
        <f>BK21</f>
        <v>#REF!</v>
      </c>
    </row>
    <row r="21" spans="2:65" s="11" customFormat="1" ht="25.9" customHeight="1" x14ac:dyDescent="0.2">
      <c r="B21" s="134"/>
      <c r="D21" s="135" t="s">
        <v>68</v>
      </c>
      <c r="E21" s="136" t="s">
        <v>122</v>
      </c>
      <c r="F21" s="136" t="s">
        <v>122</v>
      </c>
      <c r="J21" s="137">
        <f>J22+J56</f>
        <v>0</v>
      </c>
      <c r="L21" s="134"/>
      <c r="M21" s="138"/>
      <c r="P21" s="139" t="e">
        <f>P22+P44+P56+#REF!+#REF!</f>
        <v>#REF!</v>
      </c>
      <c r="R21" s="139" t="e">
        <f>R22+R44+R56+#REF!+#REF!</f>
        <v>#REF!</v>
      </c>
      <c r="T21" s="140" t="e">
        <f>T22+T44+T56+#REF!+#REF!</f>
        <v>#REF!</v>
      </c>
      <c r="AR21" s="135" t="s">
        <v>77</v>
      </c>
      <c r="AT21" s="141" t="s">
        <v>68</v>
      </c>
      <c r="AU21" s="141" t="s">
        <v>69</v>
      </c>
      <c r="AY21" s="135" t="s">
        <v>123</v>
      </c>
      <c r="BK21" s="142" t="e">
        <f>BK22+BK44+BK56+#REF!+#REF!</f>
        <v>#REF!</v>
      </c>
    </row>
    <row r="22" spans="2:65" s="11" customFormat="1" ht="22.9" customHeight="1" x14ac:dyDescent="0.2">
      <c r="B22" s="134"/>
      <c r="D22" s="135" t="s">
        <v>68</v>
      </c>
      <c r="E22" s="143" t="s">
        <v>124</v>
      </c>
      <c r="F22" s="143" t="s">
        <v>318</v>
      </c>
      <c r="J22" s="144">
        <f>SUM(J23:J42)</f>
        <v>0</v>
      </c>
      <c r="L22" s="134"/>
      <c r="M22" s="138"/>
      <c r="P22" s="139">
        <f>SUM(P23:P42)</f>
        <v>6048.5752199999997</v>
      </c>
      <c r="R22" s="139">
        <f>SUM(R23:R42)</f>
        <v>0</v>
      </c>
      <c r="T22" s="140">
        <f>SUM(T23:T42)</f>
        <v>0</v>
      </c>
      <c r="AR22" s="135" t="s">
        <v>77</v>
      </c>
      <c r="AT22" s="141" t="s">
        <v>68</v>
      </c>
      <c r="AU22" s="141" t="s">
        <v>77</v>
      </c>
      <c r="AY22" s="135" t="s">
        <v>123</v>
      </c>
      <c r="BK22" s="142">
        <f>SUM(BK23:BK42)</f>
        <v>0</v>
      </c>
    </row>
    <row r="23" spans="2:65" s="1" customFormat="1" ht="16.5" customHeight="1" x14ac:dyDescent="0.2">
      <c r="B23" s="116"/>
      <c r="C23" s="145" t="s">
        <v>77</v>
      </c>
      <c r="D23" s="145" t="s">
        <v>126</v>
      </c>
      <c r="E23" s="146" t="s">
        <v>145</v>
      </c>
      <c r="F23" s="147" t="s">
        <v>146</v>
      </c>
      <c r="G23" s="148" t="s">
        <v>147</v>
      </c>
      <c r="H23" s="149">
        <v>14613</v>
      </c>
      <c r="I23" s="149"/>
      <c r="J23" s="239">
        <f>ROUND(I23*H23,3)</f>
        <v>0</v>
      </c>
      <c r="K23" s="150"/>
      <c r="L23" s="182"/>
      <c r="M23" s="151" t="s">
        <v>1</v>
      </c>
      <c r="N23" s="115" t="s">
        <v>34</v>
      </c>
      <c r="O23" s="152">
        <v>0.14299999999999999</v>
      </c>
      <c r="P23" s="152">
        <f>O23*H23</f>
        <v>2089.6589999999997</v>
      </c>
      <c r="Q23" s="152">
        <v>0</v>
      </c>
      <c r="R23" s="152">
        <f>Q23*H23</f>
        <v>0</v>
      </c>
      <c r="S23" s="152">
        <v>0</v>
      </c>
      <c r="T23" s="153">
        <f>S23*H23</f>
        <v>0</v>
      </c>
      <c r="AR23" s="154" t="s">
        <v>130</v>
      </c>
      <c r="AT23" s="154" t="s">
        <v>126</v>
      </c>
      <c r="AU23" s="154" t="s">
        <v>131</v>
      </c>
      <c r="AY23" s="14" t="s">
        <v>123</v>
      </c>
      <c r="BE23" s="155">
        <f>IF(N23="základná",J23,0)</f>
        <v>0</v>
      </c>
      <c r="BF23" s="155">
        <f>IF(N23="znížená",J23,0)</f>
        <v>0</v>
      </c>
      <c r="BG23" s="155">
        <f>IF(N23="zákl. prenesená",J23,0)</f>
        <v>0</v>
      </c>
      <c r="BH23" s="155">
        <f>IF(N23="zníž. prenesená",J23,0)</f>
        <v>0</v>
      </c>
      <c r="BI23" s="155">
        <f>IF(N23="nulová",J23,0)</f>
        <v>0</v>
      </c>
      <c r="BJ23" s="14" t="s">
        <v>77</v>
      </c>
      <c r="BK23" s="156">
        <f>ROUND(I23*H23,3)</f>
        <v>0</v>
      </c>
      <c r="BL23" s="14" t="s">
        <v>130</v>
      </c>
      <c r="BM23" s="154" t="s">
        <v>319</v>
      </c>
    </row>
    <row r="24" spans="2:65" s="12" customFormat="1" x14ac:dyDescent="0.2">
      <c r="B24" s="157"/>
      <c r="D24" s="158" t="s">
        <v>175</v>
      </c>
      <c r="E24" s="159" t="s">
        <v>1</v>
      </c>
      <c r="F24" s="160" t="s">
        <v>320</v>
      </c>
      <c r="H24" s="161">
        <v>14613</v>
      </c>
      <c r="J24" s="240"/>
      <c r="L24" s="182"/>
      <c r="M24" s="162"/>
      <c r="T24" s="163"/>
      <c r="AT24" s="159" t="s">
        <v>175</v>
      </c>
      <c r="AU24" s="159" t="s">
        <v>131</v>
      </c>
      <c r="AV24" s="12" t="s">
        <v>131</v>
      </c>
      <c r="AW24" s="12" t="s">
        <v>25</v>
      </c>
      <c r="AX24" s="12" t="s">
        <v>77</v>
      </c>
      <c r="AY24" s="159" t="s">
        <v>123</v>
      </c>
    </row>
    <row r="25" spans="2:65" s="1" customFormat="1" ht="16.5" customHeight="1" x14ac:dyDescent="0.2">
      <c r="B25" s="116"/>
      <c r="C25" s="145" t="s">
        <v>131</v>
      </c>
      <c r="D25" s="145" t="s">
        <v>126</v>
      </c>
      <c r="E25" s="146" t="s">
        <v>321</v>
      </c>
      <c r="F25" s="147" t="s">
        <v>322</v>
      </c>
      <c r="G25" s="148" t="s">
        <v>147</v>
      </c>
      <c r="H25" s="149">
        <v>0.26</v>
      </c>
      <c r="I25" s="149"/>
      <c r="J25" s="239">
        <f>ROUND(I25*H25,3)</f>
        <v>0</v>
      </c>
      <c r="K25" s="150"/>
      <c r="L25" s="182"/>
      <c r="M25" s="151" t="s">
        <v>1</v>
      </c>
      <c r="N25" s="115" t="s">
        <v>34</v>
      </c>
      <c r="O25" s="152">
        <v>4.7E-2</v>
      </c>
      <c r="P25" s="152">
        <f>O25*H25</f>
        <v>1.222E-2</v>
      </c>
      <c r="Q25" s="152">
        <v>0</v>
      </c>
      <c r="R25" s="152">
        <f>Q25*H25</f>
        <v>0</v>
      </c>
      <c r="S25" s="152">
        <v>0</v>
      </c>
      <c r="T25" s="153">
        <f>S25*H25</f>
        <v>0</v>
      </c>
      <c r="AR25" s="154" t="s">
        <v>130</v>
      </c>
      <c r="AT25" s="154" t="s">
        <v>126</v>
      </c>
      <c r="AU25" s="154" t="s">
        <v>131</v>
      </c>
      <c r="AY25" s="14" t="s">
        <v>123</v>
      </c>
      <c r="BE25" s="155">
        <f>IF(N25="základná",J25,0)</f>
        <v>0</v>
      </c>
      <c r="BF25" s="155">
        <f>IF(N25="znížená",J25,0)</f>
        <v>0</v>
      </c>
      <c r="BG25" s="155">
        <f>IF(N25="zákl. prenesená",J25,0)</f>
        <v>0</v>
      </c>
      <c r="BH25" s="155">
        <f>IF(N25="zníž. prenesená",J25,0)</f>
        <v>0</v>
      </c>
      <c r="BI25" s="155">
        <f>IF(N25="nulová",J25,0)</f>
        <v>0</v>
      </c>
      <c r="BJ25" s="14" t="s">
        <v>77</v>
      </c>
      <c r="BK25" s="156">
        <f>ROUND(I25*H25,3)</f>
        <v>0</v>
      </c>
      <c r="BL25" s="14" t="s">
        <v>130</v>
      </c>
      <c r="BM25" s="154" t="s">
        <v>323</v>
      </c>
    </row>
    <row r="26" spans="2:65" s="1" customFormat="1" ht="16.5" customHeight="1" x14ac:dyDescent="0.2">
      <c r="B26" s="116"/>
      <c r="C26" s="145" t="s">
        <v>136</v>
      </c>
      <c r="D26" s="145" t="s">
        <v>126</v>
      </c>
      <c r="E26" s="146" t="s">
        <v>324</v>
      </c>
      <c r="F26" s="147" t="s">
        <v>325</v>
      </c>
      <c r="G26" s="148" t="s">
        <v>147</v>
      </c>
      <c r="H26" s="149">
        <v>14613</v>
      </c>
      <c r="I26" s="149"/>
      <c r="J26" s="239">
        <f>ROUND(I26*H26,3)</f>
        <v>0</v>
      </c>
      <c r="K26" s="150"/>
      <c r="L26" s="182"/>
      <c r="M26" s="151" t="s">
        <v>1</v>
      </c>
      <c r="N26" s="115" t="s">
        <v>34</v>
      </c>
      <c r="O26" s="152">
        <v>0.111</v>
      </c>
      <c r="P26" s="152">
        <f>O26*H26</f>
        <v>1622.0430000000001</v>
      </c>
      <c r="Q26" s="152">
        <v>0</v>
      </c>
      <c r="R26" s="152">
        <f>Q26*H26</f>
        <v>0</v>
      </c>
      <c r="S26" s="152">
        <v>0</v>
      </c>
      <c r="T26" s="153">
        <f>S26*H26</f>
        <v>0</v>
      </c>
      <c r="AR26" s="154" t="s">
        <v>130</v>
      </c>
      <c r="AT26" s="154" t="s">
        <v>126</v>
      </c>
      <c r="AU26" s="154" t="s">
        <v>131</v>
      </c>
      <c r="AY26" s="14" t="s">
        <v>123</v>
      </c>
      <c r="BE26" s="155">
        <f>IF(N26="základná",J26,0)</f>
        <v>0</v>
      </c>
      <c r="BF26" s="155">
        <f>IF(N26="znížená",J26,0)</f>
        <v>0</v>
      </c>
      <c r="BG26" s="155">
        <f>IF(N26="zákl. prenesená",J26,0)</f>
        <v>0</v>
      </c>
      <c r="BH26" s="155">
        <f>IF(N26="zníž. prenesená",J26,0)</f>
        <v>0</v>
      </c>
      <c r="BI26" s="155">
        <f>IF(N26="nulová",J26,0)</f>
        <v>0</v>
      </c>
      <c r="BJ26" s="14" t="s">
        <v>77</v>
      </c>
      <c r="BK26" s="156">
        <f>ROUND(I26*H26,3)</f>
        <v>0</v>
      </c>
      <c r="BL26" s="14" t="s">
        <v>130</v>
      </c>
      <c r="BM26" s="154" t="s">
        <v>326</v>
      </c>
    </row>
    <row r="27" spans="2:65" s="12" customFormat="1" x14ac:dyDescent="0.2">
      <c r="B27" s="157"/>
      <c r="D27" s="158" t="s">
        <v>175</v>
      </c>
      <c r="E27" s="159" t="s">
        <v>1</v>
      </c>
      <c r="F27" s="160" t="s">
        <v>320</v>
      </c>
      <c r="H27" s="161">
        <v>14613</v>
      </c>
      <c r="J27" s="240"/>
      <c r="L27" s="182"/>
      <c r="M27" s="162"/>
      <c r="T27" s="163"/>
      <c r="AT27" s="159" t="s">
        <v>175</v>
      </c>
      <c r="AU27" s="159" t="s">
        <v>131</v>
      </c>
      <c r="AV27" s="12" t="s">
        <v>131</v>
      </c>
      <c r="AW27" s="12" t="s">
        <v>25</v>
      </c>
      <c r="AX27" s="12" t="s">
        <v>77</v>
      </c>
      <c r="AY27" s="159" t="s">
        <v>123</v>
      </c>
    </row>
    <row r="28" spans="2:65" s="1" customFormat="1" ht="16.5" customHeight="1" x14ac:dyDescent="0.2">
      <c r="B28" s="116"/>
      <c r="C28" s="145" t="s">
        <v>130</v>
      </c>
      <c r="D28" s="145" t="s">
        <v>126</v>
      </c>
      <c r="E28" s="146" t="s">
        <v>327</v>
      </c>
      <c r="F28" s="147" t="s">
        <v>328</v>
      </c>
      <c r="G28" s="148" t="s">
        <v>147</v>
      </c>
      <c r="H28" s="149">
        <v>13730</v>
      </c>
      <c r="I28" s="149"/>
      <c r="J28" s="239">
        <f>ROUND(I28*H28,3)</f>
        <v>0</v>
      </c>
      <c r="K28" s="150"/>
      <c r="L28" s="182"/>
      <c r="M28" s="151" t="s">
        <v>1</v>
      </c>
      <c r="N28" s="115" t="s">
        <v>34</v>
      </c>
      <c r="O28" s="152">
        <v>0.113</v>
      </c>
      <c r="P28" s="152">
        <f>O28*H28</f>
        <v>1551.49</v>
      </c>
      <c r="Q28" s="152">
        <v>0</v>
      </c>
      <c r="R28" s="152">
        <f>Q28*H28</f>
        <v>0</v>
      </c>
      <c r="S28" s="152">
        <v>0</v>
      </c>
      <c r="T28" s="153">
        <f>S28*H28</f>
        <v>0</v>
      </c>
      <c r="AR28" s="154" t="s">
        <v>130</v>
      </c>
      <c r="AT28" s="154" t="s">
        <v>126</v>
      </c>
      <c r="AU28" s="154" t="s">
        <v>131</v>
      </c>
      <c r="AY28" s="14" t="s">
        <v>123</v>
      </c>
      <c r="BE28" s="155">
        <f>IF(N28="základná",J28,0)</f>
        <v>0</v>
      </c>
      <c r="BF28" s="155">
        <f>IF(N28="znížená",J28,0)</f>
        <v>0</v>
      </c>
      <c r="BG28" s="155">
        <f>IF(N28="zákl. prenesená",J28,0)</f>
        <v>0</v>
      </c>
      <c r="BH28" s="155">
        <f>IF(N28="zníž. prenesená",J28,0)</f>
        <v>0</v>
      </c>
      <c r="BI28" s="155">
        <f>IF(N28="nulová",J28,0)</f>
        <v>0</v>
      </c>
      <c r="BJ28" s="14" t="s">
        <v>77</v>
      </c>
      <c r="BK28" s="156">
        <f>ROUND(I28*H28,3)</f>
        <v>0</v>
      </c>
      <c r="BL28" s="14" t="s">
        <v>130</v>
      </c>
      <c r="BM28" s="154" t="s">
        <v>329</v>
      </c>
    </row>
    <row r="29" spans="2:65" s="1" customFormat="1" ht="24.2" customHeight="1" x14ac:dyDescent="0.2">
      <c r="B29" s="116"/>
      <c r="C29" s="145" t="s">
        <v>144</v>
      </c>
      <c r="D29" s="145" t="s">
        <v>126</v>
      </c>
      <c r="E29" s="146" t="s">
        <v>330</v>
      </c>
      <c r="F29" s="147" t="s">
        <v>331</v>
      </c>
      <c r="G29" s="148" t="s">
        <v>147</v>
      </c>
      <c r="H29" s="149">
        <v>1010</v>
      </c>
      <c r="I29" s="149"/>
      <c r="J29" s="239">
        <f>ROUND(I29*H29,3)</f>
        <v>0</v>
      </c>
      <c r="K29" s="150"/>
      <c r="L29" s="182"/>
      <c r="M29" s="151" t="s">
        <v>1</v>
      </c>
      <c r="N29" s="115" t="s">
        <v>34</v>
      </c>
      <c r="O29" s="152">
        <v>0.113</v>
      </c>
      <c r="P29" s="152">
        <f>O29*H29</f>
        <v>114.13000000000001</v>
      </c>
      <c r="Q29" s="152">
        <v>0</v>
      </c>
      <c r="R29" s="152">
        <f>Q29*H29</f>
        <v>0</v>
      </c>
      <c r="S29" s="152">
        <v>0</v>
      </c>
      <c r="T29" s="153">
        <f>S29*H29</f>
        <v>0</v>
      </c>
      <c r="AR29" s="154" t="s">
        <v>130</v>
      </c>
      <c r="AT29" s="154" t="s">
        <v>126</v>
      </c>
      <c r="AU29" s="154" t="s">
        <v>131</v>
      </c>
      <c r="AY29" s="14" t="s">
        <v>123</v>
      </c>
      <c r="BE29" s="155">
        <f>IF(N29="základná",J29,0)</f>
        <v>0</v>
      </c>
      <c r="BF29" s="155">
        <f>IF(N29="znížená",J29,0)</f>
        <v>0</v>
      </c>
      <c r="BG29" s="155">
        <f>IF(N29="zákl. prenesená",J29,0)</f>
        <v>0</v>
      </c>
      <c r="BH29" s="155">
        <f>IF(N29="zníž. prenesená",J29,0)</f>
        <v>0</v>
      </c>
      <c r="BI29" s="155">
        <f>IF(N29="nulová",J29,0)</f>
        <v>0</v>
      </c>
      <c r="BJ29" s="14" t="s">
        <v>77</v>
      </c>
      <c r="BK29" s="156">
        <f>ROUND(I29*H29,3)</f>
        <v>0</v>
      </c>
      <c r="BL29" s="14" t="s">
        <v>130</v>
      </c>
      <c r="BM29" s="154" t="s">
        <v>332</v>
      </c>
    </row>
    <row r="30" spans="2:65" s="1" customFormat="1" ht="16.5" customHeight="1" x14ac:dyDescent="0.2">
      <c r="B30" s="116"/>
      <c r="C30" s="145" t="s">
        <v>149</v>
      </c>
      <c r="D30" s="145" t="s">
        <v>126</v>
      </c>
      <c r="E30" s="146" t="s">
        <v>333</v>
      </c>
      <c r="F30" s="147" t="s">
        <v>334</v>
      </c>
      <c r="G30" s="148" t="s">
        <v>147</v>
      </c>
      <c r="H30" s="149">
        <v>1767</v>
      </c>
      <c r="I30" s="149"/>
      <c r="J30" s="239">
        <f>ROUND(I30*H30,3)</f>
        <v>0</v>
      </c>
      <c r="K30" s="150"/>
      <c r="L30" s="182"/>
      <c r="M30" s="151" t="s">
        <v>1</v>
      </c>
      <c r="N30" s="115" t="s">
        <v>34</v>
      </c>
      <c r="O30" s="152">
        <v>0.123</v>
      </c>
      <c r="P30" s="152">
        <f>O30*H30</f>
        <v>217.34100000000001</v>
      </c>
      <c r="Q30" s="152">
        <v>0</v>
      </c>
      <c r="R30" s="152">
        <f>Q30*H30</f>
        <v>0</v>
      </c>
      <c r="S30" s="152">
        <v>0</v>
      </c>
      <c r="T30" s="153">
        <f>S30*H30</f>
        <v>0</v>
      </c>
      <c r="AR30" s="154" t="s">
        <v>130</v>
      </c>
      <c r="AT30" s="154" t="s">
        <v>126</v>
      </c>
      <c r="AU30" s="154" t="s">
        <v>131</v>
      </c>
      <c r="AY30" s="14" t="s">
        <v>123</v>
      </c>
      <c r="BE30" s="155">
        <f>IF(N30="základná",J30,0)</f>
        <v>0</v>
      </c>
      <c r="BF30" s="155">
        <f>IF(N30="znížená",J30,0)</f>
        <v>0</v>
      </c>
      <c r="BG30" s="155">
        <f>IF(N30="zákl. prenesená",J30,0)</f>
        <v>0</v>
      </c>
      <c r="BH30" s="155">
        <f>IF(N30="zníž. prenesená",J30,0)</f>
        <v>0</v>
      </c>
      <c r="BI30" s="155">
        <f>IF(N30="nulová",J30,0)</f>
        <v>0</v>
      </c>
      <c r="BJ30" s="14" t="s">
        <v>77</v>
      </c>
      <c r="BK30" s="156">
        <f>ROUND(I30*H30,3)</f>
        <v>0</v>
      </c>
      <c r="BL30" s="14" t="s">
        <v>130</v>
      </c>
      <c r="BM30" s="154" t="s">
        <v>335</v>
      </c>
    </row>
    <row r="31" spans="2:65" s="12" customFormat="1" x14ac:dyDescent="0.2">
      <c r="B31" s="157"/>
      <c r="D31" s="158" t="s">
        <v>175</v>
      </c>
      <c r="E31" s="159" t="s">
        <v>1</v>
      </c>
      <c r="F31" s="160" t="s">
        <v>336</v>
      </c>
      <c r="H31" s="161">
        <v>1767</v>
      </c>
      <c r="J31" s="240"/>
      <c r="L31" s="182"/>
      <c r="M31" s="162"/>
      <c r="T31" s="163"/>
      <c r="AT31" s="159" t="s">
        <v>175</v>
      </c>
      <c r="AU31" s="159" t="s">
        <v>131</v>
      </c>
      <c r="AV31" s="12" t="s">
        <v>131</v>
      </c>
      <c r="AW31" s="12" t="s">
        <v>25</v>
      </c>
      <c r="AX31" s="12" t="s">
        <v>77</v>
      </c>
      <c r="AY31" s="159" t="s">
        <v>123</v>
      </c>
    </row>
    <row r="32" spans="2:65" s="1" customFormat="1" ht="24.2" customHeight="1" x14ac:dyDescent="0.2">
      <c r="B32" s="116"/>
      <c r="C32" s="145" t="s">
        <v>153</v>
      </c>
      <c r="D32" s="145" t="s">
        <v>126</v>
      </c>
      <c r="E32" s="146" t="s">
        <v>337</v>
      </c>
      <c r="F32" s="147" t="s">
        <v>338</v>
      </c>
      <c r="G32" s="148" t="s">
        <v>139</v>
      </c>
      <c r="H32" s="149">
        <v>356</v>
      </c>
      <c r="I32" s="149"/>
      <c r="J32" s="239">
        <f>ROUND(I32*H32,3)</f>
        <v>0</v>
      </c>
      <c r="K32" s="150"/>
      <c r="L32" s="182"/>
      <c r="M32" s="151" t="s">
        <v>1</v>
      </c>
      <c r="N32" s="115" t="s">
        <v>34</v>
      </c>
      <c r="O32" s="152">
        <v>0.3</v>
      </c>
      <c r="P32" s="152">
        <f>O32*H32</f>
        <v>106.8</v>
      </c>
      <c r="Q32" s="152">
        <v>0</v>
      </c>
      <c r="R32" s="152">
        <f>Q32*H32</f>
        <v>0</v>
      </c>
      <c r="S32" s="152">
        <v>0</v>
      </c>
      <c r="T32" s="153">
        <f>S32*H32</f>
        <v>0</v>
      </c>
      <c r="AR32" s="154" t="s">
        <v>130</v>
      </c>
      <c r="AT32" s="154" t="s">
        <v>126</v>
      </c>
      <c r="AU32" s="154" t="s">
        <v>131</v>
      </c>
      <c r="AY32" s="14" t="s">
        <v>123</v>
      </c>
      <c r="BE32" s="155">
        <f>IF(N32="základná",J32,0)</f>
        <v>0</v>
      </c>
      <c r="BF32" s="155">
        <f>IF(N32="znížená",J32,0)</f>
        <v>0</v>
      </c>
      <c r="BG32" s="155">
        <f>IF(N32="zákl. prenesená",J32,0)</f>
        <v>0</v>
      </c>
      <c r="BH32" s="155">
        <f>IF(N32="zníž. prenesená",J32,0)</f>
        <v>0</v>
      </c>
      <c r="BI32" s="155">
        <f>IF(N32="nulová",J32,0)</f>
        <v>0</v>
      </c>
      <c r="BJ32" s="14" t="s">
        <v>77</v>
      </c>
      <c r="BK32" s="156">
        <f>ROUND(I32*H32,3)</f>
        <v>0</v>
      </c>
      <c r="BL32" s="14" t="s">
        <v>130</v>
      </c>
      <c r="BM32" s="154" t="s">
        <v>339</v>
      </c>
    </row>
    <row r="33" spans="2:65" s="12" customFormat="1" x14ac:dyDescent="0.2">
      <c r="B33" s="157"/>
      <c r="D33" s="158" t="s">
        <v>175</v>
      </c>
      <c r="E33" s="159" t="s">
        <v>1</v>
      </c>
      <c r="F33" s="160" t="s">
        <v>340</v>
      </c>
      <c r="H33" s="161">
        <v>356</v>
      </c>
      <c r="J33" s="240"/>
      <c r="L33" s="182"/>
      <c r="M33" s="162"/>
      <c r="T33" s="163"/>
      <c r="AT33" s="159" t="s">
        <v>175</v>
      </c>
      <c r="AU33" s="159" t="s">
        <v>131</v>
      </c>
      <c r="AV33" s="12" t="s">
        <v>131</v>
      </c>
      <c r="AW33" s="12" t="s">
        <v>25</v>
      </c>
      <c r="AX33" s="12" t="s">
        <v>77</v>
      </c>
      <c r="AY33" s="159" t="s">
        <v>123</v>
      </c>
    </row>
    <row r="34" spans="2:65" s="1" customFormat="1" ht="33" customHeight="1" x14ac:dyDescent="0.2">
      <c r="B34" s="116"/>
      <c r="C34" s="145" t="s">
        <v>157</v>
      </c>
      <c r="D34" s="145" t="s">
        <v>126</v>
      </c>
      <c r="E34" s="146" t="s">
        <v>341</v>
      </c>
      <c r="F34" s="147" t="s">
        <v>342</v>
      </c>
      <c r="G34" s="148" t="s">
        <v>139</v>
      </c>
      <c r="H34" s="149">
        <v>89</v>
      </c>
      <c r="I34" s="149"/>
      <c r="J34" s="239">
        <f>ROUND(I34*H34,3)</f>
        <v>0</v>
      </c>
      <c r="K34" s="150"/>
      <c r="L34" s="182"/>
      <c r="M34" s="151" t="s">
        <v>1</v>
      </c>
      <c r="N34" s="115" t="s">
        <v>34</v>
      </c>
      <c r="O34" s="152">
        <v>0.8</v>
      </c>
      <c r="P34" s="152">
        <f>O34*H34</f>
        <v>71.2</v>
      </c>
      <c r="Q34" s="152">
        <v>0</v>
      </c>
      <c r="R34" s="152">
        <f>Q34*H34</f>
        <v>0</v>
      </c>
      <c r="S34" s="152">
        <v>0</v>
      </c>
      <c r="T34" s="153">
        <f>S34*H34</f>
        <v>0</v>
      </c>
      <c r="AR34" s="154" t="s">
        <v>130</v>
      </c>
      <c r="AT34" s="154" t="s">
        <v>126</v>
      </c>
      <c r="AU34" s="154" t="s">
        <v>131</v>
      </c>
      <c r="AY34" s="14" t="s">
        <v>123</v>
      </c>
      <c r="BE34" s="155">
        <f>IF(N34="základná",J34,0)</f>
        <v>0</v>
      </c>
      <c r="BF34" s="155">
        <f>IF(N34="znížená",J34,0)</f>
        <v>0</v>
      </c>
      <c r="BG34" s="155">
        <f>IF(N34="zákl. prenesená",J34,0)</f>
        <v>0</v>
      </c>
      <c r="BH34" s="155">
        <f>IF(N34="zníž. prenesená",J34,0)</f>
        <v>0</v>
      </c>
      <c r="BI34" s="155">
        <f>IF(N34="nulová",J34,0)</f>
        <v>0</v>
      </c>
      <c r="BJ34" s="14" t="s">
        <v>77</v>
      </c>
      <c r="BK34" s="156">
        <f>ROUND(I34*H34,3)</f>
        <v>0</v>
      </c>
      <c r="BL34" s="14" t="s">
        <v>130</v>
      </c>
      <c r="BM34" s="154" t="s">
        <v>343</v>
      </c>
    </row>
    <row r="35" spans="2:65" s="1" customFormat="1" ht="24.2" customHeight="1" x14ac:dyDescent="0.2">
      <c r="B35" s="116"/>
      <c r="C35" s="145" t="s">
        <v>161</v>
      </c>
      <c r="D35" s="145" t="s">
        <v>126</v>
      </c>
      <c r="E35" s="146" t="s">
        <v>344</v>
      </c>
      <c r="F35" s="147" t="s">
        <v>345</v>
      </c>
      <c r="G35" s="148" t="s">
        <v>190</v>
      </c>
      <c r="H35" s="149">
        <v>89</v>
      </c>
      <c r="I35" s="149"/>
      <c r="J35" s="239">
        <f>ROUND(I35*H35,3)</f>
        <v>0</v>
      </c>
      <c r="K35" s="150"/>
      <c r="L35" s="182"/>
      <c r="M35" s="151" t="s">
        <v>1</v>
      </c>
      <c r="N35" s="115" t="s">
        <v>34</v>
      </c>
      <c r="O35" s="152">
        <v>0</v>
      </c>
      <c r="P35" s="152">
        <f>O35*H35</f>
        <v>0</v>
      </c>
      <c r="Q35" s="152">
        <v>0</v>
      </c>
      <c r="R35" s="152">
        <f>Q35*H35</f>
        <v>0</v>
      </c>
      <c r="S35" s="152">
        <v>0</v>
      </c>
      <c r="T35" s="153">
        <f>S35*H35</f>
        <v>0</v>
      </c>
      <c r="AR35" s="154" t="s">
        <v>130</v>
      </c>
      <c r="AT35" s="154" t="s">
        <v>126</v>
      </c>
      <c r="AU35" s="154" t="s">
        <v>131</v>
      </c>
      <c r="AY35" s="14" t="s">
        <v>123</v>
      </c>
      <c r="BE35" s="155">
        <f>IF(N35="základná",J35,0)</f>
        <v>0</v>
      </c>
      <c r="BF35" s="155">
        <f>IF(N35="znížená",J35,0)</f>
        <v>0</v>
      </c>
      <c r="BG35" s="155">
        <f>IF(N35="zákl. prenesená",J35,0)</f>
        <v>0</v>
      </c>
      <c r="BH35" s="155">
        <f>IF(N35="zníž. prenesená",J35,0)</f>
        <v>0</v>
      </c>
      <c r="BI35" s="155">
        <f>IF(N35="nulová",J35,0)</f>
        <v>0</v>
      </c>
      <c r="BJ35" s="14" t="s">
        <v>77</v>
      </c>
      <c r="BK35" s="156">
        <f>ROUND(I35*H35,3)</f>
        <v>0</v>
      </c>
      <c r="BL35" s="14" t="s">
        <v>130</v>
      </c>
      <c r="BM35" s="154" t="s">
        <v>346</v>
      </c>
    </row>
    <row r="36" spans="2:65" s="1" customFormat="1" ht="24.2" customHeight="1" x14ac:dyDescent="0.2">
      <c r="B36" s="116"/>
      <c r="C36" s="145" t="s">
        <v>165</v>
      </c>
      <c r="D36" s="145" t="s">
        <v>126</v>
      </c>
      <c r="E36" s="146" t="s">
        <v>347</v>
      </c>
      <c r="F36" s="147" t="s">
        <v>348</v>
      </c>
      <c r="G36" s="148" t="s">
        <v>139</v>
      </c>
      <c r="H36" s="149">
        <v>705</v>
      </c>
      <c r="I36" s="149"/>
      <c r="J36" s="239">
        <f>ROUND(I36*H36,3)</f>
        <v>0</v>
      </c>
      <c r="K36" s="150"/>
      <c r="L36" s="182"/>
      <c r="M36" s="151" t="s">
        <v>1</v>
      </c>
      <c r="N36" s="115" t="s">
        <v>34</v>
      </c>
      <c r="O36" s="152">
        <v>0</v>
      </c>
      <c r="P36" s="152">
        <f>O36*H36</f>
        <v>0</v>
      </c>
      <c r="Q36" s="152">
        <v>0</v>
      </c>
      <c r="R36" s="152">
        <f>Q36*H36</f>
        <v>0</v>
      </c>
      <c r="S36" s="152">
        <v>0</v>
      </c>
      <c r="T36" s="153">
        <f>S36*H36</f>
        <v>0</v>
      </c>
      <c r="AR36" s="154" t="s">
        <v>130</v>
      </c>
      <c r="AT36" s="154" t="s">
        <v>126</v>
      </c>
      <c r="AU36" s="154" t="s">
        <v>131</v>
      </c>
      <c r="AY36" s="14" t="s">
        <v>123</v>
      </c>
      <c r="BE36" s="155">
        <f>IF(N36="základná",J36,0)</f>
        <v>0</v>
      </c>
      <c r="BF36" s="155">
        <f>IF(N36="znížená",J36,0)</f>
        <v>0</v>
      </c>
      <c r="BG36" s="155">
        <f>IF(N36="zákl. prenesená",J36,0)</f>
        <v>0</v>
      </c>
      <c r="BH36" s="155">
        <f>IF(N36="zníž. prenesená",J36,0)</f>
        <v>0</v>
      </c>
      <c r="BI36" s="155">
        <f>IF(N36="nulová",J36,0)</f>
        <v>0</v>
      </c>
      <c r="BJ36" s="14" t="s">
        <v>77</v>
      </c>
      <c r="BK36" s="156">
        <f>ROUND(I36*H36,3)</f>
        <v>0</v>
      </c>
      <c r="BL36" s="14" t="s">
        <v>130</v>
      </c>
      <c r="BM36" s="154" t="s">
        <v>349</v>
      </c>
    </row>
    <row r="37" spans="2:65" s="1" customFormat="1" ht="16.5" customHeight="1" x14ac:dyDescent="0.2">
      <c r="B37" s="116"/>
      <c r="C37" s="145" t="s">
        <v>170</v>
      </c>
      <c r="D37" s="145" t="s">
        <v>126</v>
      </c>
      <c r="E37" s="146" t="s">
        <v>350</v>
      </c>
      <c r="F37" s="147" t="s">
        <v>351</v>
      </c>
      <c r="G37" s="148" t="s">
        <v>139</v>
      </c>
      <c r="H37" s="149">
        <v>356</v>
      </c>
      <c r="I37" s="149"/>
      <c r="J37" s="239">
        <f>ROUND(I37*H37,3)</f>
        <v>0</v>
      </c>
      <c r="K37" s="150"/>
      <c r="L37" s="182"/>
      <c r="M37" s="151" t="s">
        <v>1</v>
      </c>
      <c r="N37" s="115" t="s">
        <v>34</v>
      </c>
      <c r="O37" s="152">
        <v>0.3</v>
      </c>
      <c r="P37" s="152">
        <f>O37*H37</f>
        <v>106.8</v>
      </c>
      <c r="Q37" s="152">
        <v>0</v>
      </c>
      <c r="R37" s="152">
        <f>Q37*H37</f>
        <v>0</v>
      </c>
      <c r="S37" s="152">
        <v>0</v>
      </c>
      <c r="T37" s="153">
        <f>S37*H37</f>
        <v>0</v>
      </c>
      <c r="AR37" s="154" t="s">
        <v>130</v>
      </c>
      <c r="AT37" s="154" t="s">
        <v>126</v>
      </c>
      <c r="AU37" s="154" t="s">
        <v>131</v>
      </c>
      <c r="AY37" s="14" t="s">
        <v>123</v>
      </c>
      <c r="BE37" s="155">
        <f>IF(N37="základná",J37,0)</f>
        <v>0</v>
      </c>
      <c r="BF37" s="155">
        <f>IF(N37="znížená",J37,0)</f>
        <v>0</v>
      </c>
      <c r="BG37" s="155">
        <f>IF(N37="zákl. prenesená",J37,0)</f>
        <v>0</v>
      </c>
      <c r="BH37" s="155">
        <f>IF(N37="zníž. prenesená",J37,0)</f>
        <v>0</v>
      </c>
      <c r="BI37" s="155">
        <f>IF(N37="nulová",J37,0)</f>
        <v>0</v>
      </c>
      <c r="BJ37" s="14" t="s">
        <v>77</v>
      </c>
      <c r="BK37" s="156">
        <f>ROUND(I37*H37,3)</f>
        <v>0</v>
      </c>
      <c r="BL37" s="14" t="s">
        <v>130</v>
      </c>
      <c r="BM37" s="154" t="s">
        <v>352</v>
      </c>
    </row>
    <row r="38" spans="2:65" s="12" customFormat="1" x14ac:dyDescent="0.2">
      <c r="B38" s="157"/>
      <c r="D38" s="158" t="s">
        <v>175</v>
      </c>
      <c r="E38" s="159" t="s">
        <v>1</v>
      </c>
      <c r="F38" s="160" t="s">
        <v>353</v>
      </c>
      <c r="H38" s="161">
        <v>356</v>
      </c>
      <c r="J38" s="240"/>
      <c r="L38" s="182"/>
      <c r="M38" s="162"/>
      <c r="T38" s="163"/>
      <c r="AT38" s="159" t="s">
        <v>175</v>
      </c>
      <c r="AU38" s="159" t="s">
        <v>131</v>
      </c>
      <c r="AV38" s="12" t="s">
        <v>131</v>
      </c>
      <c r="AW38" s="12" t="s">
        <v>25</v>
      </c>
      <c r="AX38" s="12" t="s">
        <v>77</v>
      </c>
      <c r="AY38" s="159" t="s">
        <v>123</v>
      </c>
    </row>
    <row r="39" spans="2:65" s="1" customFormat="1" ht="21.75" customHeight="1" x14ac:dyDescent="0.2">
      <c r="B39" s="116"/>
      <c r="C39" s="145" t="s">
        <v>177</v>
      </c>
      <c r="D39" s="145" t="s">
        <v>126</v>
      </c>
      <c r="E39" s="146" t="s">
        <v>354</v>
      </c>
      <c r="F39" s="147" t="s">
        <v>355</v>
      </c>
      <c r="G39" s="148" t="s">
        <v>139</v>
      </c>
      <c r="H39" s="149">
        <v>89</v>
      </c>
      <c r="I39" s="149"/>
      <c r="J39" s="239">
        <f>ROUND(I39*H39,3)</f>
        <v>0</v>
      </c>
      <c r="K39" s="150"/>
      <c r="L39" s="182"/>
      <c r="M39" s="151" t="s">
        <v>1</v>
      </c>
      <c r="N39" s="115" t="s">
        <v>34</v>
      </c>
      <c r="O39" s="152">
        <v>0.8</v>
      </c>
      <c r="P39" s="152">
        <f>O39*H39</f>
        <v>71.2</v>
      </c>
      <c r="Q39" s="152">
        <v>0</v>
      </c>
      <c r="R39" s="152">
        <f>Q39*H39</f>
        <v>0</v>
      </c>
      <c r="S39" s="152">
        <v>0</v>
      </c>
      <c r="T39" s="153">
        <f>S39*H39</f>
        <v>0</v>
      </c>
      <c r="AR39" s="154" t="s">
        <v>130</v>
      </c>
      <c r="AT39" s="154" t="s">
        <v>126</v>
      </c>
      <c r="AU39" s="154" t="s">
        <v>131</v>
      </c>
      <c r="AY39" s="14" t="s">
        <v>123</v>
      </c>
      <c r="BE39" s="155">
        <f>IF(N39="základná",J39,0)</f>
        <v>0</v>
      </c>
      <c r="BF39" s="155">
        <f>IF(N39="znížená",J39,0)</f>
        <v>0</v>
      </c>
      <c r="BG39" s="155">
        <f>IF(N39="zákl. prenesená",J39,0)</f>
        <v>0</v>
      </c>
      <c r="BH39" s="155">
        <f>IF(N39="zníž. prenesená",J39,0)</f>
        <v>0</v>
      </c>
      <c r="BI39" s="155">
        <f>IF(N39="nulová",J39,0)</f>
        <v>0</v>
      </c>
      <c r="BJ39" s="14" t="s">
        <v>77</v>
      </c>
      <c r="BK39" s="156">
        <f>ROUND(I39*H39,3)</f>
        <v>0</v>
      </c>
      <c r="BL39" s="14" t="s">
        <v>130</v>
      </c>
      <c r="BM39" s="154" t="s">
        <v>356</v>
      </c>
    </row>
    <row r="40" spans="2:65" s="1" customFormat="1" ht="21.75" customHeight="1" x14ac:dyDescent="0.2">
      <c r="B40" s="116"/>
      <c r="C40" s="178"/>
      <c r="D40" s="178"/>
      <c r="E40" s="179"/>
      <c r="F40" s="180"/>
      <c r="G40" s="181"/>
      <c r="H40" s="177"/>
      <c r="I40" s="177"/>
      <c r="J40" s="239"/>
      <c r="K40" s="150"/>
      <c r="L40" s="183"/>
      <c r="M40" s="151" t="s">
        <v>1</v>
      </c>
      <c r="N40" s="115" t="s">
        <v>34</v>
      </c>
      <c r="O40" s="152">
        <v>0.2</v>
      </c>
      <c r="P40" s="152">
        <f>O40*H40</f>
        <v>0</v>
      </c>
      <c r="Q40" s="152">
        <v>0</v>
      </c>
      <c r="R40" s="152">
        <f>Q40*H40</f>
        <v>0</v>
      </c>
      <c r="S40" s="152">
        <v>0</v>
      </c>
      <c r="T40" s="153">
        <f>S40*H40</f>
        <v>0</v>
      </c>
      <c r="AR40" s="154" t="s">
        <v>130</v>
      </c>
      <c r="AT40" s="154" t="s">
        <v>126</v>
      </c>
      <c r="AU40" s="154" t="s">
        <v>131</v>
      </c>
      <c r="AY40" s="14" t="s">
        <v>123</v>
      </c>
      <c r="BE40" s="155">
        <f>IF(N40="základná",J40,0)</f>
        <v>0</v>
      </c>
      <c r="BF40" s="155">
        <f>IF(N40="znížená",J40,0)</f>
        <v>0</v>
      </c>
      <c r="BG40" s="155">
        <f>IF(N40="zákl. prenesená",J40,0)</f>
        <v>0</v>
      </c>
      <c r="BH40" s="155">
        <f>IF(N40="zníž. prenesená",J40,0)</f>
        <v>0</v>
      </c>
      <c r="BI40" s="155">
        <f>IF(N40="nulová",J40,0)</f>
        <v>0</v>
      </c>
      <c r="BJ40" s="14" t="s">
        <v>77</v>
      </c>
      <c r="BK40" s="156">
        <f>ROUND(I40*H40,3)</f>
        <v>0</v>
      </c>
      <c r="BL40" s="14" t="s">
        <v>130</v>
      </c>
      <c r="BM40" s="154" t="s">
        <v>357</v>
      </c>
    </row>
    <row r="41" spans="2:65" s="12" customFormat="1" x14ac:dyDescent="0.2">
      <c r="B41" s="157"/>
      <c r="D41" s="158" t="s">
        <v>175</v>
      </c>
      <c r="E41" s="159" t="s">
        <v>1</v>
      </c>
      <c r="F41" s="160" t="s">
        <v>358</v>
      </c>
      <c r="H41" s="161">
        <v>356</v>
      </c>
      <c r="J41" s="240"/>
      <c r="L41" s="184"/>
      <c r="M41" s="162"/>
      <c r="T41" s="163"/>
      <c r="AT41" s="159" t="s">
        <v>175</v>
      </c>
      <c r="AU41" s="159" t="s">
        <v>131</v>
      </c>
      <c r="AV41" s="12" t="s">
        <v>131</v>
      </c>
      <c r="AW41" s="12" t="s">
        <v>25</v>
      </c>
      <c r="AX41" s="12" t="s">
        <v>77</v>
      </c>
      <c r="AY41" s="159" t="s">
        <v>123</v>
      </c>
    </row>
    <row r="42" spans="2:65" s="1" customFormat="1" ht="16.5" customHeight="1" x14ac:dyDescent="0.2">
      <c r="B42" s="116"/>
      <c r="C42" s="145" t="s">
        <v>187</v>
      </c>
      <c r="D42" s="145" t="s">
        <v>126</v>
      </c>
      <c r="E42" s="146" t="s">
        <v>359</v>
      </c>
      <c r="F42" s="147" t="s">
        <v>360</v>
      </c>
      <c r="G42" s="148" t="s">
        <v>190</v>
      </c>
      <c r="H42" s="149">
        <v>89</v>
      </c>
      <c r="I42" s="149"/>
      <c r="J42" s="239">
        <f>ROUND(I42*H42,3)</f>
        <v>0</v>
      </c>
      <c r="K42" s="150"/>
      <c r="L42" s="182"/>
      <c r="M42" s="151" t="s">
        <v>1</v>
      </c>
      <c r="N42" s="115" t="s">
        <v>34</v>
      </c>
      <c r="O42" s="152">
        <v>1.1000000000000001</v>
      </c>
      <c r="P42" s="152">
        <f>O42*H42</f>
        <v>97.9</v>
      </c>
      <c r="Q42" s="152">
        <v>0</v>
      </c>
      <c r="R42" s="152">
        <f>Q42*H42</f>
        <v>0</v>
      </c>
      <c r="S42" s="152">
        <v>0</v>
      </c>
      <c r="T42" s="153">
        <f>S42*H42</f>
        <v>0</v>
      </c>
      <c r="AR42" s="154" t="s">
        <v>130</v>
      </c>
      <c r="AT42" s="154" t="s">
        <v>126</v>
      </c>
      <c r="AU42" s="154" t="s">
        <v>131</v>
      </c>
      <c r="AY42" s="14" t="s">
        <v>123</v>
      </c>
      <c r="BE42" s="155">
        <f>IF(N42="základná",J42,0)</f>
        <v>0</v>
      </c>
      <c r="BF42" s="155">
        <f>IF(N42="znížená",J42,0)</f>
        <v>0</v>
      </c>
      <c r="BG42" s="155">
        <f>IF(N42="zákl. prenesená",J42,0)</f>
        <v>0</v>
      </c>
      <c r="BH42" s="155">
        <f>IF(N42="zníž. prenesená",J42,0)</f>
        <v>0</v>
      </c>
      <c r="BI42" s="155">
        <f>IF(N42="nulová",J42,0)</f>
        <v>0</v>
      </c>
      <c r="BJ42" s="14" t="s">
        <v>77</v>
      </c>
      <c r="BK42" s="156">
        <f>ROUND(I42*H42,3)</f>
        <v>0</v>
      </c>
      <c r="BL42" s="14" t="s">
        <v>130</v>
      </c>
      <c r="BM42" s="154" t="s">
        <v>361</v>
      </c>
    </row>
    <row r="43" spans="2:65" s="1" customFormat="1" ht="16.5" customHeight="1" x14ac:dyDescent="0.2">
      <c r="B43" s="116"/>
      <c r="C43" s="232"/>
      <c r="D43" s="232"/>
      <c r="E43" s="233"/>
      <c r="F43" s="234"/>
      <c r="G43" s="235"/>
      <c r="H43" s="236"/>
      <c r="I43" s="236"/>
      <c r="J43" s="239"/>
      <c r="K43" s="237"/>
      <c r="L43" s="182"/>
      <c r="M43" s="151"/>
      <c r="N43" s="115"/>
      <c r="O43" s="152"/>
      <c r="P43" s="152"/>
      <c r="Q43" s="152"/>
      <c r="R43" s="152"/>
      <c r="S43" s="152"/>
      <c r="T43" s="153"/>
      <c r="AR43" s="154"/>
      <c r="AT43" s="154"/>
      <c r="AU43" s="154"/>
      <c r="AY43" s="14"/>
      <c r="BE43" s="155"/>
      <c r="BF43" s="155"/>
      <c r="BG43" s="155"/>
      <c r="BH43" s="155"/>
      <c r="BI43" s="155"/>
      <c r="BJ43" s="14"/>
      <c r="BK43" s="156"/>
      <c r="BL43" s="14"/>
      <c r="BM43" s="154"/>
    </row>
    <row r="44" spans="2:65" s="11" customFormat="1" ht="22.9" customHeight="1" x14ac:dyDescent="0.2">
      <c r="B44" s="134"/>
      <c r="D44" s="135" t="s">
        <v>68</v>
      </c>
      <c r="E44" s="143" t="s">
        <v>200</v>
      </c>
      <c r="F44" s="238" t="s">
        <v>362</v>
      </c>
      <c r="J44" s="241">
        <f>BK44</f>
        <v>111793.40000000002</v>
      </c>
      <c r="L44" s="185"/>
      <c r="M44" s="138"/>
      <c r="P44" s="139">
        <f>SUM(P45:P54)</f>
        <v>0</v>
      </c>
      <c r="R44" s="139">
        <f>SUM(R45:R54)</f>
        <v>0</v>
      </c>
      <c r="T44" s="140">
        <f>SUM(T45:T54)</f>
        <v>0</v>
      </c>
      <c r="AR44" s="135" t="s">
        <v>77</v>
      </c>
      <c r="AT44" s="141" t="s">
        <v>68</v>
      </c>
      <c r="AU44" s="141" t="s">
        <v>77</v>
      </c>
      <c r="AY44" s="135" t="s">
        <v>123</v>
      </c>
      <c r="BK44" s="142">
        <f>SUM(BK45:BK54)</f>
        <v>111793.40000000002</v>
      </c>
    </row>
    <row r="45" spans="2:65" s="1" customFormat="1" ht="21.75" customHeight="1" x14ac:dyDescent="0.2">
      <c r="B45" s="116"/>
      <c r="C45" s="164" t="s">
        <v>192</v>
      </c>
      <c r="D45" s="164" t="s">
        <v>203</v>
      </c>
      <c r="E45" s="165" t="s">
        <v>363</v>
      </c>
      <c r="F45" s="166" t="s">
        <v>267</v>
      </c>
      <c r="G45" s="167" t="s">
        <v>268</v>
      </c>
      <c r="H45" s="168">
        <v>4175</v>
      </c>
      <c r="I45" s="168">
        <v>8.36</v>
      </c>
      <c r="J45" s="242">
        <f t="shared" ref="J45:J51" si="0">ROUND(I45*H45,3)</f>
        <v>34903</v>
      </c>
      <c r="K45" s="169"/>
      <c r="L45" s="182"/>
      <c r="M45" s="171" t="s">
        <v>1</v>
      </c>
      <c r="N45" s="172" t="s">
        <v>34</v>
      </c>
      <c r="O45" s="152">
        <v>0</v>
      </c>
      <c r="P45" s="152">
        <f t="shared" ref="P45:P51" si="1">O45*H45</f>
        <v>0</v>
      </c>
      <c r="Q45" s="152">
        <v>0</v>
      </c>
      <c r="R45" s="152">
        <f t="shared" ref="R45:R51" si="2">Q45*H45</f>
        <v>0</v>
      </c>
      <c r="S45" s="152">
        <v>0</v>
      </c>
      <c r="T45" s="153">
        <f t="shared" ref="T45:T51" si="3">S45*H45</f>
        <v>0</v>
      </c>
      <c r="AR45" s="154" t="s">
        <v>157</v>
      </c>
      <c r="AT45" s="154" t="s">
        <v>203</v>
      </c>
      <c r="AU45" s="154" t="s">
        <v>131</v>
      </c>
      <c r="AY45" s="14" t="s">
        <v>123</v>
      </c>
      <c r="BE45" s="155">
        <f t="shared" ref="BE45:BE51" si="4">IF(N45="základná",J45,0)</f>
        <v>34903</v>
      </c>
      <c r="BF45" s="155">
        <f t="shared" ref="BF45:BF51" si="5">IF(N45="znížená",J45,0)</f>
        <v>0</v>
      </c>
      <c r="BG45" s="155">
        <f t="shared" ref="BG45:BG51" si="6">IF(N45="zákl. prenesená",J45,0)</f>
        <v>0</v>
      </c>
      <c r="BH45" s="155">
        <f t="shared" ref="BH45:BH51" si="7">IF(N45="zníž. prenesená",J45,0)</f>
        <v>0</v>
      </c>
      <c r="BI45" s="155">
        <f t="shared" ref="BI45:BI51" si="8">IF(N45="nulová",J45,0)</f>
        <v>0</v>
      </c>
      <c r="BJ45" s="14" t="s">
        <v>77</v>
      </c>
      <c r="BK45" s="156">
        <f t="shared" ref="BK45:BK51" si="9">ROUND(I45*H45,3)</f>
        <v>34903</v>
      </c>
      <c r="BL45" s="14" t="s">
        <v>130</v>
      </c>
      <c r="BM45" s="154" t="s">
        <v>364</v>
      </c>
    </row>
    <row r="46" spans="2:65" s="1" customFormat="1" ht="16.5" customHeight="1" x14ac:dyDescent="0.2">
      <c r="B46" s="116"/>
      <c r="C46" s="164" t="s">
        <v>196</v>
      </c>
      <c r="D46" s="164" t="s">
        <v>203</v>
      </c>
      <c r="E46" s="165" t="s">
        <v>365</v>
      </c>
      <c r="F46" s="166" t="s">
        <v>366</v>
      </c>
      <c r="G46" s="167" t="s">
        <v>268</v>
      </c>
      <c r="H46" s="168">
        <v>300</v>
      </c>
      <c r="I46" s="168">
        <v>8.36</v>
      </c>
      <c r="J46" s="242">
        <f t="shared" si="0"/>
        <v>2508</v>
      </c>
      <c r="K46" s="169"/>
      <c r="L46" s="182"/>
      <c r="M46" s="171" t="s">
        <v>1</v>
      </c>
      <c r="N46" s="172" t="s">
        <v>34</v>
      </c>
      <c r="O46" s="152">
        <v>0</v>
      </c>
      <c r="P46" s="152">
        <f t="shared" si="1"/>
        <v>0</v>
      </c>
      <c r="Q46" s="152">
        <v>0</v>
      </c>
      <c r="R46" s="152">
        <f t="shared" si="2"/>
        <v>0</v>
      </c>
      <c r="S46" s="152">
        <v>0</v>
      </c>
      <c r="T46" s="153">
        <f t="shared" si="3"/>
        <v>0</v>
      </c>
      <c r="AR46" s="154" t="s">
        <v>157</v>
      </c>
      <c r="AT46" s="154" t="s">
        <v>203</v>
      </c>
      <c r="AU46" s="154" t="s">
        <v>131</v>
      </c>
      <c r="AY46" s="14" t="s">
        <v>123</v>
      </c>
      <c r="BE46" s="155">
        <f t="shared" si="4"/>
        <v>2508</v>
      </c>
      <c r="BF46" s="155">
        <f t="shared" si="5"/>
        <v>0</v>
      </c>
      <c r="BG46" s="155">
        <f t="shared" si="6"/>
        <v>0</v>
      </c>
      <c r="BH46" s="155">
        <f t="shared" si="7"/>
        <v>0</v>
      </c>
      <c r="BI46" s="155">
        <f t="shared" si="8"/>
        <v>0</v>
      </c>
      <c r="BJ46" s="14" t="s">
        <v>77</v>
      </c>
      <c r="BK46" s="156">
        <f t="shared" si="9"/>
        <v>2508</v>
      </c>
      <c r="BL46" s="14" t="s">
        <v>130</v>
      </c>
      <c r="BM46" s="154" t="s">
        <v>367</v>
      </c>
    </row>
    <row r="47" spans="2:65" s="1" customFormat="1" ht="21.75" customHeight="1" x14ac:dyDescent="0.2">
      <c r="B47" s="116"/>
      <c r="C47" s="164" t="s">
        <v>202</v>
      </c>
      <c r="D47" s="164" t="s">
        <v>203</v>
      </c>
      <c r="E47" s="165" t="s">
        <v>368</v>
      </c>
      <c r="F47" s="166" t="s">
        <v>369</v>
      </c>
      <c r="G47" s="167" t="s">
        <v>268</v>
      </c>
      <c r="H47" s="168">
        <v>3460</v>
      </c>
      <c r="I47" s="168">
        <v>16.53</v>
      </c>
      <c r="J47" s="242">
        <f t="shared" si="0"/>
        <v>57193.8</v>
      </c>
      <c r="K47" s="169"/>
      <c r="L47" s="182"/>
      <c r="M47" s="171" t="s">
        <v>1</v>
      </c>
      <c r="N47" s="172" t="s">
        <v>34</v>
      </c>
      <c r="O47" s="152">
        <v>0</v>
      </c>
      <c r="P47" s="152">
        <f t="shared" si="1"/>
        <v>0</v>
      </c>
      <c r="Q47" s="152">
        <v>0</v>
      </c>
      <c r="R47" s="152">
        <f t="shared" si="2"/>
        <v>0</v>
      </c>
      <c r="S47" s="152">
        <v>0</v>
      </c>
      <c r="T47" s="153">
        <f t="shared" si="3"/>
        <v>0</v>
      </c>
      <c r="AR47" s="154" t="s">
        <v>157</v>
      </c>
      <c r="AT47" s="154" t="s">
        <v>203</v>
      </c>
      <c r="AU47" s="154" t="s">
        <v>131</v>
      </c>
      <c r="AY47" s="14" t="s">
        <v>123</v>
      </c>
      <c r="BE47" s="155">
        <f t="shared" si="4"/>
        <v>57193.8</v>
      </c>
      <c r="BF47" s="155">
        <f t="shared" si="5"/>
        <v>0</v>
      </c>
      <c r="BG47" s="155">
        <f t="shared" si="6"/>
        <v>0</v>
      </c>
      <c r="BH47" s="155">
        <f t="shared" si="7"/>
        <v>0</v>
      </c>
      <c r="BI47" s="155">
        <f t="shared" si="8"/>
        <v>0</v>
      </c>
      <c r="BJ47" s="14" t="s">
        <v>77</v>
      </c>
      <c r="BK47" s="156">
        <f t="shared" si="9"/>
        <v>57193.8</v>
      </c>
      <c r="BL47" s="14" t="s">
        <v>130</v>
      </c>
      <c r="BM47" s="154" t="s">
        <v>370</v>
      </c>
    </row>
    <row r="48" spans="2:65" s="1" customFormat="1" ht="21.75" customHeight="1" x14ac:dyDescent="0.2">
      <c r="B48" s="116"/>
      <c r="C48" s="164" t="s">
        <v>208</v>
      </c>
      <c r="D48" s="164" t="s">
        <v>203</v>
      </c>
      <c r="E48" s="165" t="s">
        <v>371</v>
      </c>
      <c r="F48" s="166" t="s">
        <v>372</v>
      </c>
      <c r="G48" s="167" t="s">
        <v>268</v>
      </c>
      <c r="H48" s="168">
        <v>280</v>
      </c>
      <c r="I48" s="168">
        <v>17.47</v>
      </c>
      <c r="J48" s="242">
        <f t="shared" si="0"/>
        <v>4891.6000000000004</v>
      </c>
      <c r="K48" s="169"/>
      <c r="L48" s="182"/>
      <c r="M48" s="171" t="s">
        <v>1</v>
      </c>
      <c r="N48" s="172" t="s">
        <v>34</v>
      </c>
      <c r="O48" s="152">
        <v>0</v>
      </c>
      <c r="P48" s="152">
        <f t="shared" si="1"/>
        <v>0</v>
      </c>
      <c r="Q48" s="152">
        <v>0</v>
      </c>
      <c r="R48" s="152">
        <f t="shared" si="2"/>
        <v>0</v>
      </c>
      <c r="S48" s="152">
        <v>0</v>
      </c>
      <c r="T48" s="153">
        <f t="shared" si="3"/>
        <v>0</v>
      </c>
      <c r="AR48" s="154" t="s">
        <v>157</v>
      </c>
      <c r="AT48" s="154" t="s">
        <v>203</v>
      </c>
      <c r="AU48" s="154" t="s">
        <v>131</v>
      </c>
      <c r="AY48" s="14" t="s">
        <v>123</v>
      </c>
      <c r="BE48" s="155">
        <f t="shared" si="4"/>
        <v>4891.6000000000004</v>
      </c>
      <c r="BF48" s="155">
        <f t="shared" si="5"/>
        <v>0</v>
      </c>
      <c r="BG48" s="155">
        <f t="shared" si="6"/>
        <v>0</v>
      </c>
      <c r="BH48" s="155">
        <f t="shared" si="7"/>
        <v>0</v>
      </c>
      <c r="BI48" s="155">
        <f t="shared" si="8"/>
        <v>0</v>
      </c>
      <c r="BJ48" s="14" t="s">
        <v>77</v>
      </c>
      <c r="BK48" s="156">
        <f t="shared" si="9"/>
        <v>4891.6000000000004</v>
      </c>
      <c r="BL48" s="14" t="s">
        <v>130</v>
      </c>
      <c r="BM48" s="154" t="s">
        <v>373</v>
      </c>
    </row>
    <row r="49" spans="2:65" s="1" customFormat="1" ht="21.75" customHeight="1" x14ac:dyDescent="0.2">
      <c r="B49" s="116"/>
      <c r="C49" s="164" t="s">
        <v>212</v>
      </c>
      <c r="D49" s="164" t="s">
        <v>203</v>
      </c>
      <c r="E49" s="165" t="s">
        <v>374</v>
      </c>
      <c r="F49" s="166" t="s">
        <v>375</v>
      </c>
      <c r="G49" s="167" t="s">
        <v>268</v>
      </c>
      <c r="H49" s="168">
        <v>180</v>
      </c>
      <c r="I49" s="168">
        <v>17.47</v>
      </c>
      <c r="J49" s="242">
        <f t="shared" si="0"/>
        <v>3144.6</v>
      </c>
      <c r="K49" s="169"/>
      <c r="L49" s="182"/>
      <c r="M49" s="171" t="s">
        <v>1</v>
      </c>
      <c r="N49" s="172" t="s">
        <v>34</v>
      </c>
      <c r="O49" s="152">
        <v>0</v>
      </c>
      <c r="P49" s="152">
        <f t="shared" si="1"/>
        <v>0</v>
      </c>
      <c r="Q49" s="152">
        <v>0</v>
      </c>
      <c r="R49" s="152">
        <f t="shared" si="2"/>
        <v>0</v>
      </c>
      <c r="S49" s="152">
        <v>0</v>
      </c>
      <c r="T49" s="153">
        <f t="shared" si="3"/>
        <v>0</v>
      </c>
      <c r="AR49" s="154" t="s">
        <v>157</v>
      </c>
      <c r="AT49" s="154" t="s">
        <v>203</v>
      </c>
      <c r="AU49" s="154" t="s">
        <v>131</v>
      </c>
      <c r="AY49" s="14" t="s">
        <v>123</v>
      </c>
      <c r="BE49" s="155">
        <f t="shared" si="4"/>
        <v>3144.6</v>
      </c>
      <c r="BF49" s="155">
        <f t="shared" si="5"/>
        <v>0</v>
      </c>
      <c r="BG49" s="155">
        <f t="shared" si="6"/>
        <v>0</v>
      </c>
      <c r="BH49" s="155">
        <f t="shared" si="7"/>
        <v>0</v>
      </c>
      <c r="BI49" s="155">
        <f t="shared" si="8"/>
        <v>0</v>
      </c>
      <c r="BJ49" s="14" t="s">
        <v>77</v>
      </c>
      <c r="BK49" s="156">
        <f t="shared" si="9"/>
        <v>3144.6</v>
      </c>
      <c r="BL49" s="14" t="s">
        <v>130</v>
      </c>
      <c r="BM49" s="154" t="s">
        <v>376</v>
      </c>
    </row>
    <row r="50" spans="2:65" s="1" customFormat="1" ht="21.75" customHeight="1" x14ac:dyDescent="0.2">
      <c r="B50" s="116"/>
      <c r="C50" s="164" t="s">
        <v>7</v>
      </c>
      <c r="D50" s="164" t="s">
        <v>203</v>
      </c>
      <c r="E50" s="165" t="s">
        <v>377</v>
      </c>
      <c r="F50" s="166" t="s">
        <v>378</v>
      </c>
      <c r="G50" s="167" t="s">
        <v>268</v>
      </c>
      <c r="H50" s="168">
        <v>260</v>
      </c>
      <c r="I50" s="168">
        <v>16.53</v>
      </c>
      <c r="J50" s="242">
        <f t="shared" si="0"/>
        <v>4297.8</v>
      </c>
      <c r="K50" s="169"/>
      <c r="L50" s="182"/>
      <c r="M50" s="171" t="s">
        <v>1</v>
      </c>
      <c r="N50" s="172" t="s">
        <v>34</v>
      </c>
      <c r="O50" s="152">
        <v>0</v>
      </c>
      <c r="P50" s="152">
        <f t="shared" si="1"/>
        <v>0</v>
      </c>
      <c r="Q50" s="152">
        <v>0</v>
      </c>
      <c r="R50" s="152">
        <f t="shared" si="2"/>
        <v>0</v>
      </c>
      <c r="S50" s="152">
        <v>0</v>
      </c>
      <c r="T50" s="153">
        <f t="shared" si="3"/>
        <v>0</v>
      </c>
      <c r="AR50" s="154" t="s">
        <v>157</v>
      </c>
      <c r="AT50" s="154" t="s">
        <v>203</v>
      </c>
      <c r="AU50" s="154" t="s">
        <v>131</v>
      </c>
      <c r="AY50" s="14" t="s">
        <v>123</v>
      </c>
      <c r="BE50" s="155">
        <f t="shared" si="4"/>
        <v>4297.8</v>
      </c>
      <c r="BF50" s="155">
        <f t="shared" si="5"/>
        <v>0</v>
      </c>
      <c r="BG50" s="155">
        <f t="shared" si="6"/>
        <v>0</v>
      </c>
      <c r="BH50" s="155">
        <f t="shared" si="7"/>
        <v>0</v>
      </c>
      <c r="BI50" s="155">
        <f t="shared" si="8"/>
        <v>0</v>
      </c>
      <c r="BJ50" s="14" t="s">
        <v>77</v>
      </c>
      <c r="BK50" s="156">
        <f t="shared" si="9"/>
        <v>4297.8</v>
      </c>
      <c r="BL50" s="14" t="s">
        <v>130</v>
      </c>
      <c r="BM50" s="154" t="s">
        <v>379</v>
      </c>
    </row>
    <row r="51" spans="2:65" s="1" customFormat="1" ht="16.5" customHeight="1" x14ac:dyDescent="0.2">
      <c r="B51" s="116"/>
      <c r="C51" s="164" t="s">
        <v>219</v>
      </c>
      <c r="D51" s="164" t="s">
        <v>203</v>
      </c>
      <c r="E51" s="165" t="s">
        <v>380</v>
      </c>
      <c r="F51" s="166" t="s">
        <v>381</v>
      </c>
      <c r="G51" s="167" t="s">
        <v>206</v>
      </c>
      <c r="H51" s="168">
        <v>173</v>
      </c>
      <c r="I51" s="168">
        <v>20.2</v>
      </c>
      <c r="J51" s="242">
        <f t="shared" si="0"/>
        <v>3494.6</v>
      </c>
      <c r="K51" s="169"/>
      <c r="L51" s="182"/>
      <c r="M51" s="171" t="s">
        <v>1</v>
      </c>
      <c r="N51" s="172" t="s">
        <v>34</v>
      </c>
      <c r="O51" s="152">
        <v>0</v>
      </c>
      <c r="P51" s="152">
        <f t="shared" si="1"/>
        <v>0</v>
      </c>
      <c r="Q51" s="152">
        <v>0</v>
      </c>
      <c r="R51" s="152">
        <f t="shared" si="2"/>
        <v>0</v>
      </c>
      <c r="S51" s="152">
        <v>0</v>
      </c>
      <c r="T51" s="153">
        <f t="shared" si="3"/>
        <v>0</v>
      </c>
      <c r="AR51" s="154" t="s">
        <v>157</v>
      </c>
      <c r="AT51" s="154" t="s">
        <v>203</v>
      </c>
      <c r="AU51" s="154" t="s">
        <v>131</v>
      </c>
      <c r="AY51" s="14" t="s">
        <v>123</v>
      </c>
      <c r="BE51" s="155">
        <f t="shared" si="4"/>
        <v>3494.6</v>
      </c>
      <c r="BF51" s="155">
        <f t="shared" si="5"/>
        <v>0</v>
      </c>
      <c r="BG51" s="155">
        <f t="shared" si="6"/>
        <v>0</v>
      </c>
      <c r="BH51" s="155">
        <f t="shared" si="7"/>
        <v>0</v>
      </c>
      <c r="BI51" s="155">
        <f t="shared" si="8"/>
        <v>0</v>
      </c>
      <c r="BJ51" s="14" t="s">
        <v>77</v>
      </c>
      <c r="BK51" s="156">
        <f t="shared" si="9"/>
        <v>3494.6</v>
      </c>
      <c r="BL51" s="14" t="s">
        <v>130</v>
      </c>
      <c r="BM51" s="154" t="s">
        <v>382</v>
      </c>
    </row>
    <row r="52" spans="2:65" s="12" customFormat="1" x14ac:dyDescent="0.2">
      <c r="B52" s="157"/>
      <c r="D52" s="158" t="s">
        <v>175</v>
      </c>
      <c r="E52" s="159" t="s">
        <v>1</v>
      </c>
      <c r="F52" s="160" t="s">
        <v>383</v>
      </c>
      <c r="H52" s="161">
        <v>172.4</v>
      </c>
      <c r="J52" s="240"/>
      <c r="L52" s="182"/>
      <c r="M52" s="162"/>
      <c r="T52" s="163"/>
      <c r="AT52" s="159" t="s">
        <v>175</v>
      </c>
      <c r="AU52" s="159" t="s">
        <v>131</v>
      </c>
      <c r="AV52" s="12" t="s">
        <v>131</v>
      </c>
      <c r="AW52" s="12" t="s">
        <v>25</v>
      </c>
      <c r="AX52" s="12" t="s">
        <v>77</v>
      </c>
      <c r="AY52" s="159" t="s">
        <v>123</v>
      </c>
    </row>
    <row r="53" spans="2:65" s="1" customFormat="1" ht="16.5" customHeight="1" x14ac:dyDescent="0.2">
      <c r="B53" s="116"/>
      <c r="C53" s="164" t="s">
        <v>291</v>
      </c>
      <c r="D53" s="164" t="s">
        <v>203</v>
      </c>
      <c r="E53" s="165" t="s">
        <v>384</v>
      </c>
      <c r="F53" s="166" t="s">
        <v>385</v>
      </c>
      <c r="G53" s="167" t="s">
        <v>268</v>
      </c>
      <c r="H53" s="168">
        <v>40</v>
      </c>
      <c r="I53" s="168">
        <v>17.47</v>
      </c>
      <c r="J53" s="242">
        <f t="shared" ref="J53:J54" si="10">ROUND(I53*H53,3)</f>
        <v>698.8</v>
      </c>
      <c r="K53" s="169"/>
      <c r="L53" s="182"/>
      <c r="M53" s="171" t="s">
        <v>1</v>
      </c>
      <c r="N53" s="172" t="s">
        <v>34</v>
      </c>
      <c r="O53" s="152">
        <v>0</v>
      </c>
      <c r="P53" s="152">
        <f t="shared" ref="P53:P54" si="11">O53*H53</f>
        <v>0</v>
      </c>
      <c r="Q53" s="152">
        <v>0</v>
      </c>
      <c r="R53" s="152">
        <f t="shared" ref="R53:R54" si="12">Q53*H53</f>
        <v>0</v>
      </c>
      <c r="S53" s="152">
        <v>0</v>
      </c>
      <c r="T53" s="153">
        <f t="shared" ref="T53:T54" si="13">S53*H53</f>
        <v>0</v>
      </c>
      <c r="AR53" s="154" t="s">
        <v>157</v>
      </c>
      <c r="AT53" s="154" t="s">
        <v>203</v>
      </c>
      <c r="AU53" s="154" t="s">
        <v>131</v>
      </c>
      <c r="AY53" s="14" t="s">
        <v>123</v>
      </c>
      <c r="BE53" s="155">
        <f t="shared" ref="BE53:BE54" si="14">IF(N53="základná",J53,0)</f>
        <v>698.8</v>
      </c>
      <c r="BF53" s="155">
        <f t="shared" ref="BF53:BF54" si="15">IF(N53="znížená",J53,0)</f>
        <v>0</v>
      </c>
      <c r="BG53" s="155">
        <f t="shared" ref="BG53:BG54" si="16">IF(N53="zákl. prenesená",J53,0)</f>
        <v>0</v>
      </c>
      <c r="BH53" s="155">
        <f t="shared" ref="BH53:BH54" si="17">IF(N53="zníž. prenesená",J53,0)</f>
        <v>0</v>
      </c>
      <c r="BI53" s="155">
        <f t="shared" ref="BI53:BI54" si="18">IF(N53="nulová",J53,0)</f>
        <v>0</v>
      </c>
      <c r="BJ53" s="14" t="s">
        <v>77</v>
      </c>
      <c r="BK53" s="156">
        <f t="shared" ref="BK53:BK54" si="19">ROUND(I53*H53,3)</f>
        <v>698.8</v>
      </c>
      <c r="BL53" s="14" t="s">
        <v>130</v>
      </c>
      <c r="BM53" s="154" t="s">
        <v>386</v>
      </c>
    </row>
    <row r="54" spans="2:65" s="1" customFormat="1" ht="21.75" customHeight="1" x14ac:dyDescent="0.2">
      <c r="B54" s="116"/>
      <c r="C54" s="164" t="s">
        <v>295</v>
      </c>
      <c r="D54" s="164" t="s">
        <v>203</v>
      </c>
      <c r="E54" s="165" t="s">
        <v>387</v>
      </c>
      <c r="F54" s="166" t="s">
        <v>388</v>
      </c>
      <c r="G54" s="167" t="s">
        <v>268</v>
      </c>
      <c r="H54" s="168">
        <v>40</v>
      </c>
      <c r="I54" s="168">
        <v>16.53</v>
      </c>
      <c r="J54" s="242">
        <f t="shared" si="10"/>
        <v>661.2</v>
      </c>
      <c r="K54" s="169"/>
      <c r="L54" s="182"/>
      <c r="M54" s="171" t="s">
        <v>1</v>
      </c>
      <c r="N54" s="172" t="s">
        <v>34</v>
      </c>
      <c r="O54" s="152">
        <v>0</v>
      </c>
      <c r="P54" s="152">
        <f t="shared" si="11"/>
        <v>0</v>
      </c>
      <c r="Q54" s="152">
        <v>0</v>
      </c>
      <c r="R54" s="152">
        <f t="shared" si="12"/>
        <v>0</v>
      </c>
      <c r="S54" s="152">
        <v>0</v>
      </c>
      <c r="T54" s="153">
        <f t="shared" si="13"/>
        <v>0</v>
      </c>
      <c r="AR54" s="154" t="s">
        <v>157</v>
      </c>
      <c r="AT54" s="154" t="s">
        <v>203</v>
      </c>
      <c r="AU54" s="154" t="s">
        <v>131</v>
      </c>
      <c r="AY54" s="14" t="s">
        <v>123</v>
      </c>
      <c r="BE54" s="155">
        <f t="shared" si="14"/>
        <v>661.2</v>
      </c>
      <c r="BF54" s="155">
        <f t="shared" si="15"/>
        <v>0</v>
      </c>
      <c r="BG54" s="155">
        <f t="shared" si="16"/>
        <v>0</v>
      </c>
      <c r="BH54" s="155">
        <f t="shared" si="17"/>
        <v>0</v>
      </c>
      <c r="BI54" s="155">
        <f t="shared" si="18"/>
        <v>0</v>
      </c>
      <c r="BJ54" s="14" t="s">
        <v>77</v>
      </c>
      <c r="BK54" s="156">
        <f t="shared" si="19"/>
        <v>661.2</v>
      </c>
      <c r="BL54" s="14" t="s">
        <v>130</v>
      </c>
      <c r="BM54" s="154" t="s">
        <v>389</v>
      </c>
    </row>
    <row r="55" spans="2:65" s="1" customFormat="1" ht="21.75" customHeight="1" x14ac:dyDescent="0.2">
      <c r="B55" s="116"/>
      <c r="C55" s="227"/>
      <c r="D55" s="227"/>
      <c r="E55" s="228"/>
      <c r="F55" s="160" t="s">
        <v>407</v>
      </c>
      <c r="G55" s="229"/>
      <c r="H55" s="230"/>
      <c r="I55" s="230"/>
      <c r="J55" s="243"/>
      <c r="K55" s="231"/>
      <c r="L55" s="182"/>
      <c r="M55" s="171"/>
      <c r="N55" s="172"/>
      <c r="O55" s="152"/>
      <c r="P55" s="152"/>
      <c r="Q55" s="152"/>
      <c r="R55" s="152"/>
      <c r="S55" s="152"/>
      <c r="T55" s="153"/>
      <c r="AR55" s="154"/>
      <c r="AT55" s="154"/>
      <c r="AU55" s="154"/>
      <c r="AY55" s="14"/>
      <c r="BE55" s="155"/>
      <c r="BF55" s="155"/>
      <c r="BG55" s="155"/>
      <c r="BH55" s="155"/>
      <c r="BI55" s="155"/>
      <c r="BJ55" s="14"/>
      <c r="BK55" s="156"/>
      <c r="BL55" s="14"/>
      <c r="BM55" s="154"/>
    </row>
    <row r="56" spans="2:65" s="11" customFormat="1" ht="22.9" customHeight="1" x14ac:dyDescent="0.2">
      <c r="B56" s="134"/>
      <c r="D56" s="135" t="s">
        <v>68</v>
      </c>
      <c r="E56" s="143" t="s">
        <v>270</v>
      </c>
      <c r="F56" s="143" t="s">
        <v>390</v>
      </c>
      <c r="J56" s="244">
        <f>J57</f>
        <v>0</v>
      </c>
      <c r="L56" s="183"/>
      <c r="M56" s="138"/>
      <c r="P56" s="139" t="e">
        <f>SUM(#REF!)</f>
        <v>#REF!</v>
      </c>
      <c r="R56" s="139" t="e">
        <f>SUM(#REF!)</f>
        <v>#REF!</v>
      </c>
      <c r="T56" s="140" t="e">
        <f>SUM(#REF!)</f>
        <v>#REF!</v>
      </c>
      <c r="AR56" s="135" t="s">
        <v>77</v>
      </c>
      <c r="AT56" s="141" t="s">
        <v>68</v>
      </c>
      <c r="AU56" s="141" t="s">
        <v>77</v>
      </c>
      <c r="AY56" s="135" t="s">
        <v>123</v>
      </c>
      <c r="BK56" s="142" t="e">
        <f>SUM(#REF!)</f>
        <v>#REF!</v>
      </c>
    </row>
    <row r="57" spans="2:65" s="1" customFormat="1" ht="24.2" customHeight="1" x14ac:dyDescent="0.2">
      <c r="B57" s="116"/>
      <c r="C57" s="145" t="s">
        <v>391</v>
      </c>
      <c r="D57" s="145" t="s">
        <v>126</v>
      </c>
      <c r="E57" s="146" t="s">
        <v>312</v>
      </c>
      <c r="F57" s="147" t="s">
        <v>313</v>
      </c>
      <c r="G57" s="148" t="s">
        <v>314</v>
      </c>
      <c r="H57" s="149">
        <v>1</v>
      </c>
      <c r="I57" s="149"/>
      <c r="J57" s="239">
        <f>ROUND(I57*H57,3)</f>
        <v>0</v>
      </c>
      <c r="K57" s="150"/>
      <c r="L57" s="182"/>
      <c r="M57" s="173" t="s">
        <v>1</v>
      </c>
      <c r="N57" s="174" t="s">
        <v>38</v>
      </c>
      <c r="O57" s="175">
        <v>0</v>
      </c>
      <c r="P57" s="175">
        <f>O57*H57</f>
        <v>0</v>
      </c>
      <c r="Q57" s="175">
        <v>0</v>
      </c>
      <c r="R57" s="175">
        <f>Q57*H57</f>
        <v>0</v>
      </c>
      <c r="S57" s="175">
        <v>0</v>
      </c>
      <c r="T57" s="176">
        <f>S57*H57</f>
        <v>0</v>
      </c>
      <c r="AR57" s="154" t="s">
        <v>130</v>
      </c>
      <c r="AT57" s="154" t="s">
        <v>126</v>
      </c>
      <c r="AU57" s="154" t="s">
        <v>131</v>
      </c>
      <c r="AY57" s="14" t="s">
        <v>123</v>
      </c>
      <c r="BE57" s="155">
        <f>IF(N57="základná",J57,0)</f>
        <v>0</v>
      </c>
      <c r="BF57" s="155">
        <f>IF(N57="znížená",J57,0)</f>
        <v>0</v>
      </c>
      <c r="BG57" s="155">
        <f>IF(N57="zákl. prenesená",J57,0)</f>
        <v>0</v>
      </c>
      <c r="BH57" s="155">
        <f>IF(N57="zníž. prenesená",J57,0)</f>
        <v>0</v>
      </c>
      <c r="BI57" s="155">
        <f>IF(N57="nulová",J57,0)</f>
        <v>0</v>
      </c>
      <c r="BJ57" s="14" t="s">
        <v>136</v>
      </c>
      <c r="BK57" s="156">
        <f>ROUND(I57*H57,3)</f>
        <v>0</v>
      </c>
      <c r="BL57" s="14" t="s">
        <v>130</v>
      </c>
      <c r="BM57" s="154" t="s">
        <v>392</v>
      </c>
    </row>
    <row r="58" spans="2:65" s="1" customFormat="1" ht="6.95" customHeight="1" x14ac:dyDescent="0.2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26"/>
    </row>
  </sheetData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5"/>
  <sheetViews>
    <sheetView showGridLines="0" topLeftCell="A109" zoomScale="85" zoomScaleNormal="85" workbookViewId="0">
      <selection activeCell="C130" sqref="C130:J13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2:46" ht="24.95" customHeight="1" x14ac:dyDescent="0.2">
      <c r="B4" s="17"/>
      <c r="D4" s="18" t="s">
        <v>85</v>
      </c>
      <c r="L4" s="17"/>
      <c r="M4" s="85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223" t="str">
        <f>'Rekapitulácia stavby'!K6</f>
        <v>Považská Bystrica - oprava vedenia VVN č.7803/7804</v>
      </c>
      <c r="F7" s="224"/>
      <c r="G7" s="224"/>
      <c r="H7" s="224"/>
      <c r="L7" s="17"/>
    </row>
    <row r="8" spans="2:46" s="1" customFormat="1" ht="12" customHeight="1" x14ac:dyDescent="0.2">
      <c r="B8" s="26"/>
      <c r="D8" s="23" t="s">
        <v>86</v>
      </c>
      <c r="L8" s="26"/>
    </row>
    <row r="9" spans="2:46" s="1" customFormat="1" ht="16.5" customHeight="1" x14ac:dyDescent="0.2">
      <c r="B9" s="26"/>
      <c r="E9" s="191" t="s">
        <v>393</v>
      </c>
      <c r="F9" s="225"/>
      <c r="G9" s="225"/>
      <c r="H9" s="225"/>
      <c r="L9" s="26"/>
    </row>
    <row r="10" spans="2:46" s="1" customFormat="1" x14ac:dyDescent="0.2">
      <c r="B10" s="26"/>
      <c r="L10" s="26"/>
    </row>
    <row r="11" spans="2:46" s="1" customFormat="1" ht="12" customHeight="1" x14ac:dyDescent="0.2">
      <c r="B11" s="26"/>
      <c r="D11" s="23" t="s">
        <v>14</v>
      </c>
      <c r="F11" s="21" t="s">
        <v>1</v>
      </c>
      <c r="I11" s="23" t="s">
        <v>15</v>
      </c>
      <c r="J11" s="21" t="s">
        <v>1</v>
      </c>
      <c r="L11" s="26"/>
    </row>
    <row r="12" spans="2:46" s="1" customFormat="1" ht="12" customHeight="1" x14ac:dyDescent="0.2">
      <c r="B12" s="26"/>
      <c r="D12" s="23" t="s">
        <v>16</v>
      </c>
      <c r="F12" s="21" t="s">
        <v>17</v>
      </c>
      <c r="I12" s="23" t="s">
        <v>18</v>
      </c>
      <c r="J12" s="49" t="str">
        <f>'Rekapitulácia stavby'!AN8</f>
        <v>22. 3. 2023</v>
      </c>
      <c r="L12" s="26"/>
    </row>
    <row r="13" spans="2:46" s="1" customFormat="1" ht="10.9" customHeight="1" x14ac:dyDescent="0.2">
      <c r="B13" s="26"/>
      <c r="L13" s="26"/>
    </row>
    <row r="14" spans="2:46" s="1" customFormat="1" ht="12" customHeight="1" x14ac:dyDescent="0.2">
      <c r="B14" s="26"/>
      <c r="D14" s="23" t="s">
        <v>20</v>
      </c>
      <c r="I14" s="23" t="s">
        <v>21</v>
      </c>
      <c r="J14" s="21" t="str">
        <f>IF('Rekapitulácia stavby'!AN10="","",'Rekapitulácia stavby'!AN10)</f>
        <v/>
      </c>
      <c r="L14" s="26"/>
    </row>
    <row r="15" spans="2:46" s="1" customFormat="1" ht="18" customHeight="1" x14ac:dyDescent="0.2">
      <c r="B15" s="26"/>
      <c r="E15" s="21" t="str">
        <f>IF('Rekapitulácia stavby'!E11="","",'Rekapitulácia stavby'!E11)</f>
        <v xml:space="preserve"> </v>
      </c>
      <c r="I15" s="23" t="s">
        <v>22</v>
      </c>
      <c r="J15" s="21" t="str">
        <f>IF('Rekapitulácia stavby'!AN11="","",'Rekapitulácia stavby'!AN11)</f>
        <v/>
      </c>
      <c r="L15" s="26"/>
    </row>
    <row r="16" spans="2:46" s="1" customFormat="1" ht="6.95" customHeight="1" x14ac:dyDescent="0.2">
      <c r="B16" s="26"/>
      <c r="L16" s="26"/>
    </row>
    <row r="17" spans="2:12" s="1" customFormat="1" ht="12" customHeight="1" x14ac:dyDescent="0.2">
      <c r="B17" s="26"/>
      <c r="D17" s="23" t="s">
        <v>23</v>
      </c>
      <c r="I17" s="23" t="s">
        <v>21</v>
      </c>
      <c r="J17" s="21" t="str">
        <f>'Rekapitulácia stavby'!AN13</f>
        <v/>
      </c>
      <c r="L17" s="26"/>
    </row>
    <row r="18" spans="2:12" s="1" customFormat="1" ht="18" customHeight="1" x14ac:dyDescent="0.2">
      <c r="B18" s="26"/>
      <c r="E18" s="217" t="str">
        <f>'Rekapitulácia stavby'!E14</f>
        <v xml:space="preserve"> </v>
      </c>
      <c r="F18" s="217"/>
      <c r="G18" s="217"/>
      <c r="H18" s="217"/>
      <c r="I18" s="23" t="s">
        <v>22</v>
      </c>
      <c r="J18" s="21" t="str">
        <f>'Rekapitulácia stavby'!AN14</f>
        <v/>
      </c>
      <c r="L18" s="26"/>
    </row>
    <row r="19" spans="2:12" s="1" customFormat="1" ht="6.95" customHeight="1" x14ac:dyDescent="0.2">
      <c r="B19" s="26"/>
      <c r="L19" s="26"/>
    </row>
    <row r="20" spans="2:12" s="1" customFormat="1" ht="12" customHeight="1" x14ac:dyDescent="0.2">
      <c r="B20" s="26"/>
      <c r="D20" s="23" t="s">
        <v>24</v>
      </c>
      <c r="I20" s="23" t="s">
        <v>21</v>
      </c>
      <c r="J20" s="21" t="str">
        <f>IF('Rekapitulácia stavby'!AN16="","",'Rekapitulácia stavby'!AN16)</f>
        <v/>
      </c>
      <c r="L20" s="26"/>
    </row>
    <row r="21" spans="2:12" s="1" customFormat="1" ht="18" customHeight="1" x14ac:dyDescent="0.2">
      <c r="B21" s="26"/>
      <c r="E21" s="21" t="str">
        <f>IF('Rekapitulácia stavby'!E17="","",'Rekapitulácia stavby'!E17)</f>
        <v xml:space="preserve"> </v>
      </c>
      <c r="I21" s="23" t="s">
        <v>22</v>
      </c>
      <c r="J21" s="21" t="str">
        <f>IF('Rekapitulácia stavby'!AN17="","",'Rekapitulácia stavby'!AN17)</f>
        <v/>
      </c>
      <c r="L21" s="26"/>
    </row>
    <row r="22" spans="2:12" s="1" customFormat="1" ht="6.95" customHeight="1" x14ac:dyDescent="0.2">
      <c r="B22" s="26"/>
      <c r="L22" s="26"/>
    </row>
    <row r="23" spans="2:12" s="1" customFormat="1" ht="12" customHeight="1" x14ac:dyDescent="0.2">
      <c r="B23" s="26"/>
      <c r="D23" s="23" t="s">
        <v>27</v>
      </c>
      <c r="I23" s="23" t="s">
        <v>21</v>
      </c>
      <c r="J23" s="21" t="str">
        <f>IF('Rekapitulácia stavby'!AN19="","",'Rekapitulácia stavby'!AN19)</f>
        <v/>
      </c>
      <c r="L23" s="26"/>
    </row>
    <row r="24" spans="2:12" s="1" customFormat="1" ht="18" customHeight="1" x14ac:dyDescent="0.2">
      <c r="B24" s="26"/>
      <c r="E24" s="21" t="str">
        <f>IF('Rekapitulácia stavby'!E20="","",'Rekapitulácia stavby'!E20)</f>
        <v xml:space="preserve"> </v>
      </c>
      <c r="I24" s="23" t="s">
        <v>22</v>
      </c>
      <c r="J24" s="21" t="str">
        <f>IF('Rekapitulácia stavby'!AN20="","",'Rekapitulácia stavby'!AN20)</f>
        <v/>
      </c>
      <c r="L24" s="26"/>
    </row>
    <row r="25" spans="2:12" s="1" customFormat="1" ht="6.95" customHeight="1" x14ac:dyDescent="0.2">
      <c r="B25" s="26"/>
      <c r="L25" s="26"/>
    </row>
    <row r="26" spans="2:12" s="1" customFormat="1" ht="12" customHeight="1" x14ac:dyDescent="0.2">
      <c r="B26" s="26"/>
      <c r="D26" s="23" t="s">
        <v>28</v>
      </c>
      <c r="L26" s="26"/>
    </row>
    <row r="27" spans="2:12" s="7" customFormat="1" ht="16.5" customHeight="1" x14ac:dyDescent="0.2">
      <c r="B27" s="86"/>
      <c r="E27" s="219" t="s">
        <v>1</v>
      </c>
      <c r="F27" s="219"/>
      <c r="G27" s="219"/>
      <c r="H27" s="219"/>
      <c r="L27" s="86"/>
    </row>
    <row r="28" spans="2:12" s="1" customFormat="1" ht="6.95" customHeight="1" x14ac:dyDescent="0.2">
      <c r="B28" s="26"/>
      <c r="L28" s="26"/>
    </row>
    <row r="29" spans="2:12" s="1" customFormat="1" ht="6.95" customHeight="1" x14ac:dyDescent="0.2">
      <c r="B29" s="26"/>
      <c r="D29" s="50"/>
      <c r="E29" s="50"/>
      <c r="F29" s="50"/>
      <c r="G29" s="50"/>
      <c r="H29" s="50"/>
      <c r="I29" s="50"/>
      <c r="J29" s="50"/>
      <c r="K29" s="50"/>
      <c r="L29" s="26"/>
    </row>
    <row r="30" spans="2:12" s="1" customFormat="1" ht="14.45" customHeight="1" x14ac:dyDescent="0.2">
      <c r="B30" s="26"/>
      <c r="D30" s="21" t="s">
        <v>88</v>
      </c>
      <c r="J30" s="87">
        <f>J96</f>
        <v>0</v>
      </c>
      <c r="L30" s="26"/>
    </row>
    <row r="31" spans="2:12" s="1" customFormat="1" ht="14.45" customHeight="1" x14ac:dyDescent="0.2">
      <c r="B31" s="26"/>
      <c r="D31" s="88" t="s">
        <v>89</v>
      </c>
      <c r="J31" s="87">
        <f>J102</f>
        <v>0</v>
      </c>
      <c r="L31" s="26"/>
    </row>
    <row r="32" spans="2:12" s="1" customFormat="1" ht="25.35" customHeight="1" x14ac:dyDescent="0.2">
      <c r="B32" s="26"/>
      <c r="D32" s="89" t="s">
        <v>29</v>
      </c>
      <c r="J32" s="63">
        <f>ROUND(J30 + J31, 2)</f>
        <v>0</v>
      </c>
      <c r="L32" s="26"/>
    </row>
    <row r="33" spans="2:12" s="1" customFormat="1" ht="6.95" customHeight="1" x14ac:dyDescent="0.2">
      <c r="B33" s="26"/>
      <c r="D33" s="50"/>
      <c r="E33" s="50"/>
      <c r="F33" s="50"/>
      <c r="G33" s="50"/>
      <c r="H33" s="50"/>
      <c r="I33" s="50"/>
      <c r="J33" s="50"/>
      <c r="K33" s="50"/>
      <c r="L33" s="26"/>
    </row>
    <row r="34" spans="2:12" s="1" customFormat="1" ht="14.45" customHeight="1" x14ac:dyDescent="0.2">
      <c r="B34" s="26"/>
      <c r="F34" s="29" t="s">
        <v>31</v>
      </c>
      <c r="I34" s="29" t="s">
        <v>30</v>
      </c>
      <c r="J34" s="29" t="s">
        <v>32</v>
      </c>
      <c r="L34" s="26"/>
    </row>
    <row r="35" spans="2:12" s="1" customFormat="1" ht="14.45" customHeight="1" x14ac:dyDescent="0.2">
      <c r="B35" s="26"/>
      <c r="D35" s="52" t="s">
        <v>33</v>
      </c>
      <c r="E35" s="31" t="s">
        <v>34</v>
      </c>
      <c r="F35" s="90">
        <f>ROUND((SUM(BE102:BE108) + SUM(BE128:BE134)),  2)</f>
        <v>0</v>
      </c>
      <c r="I35" s="91">
        <v>0.2</v>
      </c>
      <c r="J35" s="90">
        <f>ROUND(((SUM(BE102:BE108) + SUM(BE128:BE134))*I35),  2)</f>
        <v>0</v>
      </c>
      <c r="L35" s="26"/>
    </row>
    <row r="36" spans="2:12" s="1" customFormat="1" ht="14.45" customHeight="1" x14ac:dyDescent="0.2">
      <c r="B36" s="26"/>
      <c r="E36" s="31" t="s">
        <v>35</v>
      </c>
      <c r="F36" s="92">
        <f>ROUND((SUM(BF102:BF108) + SUM(BF128:BF134)),  2)</f>
        <v>0</v>
      </c>
      <c r="G36" s="93"/>
      <c r="H36" s="93"/>
      <c r="I36" s="94">
        <v>0.2</v>
      </c>
      <c r="J36" s="92">
        <f>ROUND(((SUM(BF102:BF108) + SUM(BF128:BF134))*I36),  2)</f>
        <v>0</v>
      </c>
      <c r="L36" s="26"/>
    </row>
    <row r="37" spans="2:12" s="1" customFormat="1" ht="14.45" hidden="1" customHeight="1" x14ac:dyDescent="0.2">
      <c r="B37" s="26"/>
      <c r="E37" s="23" t="s">
        <v>36</v>
      </c>
      <c r="F37" s="90">
        <f>ROUND((SUM(BG102:BG108) + SUM(BG128:BG134)),  2)</f>
        <v>0</v>
      </c>
      <c r="I37" s="91">
        <v>0.2</v>
      </c>
      <c r="J37" s="90">
        <f>0</f>
        <v>0</v>
      </c>
      <c r="L37" s="26"/>
    </row>
    <row r="38" spans="2:12" s="1" customFormat="1" ht="14.45" hidden="1" customHeight="1" x14ac:dyDescent="0.2">
      <c r="B38" s="26"/>
      <c r="E38" s="23" t="s">
        <v>37</v>
      </c>
      <c r="F38" s="90">
        <f>ROUND((SUM(BH102:BH108) + SUM(BH128:BH134)),  2)</f>
        <v>0</v>
      </c>
      <c r="I38" s="91">
        <v>0.2</v>
      </c>
      <c r="J38" s="90">
        <f>0</f>
        <v>0</v>
      </c>
      <c r="L38" s="26"/>
    </row>
    <row r="39" spans="2:12" s="1" customFormat="1" ht="14.45" hidden="1" customHeight="1" x14ac:dyDescent="0.2">
      <c r="B39" s="26"/>
      <c r="E39" s="31" t="s">
        <v>38</v>
      </c>
      <c r="F39" s="92">
        <f>ROUND((SUM(BI102:BI108) + SUM(BI128:BI134)),  2)</f>
        <v>0</v>
      </c>
      <c r="G39" s="93"/>
      <c r="H39" s="93"/>
      <c r="I39" s="94">
        <v>0</v>
      </c>
      <c r="J39" s="92">
        <f>0</f>
        <v>0</v>
      </c>
      <c r="L39" s="26"/>
    </row>
    <row r="40" spans="2:12" s="1" customFormat="1" ht="6.95" customHeight="1" x14ac:dyDescent="0.2">
      <c r="B40" s="26"/>
      <c r="L40" s="26"/>
    </row>
    <row r="41" spans="2:12" s="1" customFormat="1" ht="25.35" customHeight="1" x14ac:dyDescent="0.2">
      <c r="B41" s="26"/>
      <c r="C41" s="95"/>
      <c r="D41" s="96" t="s">
        <v>39</v>
      </c>
      <c r="E41" s="54"/>
      <c r="F41" s="54"/>
      <c r="G41" s="97" t="s">
        <v>40</v>
      </c>
      <c r="H41" s="98" t="s">
        <v>41</v>
      </c>
      <c r="I41" s="54"/>
      <c r="J41" s="99">
        <f>SUM(J32:J39)</f>
        <v>0</v>
      </c>
      <c r="K41" s="100"/>
      <c r="L41" s="26"/>
    </row>
    <row r="42" spans="2:12" s="1" customFormat="1" ht="14.45" customHeight="1" x14ac:dyDescent="0.2">
      <c r="B42" s="26"/>
      <c r="L42" s="26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6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26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6"/>
      <c r="D61" s="40" t="s">
        <v>44</v>
      </c>
      <c r="E61" s="28"/>
      <c r="F61" s="101" t="s">
        <v>45</v>
      </c>
      <c r="G61" s="40" t="s">
        <v>44</v>
      </c>
      <c r="H61" s="28"/>
      <c r="I61" s="28"/>
      <c r="J61" s="102" t="s">
        <v>45</v>
      </c>
      <c r="K61" s="28"/>
      <c r="L61" s="26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6"/>
      <c r="D65" s="38" t="s">
        <v>46</v>
      </c>
      <c r="E65" s="39"/>
      <c r="F65" s="39"/>
      <c r="G65" s="38" t="s">
        <v>47</v>
      </c>
      <c r="H65" s="39"/>
      <c r="I65" s="39"/>
      <c r="J65" s="39"/>
      <c r="K65" s="39"/>
      <c r="L65" s="26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6"/>
      <c r="D76" s="40" t="s">
        <v>44</v>
      </c>
      <c r="E76" s="28"/>
      <c r="F76" s="101" t="s">
        <v>45</v>
      </c>
      <c r="G76" s="40" t="s">
        <v>44</v>
      </c>
      <c r="H76" s="28"/>
      <c r="I76" s="28"/>
      <c r="J76" s="102" t="s">
        <v>45</v>
      </c>
      <c r="K76" s="28"/>
      <c r="L76" s="26"/>
    </row>
    <row r="77" spans="2:12" s="1" customFormat="1" ht="14.45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6"/>
    </row>
    <row r="81" spans="2:47" s="1" customFormat="1" ht="6.95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6"/>
    </row>
    <row r="82" spans="2:47" s="1" customFormat="1" ht="24.95" customHeight="1" x14ac:dyDescent="0.2">
      <c r="B82" s="26"/>
      <c r="C82" s="18" t="s">
        <v>90</v>
      </c>
      <c r="L82" s="26"/>
    </row>
    <row r="83" spans="2:47" s="1" customFormat="1" ht="6.95" customHeight="1" x14ac:dyDescent="0.2">
      <c r="B83" s="26"/>
      <c r="L83" s="26"/>
    </row>
    <row r="84" spans="2:47" s="1" customFormat="1" ht="12" customHeight="1" x14ac:dyDescent="0.2">
      <c r="B84" s="26"/>
      <c r="C84" s="23" t="s">
        <v>12</v>
      </c>
      <c r="L84" s="26"/>
    </row>
    <row r="85" spans="2:47" s="1" customFormat="1" ht="16.5" customHeight="1" x14ac:dyDescent="0.2">
      <c r="B85" s="26"/>
      <c r="E85" s="223" t="str">
        <f>E7</f>
        <v>Považská Bystrica - oprava vedenia VVN č.7803/7804</v>
      </c>
      <c r="F85" s="224"/>
      <c r="G85" s="224"/>
      <c r="H85" s="224"/>
      <c r="L85" s="26"/>
    </row>
    <row r="86" spans="2:47" s="1" customFormat="1" ht="12" customHeight="1" x14ac:dyDescent="0.2">
      <c r="B86" s="26"/>
      <c r="C86" s="23" t="s">
        <v>86</v>
      </c>
      <c r="L86" s="26"/>
    </row>
    <row r="87" spans="2:47" s="1" customFormat="1" ht="16.5" customHeight="1" x14ac:dyDescent="0.2">
      <c r="B87" s="26"/>
      <c r="E87" s="191" t="str">
        <f>E9</f>
        <v>F - Organizácia výstavby a ostatné</v>
      </c>
      <c r="F87" s="225"/>
      <c r="G87" s="225"/>
      <c r="H87" s="225"/>
      <c r="L87" s="26"/>
    </row>
    <row r="88" spans="2:47" s="1" customFormat="1" ht="6.95" customHeight="1" x14ac:dyDescent="0.2">
      <c r="B88" s="26"/>
      <c r="L88" s="26"/>
    </row>
    <row r="89" spans="2:47" s="1" customFormat="1" ht="12" customHeight="1" x14ac:dyDescent="0.2">
      <c r="B89" s="26"/>
      <c r="C89" s="23" t="s">
        <v>16</v>
      </c>
      <c r="F89" s="21" t="str">
        <f>F12</f>
        <v xml:space="preserve"> </v>
      </c>
      <c r="I89" s="23" t="s">
        <v>18</v>
      </c>
      <c r="J89" s="49" t="str">
        <f>IF(J12="","",J12)</f>
        <v>22. 3. 2023</v>
      </c>
      <c r="L89" s="26"/>
    </row>
    <row r="90" spans="2:47" s="1" customFormat="1" ht="6.95" customHeight="1" x14ac:dyDescent="0.2">
      <c r="B90" s="26"/>
      <c r="L90" s="26"/>
    </row>
    <row r="91" spans="2:47" s="1" customFormat="1" ht="15.2" customHeight="1" x14ac:dyDescent="0.2">
      <c r="B91" s="26"/>
      <c r="C91" s="23" t="s">
        <v>20</v>
      </c>
      <c r="F91" s="21" t="str">
        <f>E15</f>
        <v xml:space="preserve"> </v>
      </c>
      <c r="I91" s="23" t="s">
        <v>24</v>
      </c>
      <c r="J91" s="24" t="str">
        <f>E21</f>
        <v xml:space="preserve"> </v>
      </c>
      <c r="L91" s="26"/>
    </row>
    <row r="92" spans="2:47" s="1" customFormat="1" ht="15.2" customHeight="1" x14ac:dyDescent="0.2">
      <c r="B92" s="26"/>
      <c r="C92" s="23" t="s">
        <v>23</v>
      </c>
      <c r="F92" s="21" t="str">
        <f>IF(E18="","",E18)</f>
        <v xml:space="preserve"> </v>
      </c>
      <c r="I92" s="23" t="s">
        <v>27</v>
      </c>
      <c r="J92" s="24" t="str">
        <f>E24</f>
        <v xml:space="preserve"> </v>
      </c>
      <c r="L92" s="26"/>
    </row>
    <row r="93" spans="2:47" s="1" customFormat="1" ht="10.35" customHeight="1" x14ac:dyDescent="0.2">
      <c r="B93" s="26"/>
      <c r="L93" s="26"/>
    </row>
    <row r="94" spans="2:47" s="1" customFormat="1" ht="29.25" customHeight="1" x14ac:dyDescent="0.2">
      <c r="B94" s="26"/>
      <c r="C94" s="103" t="s">
        <v>91</v>
      </c>
      <c r="D94" s="95"/>
      <c r="E94" s="95"/>
      <c r="F94" s="95"/>
      <c r="G94" s="95"/>
      <c r="H94" s="95"/>
      <c r="I94" s="95"/>
      <c r="J94" s="104" t="s">
        <v>92</v>
      </c>
      <c r="K94" s="95"/>
      <c r="L94" s="26"/>
    </row>
    <row r="95" spans="2:47" s="1" customFormat="1" ht="10.35" customHeight="1" x14ac:dyDescent="0.2">
      <c r="B95" s="26"/>
      <c r="L95" s="26"/>
    </row>
    <row r="96" spans="2:47" s="1" customFormat="1" ht="22.9" customHeight="1" x14ac:dyDescent="0.2">
      <c r="B96" s="26"/>
      <c r="C96" s="105" t="s">
        <v>93</v>
      </c>
      <c r="J96" s="63">
        <f>J128</f>
        <v>0</v>
      </c>
      <c r="L96" s="26"/>
      <c r="AU96" s="14" t="s">
        <v>94</v>
      </c>
    </row>
    <row r="97" spans="2:65" s="8" customFormat="1" ht="24.95" customHeight="1" x14ac:dyDescent="0.2">
      <c r="B97" s="106"/>
      <c r="D97" s="107" t="s">
        <v>95</v>
      </c>
      <c r="E97" s="108"/>
      <c r="F97" s="108"/>
      <c r="G97" s="108"/>
      <c r="H97" s="108"/>
      <c r="I97" s="108"/>
      <c r="J97" s="109">
        <f>J129</f>
        <v>0</v>
      </c>
      <c r="L97" s="106"/>
    </row>
    <row r="98" spans="2:65" s="9" customFormat="1" ht="19.899999999999999" customHeight="1" x14ac:dyDescent="0.2">
      <c r="B98" s="110"/>
      <c r="D98" s="111" t="s">
        <v>394</v>
      </c>
      <c r="E98" s="112"/>
      <c r="F98" s="112"/>
      <c r="G98" s="112"/>
      <c r="H98" s="112"/>
      <c r="I98" s="112"/>
      <c r="J98" s="113">
        <f>J130</f>
        <v>0</v>
      </c>
      <c r="L98" s="110"/>
    </row>
    <row r="99" spans="2:65" s="9" customFormat="1" ht="19.899999999999999" customHeight="1" x14ac:dyDescent="0.2">
      <c r="B99" s="110"/>
      <c r="D99" s="111" t="s">
        <v>395</v>
      </c>
      <c r="E99" s="112"/>
      <c r="F99" s="112"/>
      <c r="G99" s="112"/>
      <c r="H99" s="112"/>
      <c r="I99" s="112"/>
      <c r="J99" s="113" t="e">
        <f>#REF!</f>
        <v>#REF!</v>
      </c>
      <c r="L99" s="110"/>
    </row>
    <row r="100" spans="2:65" s="1" customFormat="1" ht="21.75" customHeight="1" x14ac:dyDescent="0.2">
      <c r="B100" s="26"/>
      <c r="L100" s="26"/>
    </row>
    <row r="101" spans="2:65" s="1" customFormat="1" ht="6.95" customHeight="1" x14ac:dyDescent="0.2">
      <c r="B101" s="26"/>
      <c r="L101" s="26"/>
    </row>
    <row r="102" spans="2:65" s="1" customFormat="1" ht="29.25" customHeight="1" x14ac:dyDescent="0.2">
      <c r="B102" s="26"/>
      <c r="C102" s="105" t="s">
        <v>101</v>
      </c>
      <c r="J102" s="114">
        <f>ROUND(J103 + J104 + J105 + J106 + J107,2)</f>
        <v>0</v>
      </c>
      <c r="L102" s="26"/>
      <c r="N102" s="115" t="s">
        <v>33</v>
      </c>
    </row>
    <row r="103" spans="2:65" s="1" customFormat="1" ht="18" customHeight="1" x14ac:dyDescent="0.2">
      <c r="B103" s="116"/>
      <c r="C103" s="117"/>
      <c r="D103" s="226" t="s">
        <v>102</v>
      </c>
      <c r="E103" s="226"/>
      <c r="F103" s="226"/>
      <c r="G103" s="117"/>
      <c r="H103" s="117"/>
      <c r="I103" s="117"/>
      <c r="J103" s="119"/>
      <c r="K103" s="117"/>
      <c r="L103" s="116"/>
      <c r="M103" s="117"/>
      <c r="N103" s="120" t="s">
        <v>34</v>
      </c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21" t="s">
        <v>103</v>
      </c>
      <c r="AZ103" s="117"/>
      <c r="BA103" s="117"/>
      <c r="BB103" s="117"/>
      <c r="BC103" s="117"/>
      <c r="BD103" s="117"/>
      <c r="BE103" s="122">
        <f>IF(N103="základná",J103,0)</f>
        <v>0</v>
      </c>
      <c r="BF103" s="122">
        <f>IF(N103="znížená",J103,0)</f>
        <v>0</v>
      </c>
      <c r="BG103" s="122">
        <f>IF(N103="zákl. prenesená",J103,0)</f>
        <v>0</v>
      </c>
      <c r="BH103" s="122">
        <f>IF(N103="zníž. prenesená",J103,0)</f>
        <v>0</v>
      </c>
      <c r="BI103" s="122">
        <f>IF(N103="nulová",J103,0)</f>
        <v>0</v>
      </c>
      <c r="BJ103" s="121" t="s">
        <v>77</v>
      </c>
      <c r="BK103" s="117"/>
      <c r="BL103" s="117"/>
      <c r="BM103" s="117"/>
    </row>
    <row r="104" spans="2:65" s="1" customFormat="1" ht="18" customHeight="1" x14ac:dyDescent="0.2">
      <c r="B104" s="116"/>
      <c r="C104" s="117"/>
      <c r="D104" s="226" t="s">
        <v>104</v>
      </c>
      <c r="E104" s="226"/>
      <c r="F104" s="226"/>
      <c r="G104" s="117"/>
      <c r="H104" s="117"/>
      <c r="I104" s="117"/>
      <c r="J104" s="119"/>
      <c r="K104" s="117"/>
      <c r="L104" s="116"/>
      <c r="M104" s="117"/>
      <c r="N104" s="120" t="s">
        <v>34</v>
      </c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21" t="s">
        <v>103</v>
      </c>
      <c r="AZ104" s="117"/>
      <c r="BA104" s="117"/>
      <c r="BB104" s="117"/>
      <c r="BC104" s="117"/>
      <c r="BD104" s="117"/>
      <c r="BE104" s="122">
        <f>IF(N104="základná",J104,0)</f>
        <v>0</v>
      </c>
      <c r="BF104" s="122">
        <f>IF(N104="znížená",J104,0)</f>
        <v>0</v>
      </c>
      <c r="BG104" s="122">
        <f>IF(N104="zákl. prenesená",J104,0)</f>
        <v>0</v>
      </c>
      <c r="BH104" s="122">
        <f>IF(N104="zníž. prenesená",J104,0)</f>
        <v>0</v>
      </c>
      <c r="BI104" s="122">
        <f>IF(N104="nulová",J104,0)</f>
        <v>0</v>
      </c>
      <c r="BJ104" s="121" t="s">
        <v>77</v>
      </c>
      <c r="BK104" s="117"/>
      <c r="BL104" s="117"/>
      <c r="BM104" s="117"/>
    </row>
    <row r="105" spans="2:65" s="1" customFormat="1" ht="18" customHeight="1" x14ac:dyDescent="0.2">
      <c r="B105" s="116"/>
      <c r="C105" s="117"/>
      <c r="D105" s="226" t="s">
        <v>105</v>
      </c>
      <c r="E105" s="226"/>
      <c r="F105" s="226"/>
      <c r="G105" s="117"/>
      <c r="H105" s="117"/>
      <c r="I105" s="117"/>
      <c r="J105" s="119"/>
      <c r="K105" s="117"/>
      <c r="L105" s="116"/>
      <c r="M105" s="117"/>
      <c r="N105" s="120" t="s">
        <v>34</v>
      </c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21" t="s">
        <v>103</v>
      </c>
      <c r="AZ105" s="117"/>
      <c r="BA105" s="117"/>
      <c r="BB105" s="117"/>
      <c r="BC105" s="117"/>
      <c r="BD105" s="117"/>
      <c r="BE105" s="122">
        <f>IF(N105="základná",J105,0)</f>
        <v>0</v>
      </c>
      <c r="BF105" s="122">
        <f>IF(N105="znížená",J105,0)</f>
        <v>0</v>
      </c>
      <c r="BG105" s="122">
        <f>IF(N105="zákl. prenesená",J105,0)</f>
        <v>0</v>
      </c>
      <c r="BH105" s="122">
        <f>IF(N105="zníž. prenesená",J105,0)</f>
        <v>0</v>
      </c>
      <c r="BI105" s="122">
        <f>IF(N105="nulová",J105,0)</f>
        <v>0</v>
      </c>
      <c r="BJ105" s="121" t="s">
        <v>77</v>
      </c>
      <c r="BK105" s="117"/>
      <c r="BL105" s="117"/>
      <c r="BM105" s="117"/>
    </row>
    <row r="106" spans="2:65" s="1" customFormat="1" ht="18" customHeight="1" x14ac:dyDescent="0.2">
      <c r="B106" s="116"/>
      <c r="C106" s="117"/>
      <c r="D106" s="226" t="s">
        <v>106</v>
      </c>
      <c r="E106" s="226"/>
      <c r="F106" s="226"/>
      <c r="G106" s="117"/>
      <c r="H106" s="117"/>
      <c r="I106" s="117"/>
      <c r="J106" s="119"/>
      <c r="K106" s="117"/>
      <c r="L106" s="116"/>
      <c r="M106" s="117"/>
      <c r="N106" s="120" t="s">
        <v>34</v>
      </c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21" t="s">
        <v>103</v>
      </c>
      <c r="AZ106" s="117"/>
      <c r="BA106" s="117"/>
      <c r="BB106" s="117"/>
      <c r="BC106" s="117"/>
      <c r="BD106" s="117"/>
      <c r="BE106" s="122">
        <f>IF(N106="základná",J106,0)</f>
        <v>0</v>
      </c>
      <c r="BF106" s="122">
        <f>IF(N106="znížená",J106,0)</f>
        <v>0</v>
      </c>
      <c r="BG106" s="122">
        <f>IF(N106="zákl. prenesená",J106,0)</f>
        <v>0</v>
      </c>
      <c r="BH106" s="122">
        <f>IF(N106="zníž. prenesená",J106,0)</f>
        <v>0</v>
      </c>
      <c r="BI106" s="122">
        <f>IF(N106="nulová",J106,0)</f>
        <v>0</v>
      </c>
      <c r="BJ106" s="121" t="s">
        <v>77</v>
      </c>
      <c r="BK106" s="117"/>
      <c r="BL106" s="117"/>
      <c r="BM106" s="117"/>
    </row>
    <row r="107" spans="2:65" s="1" customFormat="1" ht="18" customHeight="1" x14ac:dyDescent="0.2">
      <c r="B107" s="116"/>
      <c r="C107" s="117"/>
      <c r="D107" s="118" t="s">
        <v>107</v>
      </c>
      <c r="E107" s="117"/>
      <c r="F107" s="117"/>
      <c r="G107" s="117"/>
      <c r="H107" s="117"/>
      <c r="I107" s="117"/>
      <c r="J107" s="119"/>
      <c r="K107" s="117"/>
      <c r="L107" s="116"/>
      <c r="M107" s="117"/>
      <c r="N107" s="120" t="s">
        <v>34</v>
      </c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21" t="s">
        <v>108</v>
      </c>
      <c r="AZ107" s="117"/>
      <c r="BA107" s="117"/>
      <c r="BB107" s="117"/>
      <c r="BC107" s="117"/>
      <c r="BD107" s="117"/>
      <c r="BE107" s="122">
        <f>IF(N107="základná",J107,0)</f>
        <v>0</v>
      </c>
      <c r="BF107" s="122">
        <f>IF(N107="znížená",J107,0)</f>
        <v>0</v>
      </c>
      <c r="BG107" s="122">
        <f>IF(N107="zákl. prenesená",J107,0)</f>
        <v>0</v>
      </c>
      <c r="BH107" s="122">
        <f>IF(N107="zníž. prenesená",J107,0)</f>
        <v>0</v>
      </c>
      <c r="BI107" s="122">
        <f>IF(N107="nulová",J107,0)</f>
        <v>0</v>
      </c>
      <c r="BJ107" s="121" t="s">
        <v>77</v>
      </c>
      <c r="BK107" s="117"/>
      <c r="BL107" s="117"/>
      <c r="BM107" s="117"/>
    </row>
    <row r="108" spans="2:65" s="1" customFormat="1" x14ac:dyDescent="0.2">
      <c r="B108" s="26"/>
      <c r="L108" s="26"/>
    </row>
    <row r="109" spans="2:65" s="1" customFormat="1" ht="29.25" customHeight="1" x14ac:dyDescent="0.2">
      <c r="B109" s="26"/>
      <c r="C109" s="123" t="s">
        <v>109</v>
      </c>
      <c r="D109" s="95"/>
      <c r="E109" s="95"/>
      <c r="F109" s="95"/>
      <c r="G109" s="95"/>
      <c r="H109" s="95"/>
      <c r="I109" s="95"/>
      <c r="J109" s="124">
        <f>ROUND(J96+J102,2)</f>
        <v>0</v>
      </c>
      <c r="K109" s="95"/>
      <c r="L109" s="26"/>
    </row>
    <row r="110" spans="2:65" s="1" customFormat="1" ht="6.95" customHeight="1" x14ac:dyDescent="0.2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6"/>
    </row>
    <row r="114" spans="2:63" s="1" customFormat="1" ht="6.95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6"/>
    </row>
    <row r="115" spans="2:63" s="1" customFormat="1" ht="24.95" customHeight="1" x14ac:dyDescent="0.2">
      <c r="B115" s="26"/>
      <c r="C115" s="18" t="s">
        <v>110</v>
      </c>
      <c r="L115" s="26"/>
    </row>
    <row r="116" spans="2:63" s="1" customFormat="1" ht="6.95" customHeight="1" x14ac:dyDescent="0.2">
      <c r="B116" s="26"/>
      <c r="L116" s="26"/>
    </row>
    <row r="117" spans="2:63" s="1" customFormat="1" ht="12" customHeight="1" x14ac:dyDescent="0.2">
      <c r="B117" s="26"/>
      <c r="C117" s="23" t="s">
        <v>12</v>
      </c>
      <c r="L117" s="26"/>
    </row>
    <row r="118" spans="2:63" s="1" customFormat="1" ht="16.5" customHeight="1" x14ac:dyDescent="0.2">
      <c r="B118" s="26"/>
      <c r="E118" s="223" t="str">
        <f>E7</f>
        <v>Považská Bystrica - oprava vedenia VVN č.7803/7804</v>
      </c>
      <c r="F118" s="224"/>
      <c r="G118" s="224"/>
      <c r="H118" s="224"/>
      <c r="L118" s="26"/>
    </row>
    <row r="119" spans="2:63" s="1" customFormat="1" ht="12" customHeight="1" x14ac:dyDescent="0.2">
      <c r="B119" s="26"/>
      <c r="C119" s="23" t="s">
        <v>86</v>
      </c>
      <c r="L119" s="26"/>
    </row>
    <row r="120" spans="2:63" s="1" customFormat="1" ht="16.5" customHeight="1" x14ac:dyDescent="0.2">
      <c r="B120" s="26"/>
      <c r="E120" s="191" t="str">
        <f>E9</f>
        <v>F - Organizácia výstavby a ostatné</v>
      </c>
      <c r="F120" s="225"/>
      <c r="G120" s="225"/>
      <c r="H120" s="225"/>
      <c r="L120" s="26"/>
    </row>
    <row r="121" spans="2:63" s="1" customFormat="1" ht="6.95" customHeight="1" x14ac:dyDescent="0.2">
      <c r="B121" s="26"/>
      <c r="L121" s="26"/>
    </row>
    <row r="122" spans="2:63" s="1" customFormat="1" ht="12" customHeight="1" x14ac:dyDescent="0.2">
      <c r="B122" s="26"/>
      <c r="C122" s="23" t="s">
        <v>16</v>
      </c>
      <c r="F122" s="21" t="str">
        <f>F12</f>
        <v xml:space="preserve"> </v>
      </c>
      <c r="I122" s="23" t="s">
        <v>18</v>
      </c>
      <c r="J122" s="49" t="str">
        <f>IF(J12="","",J12)</f>
        <v>22. 3. 2023</v>
      </c>
      <c r="L122" s="26"/>
    </row>
    <row r="123" spans="2:63" s="1" customFormat="1" ht="6.95" customHeight="1" x14ac:dyDescent="0.2">
      <c r="B123" s="26"/>
      <c r="L123" s="26"/>
    </row>
    <row r="124" spans="2:63" s="1" customFormat="1" ht="15.2" customHeight="1" x14ac:dyDescent="0.2">
      <c r="B124" s="26"/>
      <c r="C124" s="23" t="s">
        <v>20</v>
      </c>
      <c r="F124" s="21" t="str">
        <f>E15</f>
        <v xml:space="preserve"> </v>
      </c>
      <c r="I124" s="23" t="s">
        <v>24</v>
      </c>
      <c r="J124" s="24" t="str">
        <f>E21</f>
        <v xml:space="preserve"> </v>
      </c>
      <c r="L124" s="26"/>
    </row>
    <row r="125" spans="2:63" s="1" customFormat="1" ht="15.2" customHeight="1" x14ac:dyDescent="0.2">
      <c r="B125" s="26"/>
      <c r="C125" s="23" t="s">
        <v>23</v>
      </c>
      <c r="F125" s="21" t="str">
        <f>IF(E18="","",E18)</f>
        <v xml:space="preserve"> </v>
      </c>
      <c r="I125" s="23" t="s">
        <v>27</v>
      </c>
      <c r="J125" s="24" t="str">
        <f>E24</f>
        <v xml:space="preserve"> </v>
      </c>
      <c r="L125" s="26"/>
    </row>
    <row r="126" spans="2:63" s="1" customFormat="1" ht="10.35" customHeight="1" x14ac:dyDescent="0.2">
      <c r="B126" s="26"/>
      <c r="L126" s="26"/>
    </row>
    <row r="127" spans="2:63" s="10" customFormat="1" ht="29.25" customHeight="1" x14ac:dyDescent="0.2">
      <c r="B127" s="125"/>
      <c r="C127" s="126" t="s">
        <v>111</v>
      </c>
      <c r="D127" s="127" t="s">
        <v>54</v>
      </c>
      <c r="E127" s="127" t="s">
        <v>50</v>
      </c>
      <c r="F127" s="127" t="s">
        <v>51</v>
      </c>
      <c r="G127" s="127" t="s">
        <v>112</v>
      </c>
      <c r="H127" s="127" t="s">
        <v>113</v>
      </c>
      <c r="I127" s="127" t="s">
        <v>114</v>
      </c>
      <c r="J127" s="128" t="s">
        <v>92</v>
      </c>
      <c r="K127" s="129" t="s">
        <v>115</v>
      </c>
      <c r="L127" s="125"/>
      <c r="M127" s="56" t="s">
        <v>1</v>
      </c>
      <c r="N127" s="57" t="s">
        <v>33</v>
      </c>
      <c r="O127" s="57" t="s">
        <v>116</v>
      </c>
      <c r="P127" s="57" t="s">
        <v>117</v>
      </c>
      <c r="Q127" s="57" t="s">
        <v>118</v>
      </c>
      <c r="R127" s="57" t="s">
        <v>119</v>
      </c>
      <c r="S127" s="57" t="s">
        <v>120</v>
      </c>
      <c r="T127" s="58" t="s">
        <v>121</v>
      </c>
    </row>
    <row r="128" spans="2:63" s="1" customFormat="1" ht="22.9" customHeight="1" x14ac:dyDescent="0.25">
      <c r="B128" s="26"/>
      <c r="C128" s="61" t="s">
        <v>88</v>
      </c>
      <c r="J128" s="130">
        <f>J129</f>
        <v>0</v>
      </c>
      <c r="L128" s="26"/>
      <c r="M128" s="59"/>
      <c r="N128" s="50"/>
      <c r="O128" s="50"/>
      <c r="P128" s="131" t="e">
        <f>P129</f>
        <v>#REF!</v>
      </c>
      <c r="Q128" s="50"/>
      <c r="R128" s="131" t="e">
        <f>R129</f>
        <v>#REF!</v>
      </c>
      <c r="S128" s="50"/>
      <c r="T128" s="132" t="e">
        <f>T129</f>
        <v>#REF!</v>
      </c>
      <c r="AT128" s="14" t="s">
        <v>68</v>
      </c>
      <c r="AU128" s="14" t="s">
        <v>94</v>
      </c>
      <c r="BK128" s="133" t="e">
        <f>BK129</f>
        <v>#REF!</v>
      </c>
    </row>
    <row r="129" spans="2:65" s="11" customFormat="1" ht="25.9" customHeight="1" x14ac:dyDescent="0.2">
      <c r="B129" s="134"/>
      <c r="D129" s="135" t="s">
        <v>68</v>
      </c>
      <c r="E129" s="136" t="s">
        <v>122</v>
      </c>
      <c r="F129" s="136" t="s">
        <v>122</v>
      </c>
      <c r="J129" s="137">
        <f>J130</f>
        <v>0</v>
      </c>
      <c r="L129" s="134"/>
      <c r="M129" s="138"/>
      <c r="P129" s="139" t="e">
        <f>P130+#REF!</f>
        <v>#REF!</v>
      </c>
      <c r="R129" s="139" t="e">
        <f>R130+#REF!</f>
        <v>#REF!</v>
      </c>
      <c r="T129" s="140" t="e">
        <f>T130+#REF!</f>
        <v>#REF!</v>
      </c>
      <c r="AR129" s="135" t="s">
        <v>77</v>
      </c>
      <c r="AT129" s="141" t="s">
        <v>68</v>
      </c>
      <c r="AU129" s="141" t="s">
        <v>69</v>
      </c>
      <c r="AY129" s="135" t="s">
        <v>123</v>
      </c>
      <c r="BK129" s="142" t="e">
        <f>BK130+#REF!</f>
        <v>#REF!</v>
      </c>
    </row>
    <row r="130" spans="2:65" s="11" customFormat="1" ht="22.9" customHeight="1" x14ac:dyDescent="0.2">
      <c r="B130" s="134"/>
      <c r="D130" s="135" t="s">
        <v>68</v>
      </c>
      <c r="E130" s="143">
        <v>1</v>
      </c>
      <c r="F130" s="143" t="s">
        <v>396</v>
      </c>
      <c r="J130" s="144">
        <f>SUM(J131:J133)</f>
        <v>0</v>
      </c>
      <c r="L130" s="134"/>
      <c r="M130" s="138"/>
      <c r="P130" s="139">
        <f>SUM(P131:P131)</f>
        <v>79.199999999999989</v>
      </c>
      <c r="R130" s="139">
        <f>SUM(R131:R131)</f>
        <v>0</v>
      </c>
      <c r="T130" s="140">
        <f>SUM(T131:T131)</f>
        <v>0</v>
      </c>
      <c r="AR130" s="135" t="s">
        <v>77</v>
      </c>
      <c r="AT130" s="141" t="s">
        <v>68</v>
      </c>
      <c r="AU130" s="141" t="s">
        <v>77</v>
      </c>
      <c r="AY130" s="135" t="s">
        <v>123</v>
      </c>
      <c r="BK130" s="142">
        <f>SUM(BK131:BK131)</f>
        <v>0</v>
      </c>
    </row>
    <row r="131" spans="2:65" s="1" customFormat="1" ht="37.9" customHeight="1" x14ac:dyDescent="0.2">
      <c r="B131" s="116"/>
      <c r="C131" s="145" t="s">
        <v>77</v>
      </c>
      <c r="D131" s="145" t="s">
        <v>126</v>
      </c>
      <c r="E131" s="146" t="s">
        <v>397</v>
      </c>
      <c r="F131" s="147" t="s">
        <v>398</v>
      </c>
      <c r="G131" s="148" t="s">
        <v>147</v>
      </c>
      <c r="H131" s="149">
        <v>900</v>
      </c>
      <c r="I131" s="149"/>
      <c r="J131" s="239">
        <f t="shared" ref="J131" si="0">ROUND(I131*H131,3)</f>
        <v>0</v>
      </c>
      <c r="K131" s="150"/>
      <c r="L131" s="26"/>
      <c r="M131" s="151" t="s">
        <v>1</v>
      </c>
      <c r="N131" s="115" t="s">
        <v>34</v>
      </c>
      <c r="O131" s="152">
        <v>8.7999999999999995E-2</v>
      </c>
      <c r="P131" s="152">
        <f t="shared" ref="P131" si="1">O131*H131</f>
        <v>79.199999999999989</v>
      </c>
      <c r="Q131" s="152">
        <v>0</v>
      </c>
      <c r="R131" s="152">
        <f t="shared" ref="R131" si="2">Q131*H131</f>
        <v>0</v>
      </c>
      <c r="S131" s="152">
        <v>0</v>
      </c>
      <c r="T131" s="153">
        <f t="shared" ref="T131" si="3">S131*H131</f>
        <v>0</v>
      </c>
      <c r="AR131" s="154" t="s">
        <v>130</v>
      </c>
      <c r="AT131" s="154" t="s">
        <v>126</v>
      </c>
      <c r="AU131" s="154" t="s">
        <v>131</v>
      </c>
      <c r="AY131" s="14" t="s">
        <v>123</v>
      </c>
      <c r="BE131" s="155">
        <f t="shared" ref="BE131" si="4">IF(N131="základná",J131,0)</f>
        <v>0</v>
      </c>
      <c r="BF131" s="155">
        <f t="shared" ref="BF131" si="5">IF(N131="znížená",J131,0)</f>
        <v>0</v>
      </c>
      <c r="BG131" s="155">
        <f t="shared" ref="BG131" si="6">IF(N131="zákl. prenesená",J131,0)</f>
        <v>0</v>
      </c>
      <c r="BH131" s="155">
        <f t="shared" ref="BH131" si="7">IF(N131="zníž. prenesená",J131,0)</f>
        <v>0</v>
      </c>
      <c r="BI131" s="155">
        <f t="shared" ref="BI131" si="8">IF(N131="nulová",J131,0)</f>
        <v>0</v>
      </c>
      <c r="BJ131" s="14" t="s">
        <v>77</v>
      </c>
      <c r="BK131" s="156">
        <f t="shared" ref="BK131" si="9">ROUND(I131*H131,3)</f>
        <v>0</v>
      </c>
      <c r="BL131" s="14" t="s">
        <v>130</v>
      </c>
      <c r="BM131" s="154" t="s">
        <v>399</v>
      </c>
    </row>
    <row r="132" spans="2:65" s="1" customFormat="1" ht="16.5" customHeight="1" x14ac:dyDescent="0.2">
      <c r="B132" s="116"/>
      <c r="C132" s="145" t="s">
        <v>208</v>
      </c>
      <c r="D132" s="145" t="s">
        <v>126</v>
      </c>
      <c r="E132" s="146" t="s">
        <v>400</v>
      </c>
      <c r="F132" s="147" t="s">
        <v>401</v>
      </c>
      <c r="G132" s="148" t="s">
        <v>190</v>
      </c>
      <c r="H132" s="149">
        <v>89</v>
      </c>
      <c r="I132" s="149"/>
      <c r="J132" s="239">
        <f t="shared" ref="J132:J133" si="10">ROUND(I132*H132,3)</f>
        <v>0</v>
      </c>
      <c r="K132" s="150"/>
      <c r="L132" s="26"/>
      <c r="M132" s="151" t="s">
        <v>1</v>
      </c>
      <c r="N132" s="115" t="s">
        <v>34</v>
      </c>
      <c r="O132" s="152">
        <v>0</v>
      </c>
      <c r="P132" s="152">
        <f t="shared" ref="P132:P134" si="11">O132*H132</f>
        <v>0</v>
      </c>
      <c r="Q132" s="152">
        <v>0</v>
      </c>
      <c r="R132" s="152">
        <f t="shared" ref="R132:R134" si="12">Q132*H132</f>
        <v>0</v>
      </c>
      <c r="S132" s="152">
        <v>0</v>
      </c>
      <c r="T132" s="153">
        <f t="shared" ref="T132:T134" si="13">S132*H132</f>
        <v>0</v>
      </c>
      <c r="AR132" s="154" t="s">
        <v>130</v>
      </c>
      <c r="AT132" s="154" t="s">
        <v>126</v>
      </c>
      <c r="AU132" s="154" t="s">
        <v>131</v>
      </c>
      <c r="AY132" s="14" t="s">
        <v>123</v>
      </c>
      <c r="BE132" s="155">
        <f t="shared" ref="BE132:BE134" si="14">IF(N132="základná",J132,0)</f>
        <v>0</v>
      </c>
      <c r="BF132" s="155">
        <f t="shared" ref="BF132:BF134" si="15">IF(N132="znížená",J132,0)</f>
        <v>0</v>
      </c>
      <c r="BG132" s="155">
        <f t="shared" ref="BG132:BG134" si="16">IF(N132="zákl. prenesená",J132,0)</f>
        <v>0</v>
      </c>
      <c r="BH132" s="155">
        <f t="shared" ref="BH132:BH134" si="17">IF(N132="zníž. prenesená",J132,0)</f>
        <v>0</v>
      </c>
      <c r="BI132" s="155">
        <f t="shared" ref="BI132:BI134" si="18">IF(N132="nulová",J132,0)</f>
        <v>0</v>
      </c>
      <c r="BJ132" s="14" t="s">
        <v>77</v>
      </c>
      <c r="BK132" s="156">
        <f t="shared" ref="BK132:BK134" si="19">ROUND(I132*H132,3)</f>
        <v>0</v>
      </c>
      <c r="BL132" s="14" t="s">
        <v>130</v>
      </c>
      <c r="BM132" s="154" t="s">
        <v>402</v>
      </c>
    </row>
    <row r="133" spans="2:65" s="1" customFormat="1" ht="16.5" customHeight="1" x14ac:dyDescent="0.2">
      <c r="B133" s="116"/>
      <c r="C133" s="145" t="s">
        <v>212</v>
      </c>
      <c r="D133" s="145" t="s">
        <v>126</v>
      </c>
      <c r="E133" s="146" t="s">
        <v>403</v>
      </c>
      <c r="F133" s="147" t="s">
        <v>404</v>
      </c>
      <c r="G133" s="148" t="s">
        <v>190</v>
      </c>
      <c r="H133" s="149">
        <v>89</v>
      </c>
      <c r="I133" s="149"/>
      <c r="J133" s="239">
        <f t="shared" si="10"/>
        <v>0</v>
      </c>
      <c r="K133" s="150"/>
      <c r="L133" s="26"/>
      <c r="M133" s="151" t="s">
        <v>1</v>
      </c>
      <c r="N133" s="115" t="s">
        <v>34</v>
      </c>
      <c r="O133" s="152">
        <v>0</v>
      </c>
      <c r="P133" s="152">
        <f t="shared" si="11"/>
        <v>0</v>
      </c>
      <c r="Q133" s="152">
        <v>0</v>
      </c>
      <c r="R133" s="152">
        <f t="shared" si="12"/>
        <v>0</v>
      </c>
      <c r="S133" s="152">
        <v>0</v>
      </c>
      <c r="T133" s="153">
        <f t="shared" si="13"/>
        <v>0</v>
      </c>
      <c r="AR133" s="154" t="s">
        <v>130</v>
      </c>
      <c r="AT133" s="154" t="s">
        <v>126</v>
      </c>
      <c r="AU133" s="154" t="s">
        <v>131</v>
      </c>
      <c r="AY133" s="14" t="s">
        <v>123</v>
      </c>
      <c r="BE133" s="155">
        <f t="shared" si="14"/>
        <v>0</v>
      </c>
      <c r="BF133" s="155">
        <f t="shared" si="15"/>
        <v>0</v>
      </c>
      <c r="BG133" s="155">
        <f t="shared" si="16"/>
        <v>0</v>
      </c>
      <c r="BH133" s="155">
        <f t="shared" si="17"/>
        <v>0</v>
      </c>
      <c r="BI133" s="155">
        <f t="shared" si="18"/>
        <v>0</v>
      </c>
      <c r="BJ133" s="14" t="s">
        <v>77</v>
      </c>
      <c r="BK133" s="156">
        <f t="shared" si="19"/>
        <v>0</v>
      </c>
      <c r="BL133" s="14" t="s">
        <v>130</v>
      </c>
      <c r="BM133" s="154" t="s">
        <v>405</v>
      </c>
    </row>
    <row r="134" spans="2:65" s="1" customFormat="1" ht="16.5" customHeight="1" x14ac:dyDescent="0.2">
      <c r="B134" s="116"/>
      <c r="C134" s="145"/>
      <c r="D134" s="145"/>
      <c r="E134" s="146"/>
      <c r="F134" s="147"/>
      <c r="G134" s="148"/>
      <c r="H134" s="149"/>
      <c r="I134" s="149"/>
      <c r="J134" s="177"/>
      <c r="K134" s="150"/>
      <c r="L134" s="26"/>
      <c r="M134" s="173" t="s">
        <v>1</v>
      </c>
      <c r="N134" s="174" t="s">
        <v>34</v>
      </c>
      <c r="O134" s="175">
        <v>0</v>
      </c>
      <c r="P134" s="175">
        <f t="shared" si="11"/>
        <v>0</v>
      </c>
      <c r="Q134" s="175">
        <v>0</v>
      </c>
      <c r="R134" s="175">
        <f t="shared" si="12"/>
        <v>0</v>
      </c>
      <c r="S134" s="175">
        <v>0</v>
      </c>
      <c r="T134" s="176">
        <f t="shared" si="13"/>
        <v>0</v>
      </c>
      <c r="AR134" s="154" t="s">
        <v>130</v>
      </c>
      <c r="AT134" s="154" t="s">
        <v>126</v>
      </c>
      <c r="AU134" s="154" t="s">
        <v>131</v>
      </c>
      <c r="AY134" s="14" t="s">
        <v>123</v>
      </c>
      <c r="BE134" s="155">
        <f t="shared" si="14"/>
        <v>0</v>
      </c>
      <c r="BF134" s="155">
        <f t="shared" si="15"/>
        <v>0</v>
      </c>
      <c r="BG134" s="155">
        <f t="shared" si="16"/>
        <v>0</v>
      </c>
      <c r="BH134" s="155">
        <f t="shared" si="17"/>
        <v>0</v>
      </c>
      <c r="BI134" s="155">
        <f t="shared" si="18"/>
        <v>0</v>
      </c>
      <c r="BJ134" s="14" t="s">
        <v>77</v>
      </c>
      <c r="BK134" s="156">
        <f t="shared" si="19"/>
        <v>0</v>
      </c>
      <c r="BL134" s="14" t="s">
        <v>130</v>
      </c>
      <c r="BM134" s="154" t="s">
        <v>406</v>
      </c>
    </row>
    <row r="135" spans="2:65" s="1" customFormat="1" ht="6.95" customHeight="1" x14ac:dyDescent="0.2"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26"/>
    </row>
  </sheetData>
  <autoFilter ref="C127:K134" xr:uid="{00000000-0009-0000-0000-000003000000}"/>
  <mergeCells count="13">
    <mergeCell ref="E118:H118"/>
    <mergeCell ref="E120:H120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3019ECA343F04D9159BCB6C6923DB7" ma:contentTypeVersion="12" ma:contentTypeDescription="Umožňuje vytvoriť nový dokument." ma:contentTypeScope="" ma:versionID="64b67ea199c7f11e9eb64a5edc0ec5b8">
  <xsd:schema xmlns:xsd="http://www.w3.org/2001/XMLSchema" xmlns:xs="http://www.w3.org/2001/XMLSchema" xmlns:p="http://schemas.microsoft.com/office/2006/metadata/properties" xmlns:ns3="cbe06906-02f0-412f-9882-3d3bf7002ada" targetNamespace="http://schemas.microsoft.com/office/2006/metadata/properties" ma:root="true" ma:fieldsID="b0d4ce397c88fcbce10c287c1f6e7f3b" ns3:_="">
    <xsd:import namespace="cbe06906-02f0-412f-9882-3d3bf7002a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06906-02f0-412f-9882-3d3bf7002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e06906-02f0-412f-9882-3d3bf7002ada" xsi:nil="true"/>
  </documentManagement>
</p:properties>
</file>

<file path=customXml/itemProps1.xml><?xml version="1.0" encoding="utf-8"?>
<ds:datastoreItem xmlns:ds="http://schemas.openxmlformats.org/officeDocument/2006/customXml" ds:itemID="{5FAD636C-4F7E-45A9-B0CF-CFC584165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5C5A4-F706-4B3B-ADCE-26FC6A50E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06906-02f0-412f-9882-3d3bf7002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B9FFB8-6AA7-49D0-BACC-1792D25478F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be06906-02f0-412f-9882-3d3bf7002ad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E1 - SO01.1 Oprava základov</vt:lpstr>
      <vt:lpstr>E2 - SO01.2 Náter oceľove...</vt:lpstr>
      <vt:lpstr>F - Organizácia výstavby ...</vt:lpstr>
      <vt:lpstr>'E1 - SO01.1 Oprava základov'!Názvy_tlače</vt:lpstr>
      <vt:lpstr>'F - Organizácia výstavby ...'!Názvy_tlače</vt:lpstr>
      <vt:lpstr>'Rekapitulácia stavby'!Názvy_tlače</vt:lpstr>
      <vt:lpstr>'E1 - SO01.1 Oprava základov'!Oblasť_tlače</vt:lpstr>
      <vt:lpstr>'F - Organizácia výstavby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PROVED, s.r.o.</dc:creator>
  <cp:lastModifiedBy>Miroslav Stasinka</cp:lastModifiedBy>
  <dcterms:created xsi:type="dcterms:W3CDTF">2023-04-05T06:26:53Z</dcterms:created>
  <dcterms:modified xsi:type="dcterms:W3CDTF">2026-06-16T08:49:45Z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0x0101002C3019ECA343F04D9159BCB6C6923DB7</vt:lpwstr>
  </property>
</Properties>
</file>