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activeTab="1"/>
  </bookViews>
  <sheets>
    <sheet name="Rekapitulácia stavby" sheetId="1" r:id="rId1"/>
    <sheet name="01-02-2025 - Prerábka pos..." sheetId="2" r:id="rId2"/>
  </sheets>
  <definedNames>
    <definedName name="_xlnm._FilterDatabase" localSheetId="1" hidden="1">'01-02-2025 - Prerábka pos...'!$C$131:$K$250</definedName>
    <definedName name="_xlnm.Print_Titles" localSheetId="1">'01-02-2025 - Prerábka pos...'!$131:$131</definedName>
    <definedName name="_xlnm.Print_Titles" localSheetId="0">'Rekapitulácia stavby'!$92:$92</definedName>
    <definedName name="_xlnm.Print_Area" localSheetId="1">'01-02-2025 - Prerábka pos...'!$C$4:$J$76,'01-02-2025 - Prerábka pos...'!$C$82:$J$115,'01-02-2025 - Prerábka pos...'!$C$121:$J$250</definedName>
    <definedName name="_xlnm.Print_Area" localSheetId="0">'Rekapitulácia stavby'!$D$4:$AO$76,'Rekapitulácia stavby'!$C$82:$AQ$96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T163" i="2" s="1"/>
  <c r="R164" i="2"/>
  <c r="R163" i="2" s="1"/>
  <c r="P164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T134" i="2"/>
  <c r="R135" i="2"/>
  <c r="R134" i="2" s="1"/>
  <c r="P135" i="2"/>
  <c r="P134" i="2"/>
  <c r="F126" i="2"/>
  <c r="E124" i="2"/>
  <c r="F87" i="2"/>
  <c r="E85" i="2"/>
  <c r="J22" i="2"/>
  <c r="E22" i="2"/>
  <c r="J129" i="2" s="1"/>
  <c r="J21" i="2"/>
  <c r="J19" i="2"/>
  <c r="E19" i="2"/>
  <c r="J89" i="2" s="1"/>
  <c r="J18" i="2"/>
  <c r="J16" i="2"/>
  <c r="E16" i="2"/>
  <c r="F129" i="2" s="1"/>
  <c r="J15" i="2"/>
  <c r="J13" i="2"/>
  <c r="E13" i="2"/>
  <c r="F89" i="2" s="1"/>
  <c r="J12" i="2"/>
  <c r="J10" i="2"/>
  <c r="J126" i="2" s="1"/>
  <c r="L90" i="1"/>
  <c r="AM90" i="1"/>
  <c r="AM89" i="1"/>
  <c r="L89" i="1"/>
  <c r="AM87" i="1"/>
  <c r="L87" i="1"/>
  <c r="L85" i="1"/>
  <c r="L84" i="1"/>
  <c r="BK204" i="2"/>
  <c r="J167" i="2"/>
  <c r="J238" i="2"/>
  <c r="J199" i="2"/>
  <c r="BK178" i="2"/>
  <c r="J237" i="2"/>
  <c r="BK198" i="2"/>
  <c r="BK176" i="2"/>
  <c r="BK148" i="2"/>
  <c r="BK240" i="2"/>
  <c r="BK221" i="2"/>
  <c r="J169" i="2"/>
  <c r="BK138" i="2"/>
  <c r="BK237" i="2"/>
  <c r="BK218" i="2"/>
  <c r="BK201" i="2"/>
  <c r="J186" i="2"/>
  <c r="J171" i="2"/>
  <c r="J231" i="2"/>
  <c r="J174" i="2"/>
  <c r="J160" i="2"/>
  <c r="J138" i="2"/>
  <c r="BK231" i="2"/>
  <c r="J164" i="2"/>
  <c r="J250" i="2"/>
  <c r="J240" i="2"/>
  <c r="BK216" i="2"/>
  <c r="J190" i="2"/>
  <c r="J243" i="2"/>
  <c r="BK190" i="2"/>
  <c r="J162" i="2"/>
  <c r="J147" i="2"/>
  <c r="J207" i="2"/>
  <c r="BK180" i="2"/>
  <c r="J152" i="2"/>
  <c r="BK215" i="2"/>
  <c r="J191" i="2"/>
  <c r="BK174" i="2"/>
  <c r="J155" i="2"/>
  <c r="BK239" i="2"/>
  <c r="BK222" i="2"/>
  <c r="BK188" i="2"/>
  <c r="BK149" i="2"/>
  <c r="J242" i="2"/>
  <c r="J223" i="2"/>
  <c r="BK208" i="2"/>
  <c r="BK185" i="2"/>
  <c r="BK168" i="2"/>
  <c r="BK135" i="2"/>
  <c r="J193" i="2"/>
  <c r="BK172" i="2"/>
  <c r="BK242" i="2"/>
  <c r="J213" i="2"/>
  <c r="BK196" i="2"/>
  <c r="BK153" i="2"/>
  <c r="J135" i="2"/>
  <c r="J246" i="2"/>
  <c r="J218" i="2"/>
  <c r="BK197" i="2"/>
  <c r="BK142" i="2"/>
  <c r="J224" i="2"/>
  <c r="BK203" i="2"/>
  <c r="J178" i="2"/>
  <c r="J141" i="2"/>
  <c r="J212" i="2"/>
  <c r="J168" i="2"/>
  <c r="BK209" i="2"/>
  <c r="J188" i="2"/>
  <c r="BK167" i="2"/>
  <c r="J142" i="2"/>
  <c r="BK223" i="2"/>
  <c r="BK193" i="2"/>
  <c r="J140" i="2"/>
  <c r="BK238" i="2"/>
  <c r="J205" i="2"/>
  <c r="J176" i="2"/>
  <c r="J156" i="2"/>
  <c r="J228" i="2"/>
  <c r="J173" i="2"/>
  <c r="J158" i="2"/>
  <c r="BK137" i="2"/>
  <c r="J226" i="2"/>
  <c r="J194" i="2"/>
  <c r="BK151" i="2"/>
  <c r="J247" i="2"/>
  <c r="J230" i="2"/>
  <c r="BK212" i="2"/>
  <c r="J151" i="2"/>
  <c r="BK220" i="2"/>
  <c r="BK181" i="2"/>
  <c r="J148" i="2"/>
  <c r="J219" i="2"/>
  <c r="J183" i="2"/>
  <c r="BK162" i="2"/>
  <c r="J220" i="2"/>
  <c r="BK199" i="2"/>
  <c r="J185" i="2"/>
  <c r="BK156" i="2"/>
  <c r="BK143" i="2"/>
  <c r="BK227" i="2"/>
  <c r="BK186" i="2"/>
  <c r="BK145" i="2"/>
  <c r="BK226" i="2"/>
  <c r="J216" i="2"/>
  <c r="J192" i="2"/>
  <c r="J181" i="2"/>
  <c r="J146" i="2"/>
  <c r="J227" i="2"/>
  <c r="BK141" i="2"/>
  <c r="BK241" i="2"/>
  <c r="BK205" i="2"/>
  <c r="J180" i="2"/>
  <c r="BK140" i="2"/>
  <c r="J249" i="2"/>
  <c r="BK214" i="2"/>
  <c r="J144" i="2"/>
  <c r="BK213" i="2"/>
  <c r="BK187" i="2"/>
  <c r="J161" i="2"/>
  <c r="BK244" i="2"/>
  <c r="BK191" i="2"/>
  <c r="BK160" i="2"/>
  <c r="BK235" i="2"/>
  <c r="J208" i="2"/>
  <c r="J187" i="2"/>
  <c r="BK159" i="2"/>
  <c r="J145" i="2"/>
  <c r="BK230" i="2"/>
  <c r="BK183" i="2"/>
  <c r="J139" i="2"/>
  <c r="J222" i="2"/>
  <c r="J189" i="2"/>
  <c r="BK175" i="2"/>
  <c r="BK161" i="2"/>
  <c r="J244" i="2"/>
  <c r="J175" i="2"/>
  <c r="BK155" i="2"/>
  <c r="J235" i="2"/>
  <c r="J203" i="2"/>
  <c r="J157" i="2"/>
  <c r="BK250" i="2"/>
  <c r="BK232" i="2"/>
  <c r="BK200" i="2"/>
  <c r="BK146" i="2"/>
  <c r="BK207" i="2"/>
  <c r="BK184" i="2"/>
  <c r="J153" i="2"/>
  <c r="J196" i="2"/>
  <c r="BK164" i="2"/>
  <c r="J137" i="2"/>
  <c r="J201" i="2"/>
  <c r="BK189" i="2"/>
  <c r="BK171" i="2"/>
  <c r="J232" i="2"/>
  <c r="J198" i="2"/>
  <c r="BK158" i="2"/>
  <c r="AS94" i="1"/>
  <c r="BK224" i="2"/>
  <c r="J204" i="2"/>
  <c r="BK173" i="2"/>
  <c r="BK139" i="2"/>
  <c r="J209" i="2"/>
  <c r="J149" i="2"/>
  <c r="BK236" i="2"/>
  <c r="BK211" i="2"/>
  <c r="BK177" i="2"/>
  <c r="J143" i="2"/>
  <c r="BK247" i="2"/>
  <c r="J221" i="2"/>
  <c r="J177" i="2"/>
  <c r="J215" i="2"/>
  <c r="J200" i="2"/>
  <c r="BK152" i="2"/>
  <c r="BK228" i="2"/>
  <c r="BK194" i="2"/>
  <c r="J159" i="2"/>
  <c r="BK219" i="2"/>
  <c r="J195" i="2"/>
  <c r="BK157" i="2"/>
  <c r="BK144" i="2"/>
  <c r="J236" i="2"/>
  <c r="BK195" i="2"/>
  <c r="BK154" i="2"/>
  <c r="J241" i="2"/>
  <c r="J211" i="2"/>
  <c r="J172" i="2"/>
  <c r="BK147" i="2"/>
  <c r="BK246" i="2"/>
  <c r="BK192" i="2"/>
  <c r="BK169" i="2"/>
  <c r="BK243" i="2"/>
  <c r="J214" i="2"/>
  <c r="J197" i="2"/>
  <c r="J154" i="2"/>
  <c r="BK249" i="2"/>
  <c r="J239" i="2"/>
  <c r="J184" i="2"/>
  <c r="BK150" i="2" l="1"/>
  <c r="J150" i="2" s="1"/>
  <c r="R166" i="2"/>
  <c r="T170" i="2"/>
  <c r="P179" i="2"/>
  <c r="R179" i="2"/>
  <c r="R202" i="2"/>
  <c r="P210" i="2"/>
  <c r="BK136" i="2"/>
  <c r="J136" i="2"/>
  <c r="T136" i="2"/>
  <c r="T133" i="2"/>
  <c r="R170" i="2"/>
  <c r="T182" i="2"/>
  <c r="P206" i="2"/>
  <c r="BK217" i="2"/>
  <c r="J217" i="2" s="1"/>
  <c r="T229" i="2"/>
  <c r="T245" i="2"/>
  <c r="P150" i="2"/>
  <c r="T166" i="2"/>
  <c r="R182" i="2"/>
  <c r="BK206" i="2"/>
  <c r="J206" i="2" s="1"/>
  <c r="BK210" i="2"/>
  <c r="J210" i="2" s="1"/>
  <c r="P217" i="2"/>
  <c r="R225" i="2"/>
  <c r="R229" i="2"/>
  <c r="P234" i="2"/>
  <c r="P233" i="2" s="1"/>
  <c r="BK245" i="2"/>
  <c r="J245" i="2" s="1"/>
  <c r="P248" i="2"/>
  <c r="R136" i="2"/>
  <c r="P166" i="2"/>
  <c r="P182" i="2"/>
  <c r="P202" i="2"/>
  <c r="T206" i="2"/>
  <c r="R217" i="2"/>
  <c r="P225" i="2"/>
  <c r="P229" i="2"/>
  <c r="R234" i="2"/>
  <c r="R233" i="2"/>
  <c r="P245" i="2"/>
  <c r="BK248" i="2"/>
  <c r="J248" i="2"/>
  <c r="P136" i="2"/>
  <c r="P133" i="2" s="1"/>
  <c r="R150" i="2"/>
  <c r="R133" i="2" s="1"/>
  <c r="BK170" i="2"/>
  <c r="J170" i="2" s="1"/>
  <c r="BK182" i="2"/>
  <c r="J182" i="2" s="1"/>
  <c r="T202" i="2"/>
  <c r="R206" i="2"/>
  <c r="R210" i="2"/>
  <c r="T217" i="2"/>
  <c r="T225" i="2"/>
  <c r="T234" i="2"/>
  <c r="T233" i="2" s="1"/>
  <c r="R248" i="2"/>
  <c r="T150" i="2"/>
  <c r="BK166" i="2"/>
  <c r="P170" i="2"/>
  <c r="BK179" i="2"/>
  <c r="J179" i="2" s="1"/>
  <c r="T179" i="2"/>
  <c r="BK202" i="2"/>
  <c r="J202" i="2"/>
  <c r="T210" i="2"/>
  <c r="BK225" i="2"/>
  <c r="J225" i="2" s="1"/>
  <c r="BK229" i="2"/>
  <c r="J229" i="2" s="1"/>
  <c r="BK234" i="2"/>
  <c r="BK233" i="2" s="1"/>
  <c r="R245" i="2"/>
  <c r="T248" i="2"/>
  <c r="BK134" i="2"/>
  <c r="J134" i="2" s="1"/>
  <c r="BK163" i="2"/>
  <c r="J163" i="2"/>
  <c r="BF135" i="2"/>
  <c r="BF137" i="2"/>
  <c r="BF148" i="2"/>
  <c r="BF162" i="2"/>
  <c r="BF167" i="2"/>
  <c r="BF168" i="2"/>
  <c r="BF169" i="2"/>
  <c r="BF177" i="2"/>
  <c r="BF181" i="2"/>
  <c r="BF192" i="2"/>
  <c r="BF194" i="2"/>
  <c r="BF204" i="2"/>
  <c r="BF205" i="2"/>
  <c r="BF241" i="2"/>
  <c r="BF247" i="2"/>
  <c r="BF249" i="2"/>
  <c r="BF250" i="2"/>
  <c r="F90" i="2"/>
  <c r="BF145" i="2"/>
  <c r="BF147" i="2"/>
  <c r="BF149" i="2"/>
  <c r="BF158" i="2"/>
  <c r="BF183" i="2"/>
  <c r="BF184" i="2"/>
  <c r="BF187" i="2"/>
  <c r="BF189" i="2"/>
  <c r="BF190" i="2"/>
  <c r="BF199" i="2"/>
  <c r="BF208" i="2"/>
  <c r="BF212" i="2"/>
  <c r="BF216" i="2"/>
  <c r="BF220" i="2"/>
  <c r="J128" i="2"/>
  <c r="BF139" i="2"/>
  <c r="BF164" i="2"/>
  <c r="BF180" i="2"/>
  <c r="BF185" i="2"/>
  <c r="BF186" i="2"/>
  <c r="BF197" i="2"/>
  <c r="BF200" i="2"/>
  <c r="BF203" i="2"/>
  <c r="BF207" i="2"/>
  <c r="BF209" i="2"/>
  <c r="BF211" i="2"/>
  <c r="BF218" i="2"/>
  <c r="BF238" i="2"/>
  <c r="F128" i="2"/>
  <c r="BF140" i="2"/>
  <c r="BF144" i="2"/>
  <c r="BF152" i="2"/>
  <c r="BF153" i="2"/>
  <c r="BF156" i="2"/>
  <c r="BF176" i="2"/>
  <c r="BF178" i="2"/>
  <c r="BF214" i="2"/>
  <c r="BF219" i="2"/>
  <c r="BF227" i="2"/>
  <c r="BF232" i="2"/>
  <c r="BF235" i="2"/>
  <c r="BF141" i="2"/>
  <c r="BF142" i="2"/>
  <c r="BF161" i="2"/>
  <c r="BF191" i="2"/>
  <c r="BF201" i="2"/>
  <c r="BF228" i="2"/>
  <c r="BF242" i="2"/>
  <c r="BF246" i="2"/>
  <c r="J87" i="2"/>
  <c r="BF146" i="2"/>
  <c r="BF151" i="2"/>
  <c r="BF173" i="2"/>
  <c r="BF175" i="2"/>
  <c r="BF196" i="2"/>
  <c r="BF213" i="2"/>
  <c r="BF224" i="2"/>
  <c r="BF243" i="2"/>
  <c r="BF244" i="2"/>
  <c r="J90" i="2"/>
  <c r="BF171" i="2"/>
  <c r="BF172" i="2"/>
  <c r="BF174" i="2"/>
  <c r="BF188" i="2"/>
  <c r="BF193" i="2"/>
  <c r="BF215" i="2"/>
  <c r="BF221" i="2"/>
  <c r="BF223" i="2"/>
  <c r="BF239" i="2"/>
  <c r="BF240" i="2"/>
  <c r="BF138" i="2"/>
  <c r="BF143" i="2"/>
  <c r="BF154" i="2"/>
  <c r="BF155" i="2"/>
  <c r="BF157" i="2"/>
  <c r="BF159" i="2"/>
  <c r="BF160" i="2"/>
  <c r="BF195" i="2"/>
  <c r="BF198" i="2"/>
  <c r="BF222" i="2"/>
  <c r="BF226" i="2"/>
  <c r="BF230" i="2"/>
  <c r="BF231" i="2"/>
  <c r="BF236" i="2"/>
  <c r="BF237" i="2"/>
  <c r="F35" i="2"/>
  <c r="BD95" i="1" s="1"/>
  <c r="BD94" i="1" s="1"/>
  <c r="W33" i="1" s="1"/>
  <c r="F34" i="2"/>
  <c r="BC95" i="1" s="1"/>
  <c r="BC94" i="1" s="1"/>
  <c r="W32" i="1" s="1"/>
  <c r="F31" i="2"/>
  <c r="AZ95" i="1" s="1"/>
  <c r="AZ94" i="1" s="1"/>
  <c r="AV94" i="1" s="1"/>
  <c r="AK29" i="1" s="1"/>
  <c r="J31" i="2"/>
  <c r="AV95" i="1" s="1"/>
  <c r="F33" i="2"/>
  <c r="BB95" i="1" s="1"/>
  <c r="BB94" i="1" s="1"/>
  <c r="W31" i="1" s="1"/>
  <c r="P165" i="2" l="1"/>
  <c r="P132" i="2"/>
  <c r="AU95" i="1"/>
  <c r="T165" i="2"/>
  <c r="T132" i="2"/>
  <c r="R165" i="2"/>
  <c r="R132" i="2" s="1"/>
  <c r="BK133" i="2"/>
  <c r="BK165" i="2"/>
  <c r="AX94" i="1"/>
  <c r="AW95" i="1"/>
  <c r="AT95" i="1" s="1"/>
  <c r="W29" i="1"/>
  <c r="AY94" i="1"/>
  <c r="BA95" i="1"/>
  <c r="BA94" i="1" s="1"/>
  <c r="AU94" i="1"/>
  <c r="BK132" i="2" l="1"/>
  <c r="J132" i="2" s="1"/>
  <c r="J133" i="2"/>
  <c r="AW94" i="1"/>
  <c r="AT94" i="1" l="1"/>
  <c r="J37" i="2" l="1"/>
</calcChain>
</file>

<file path=xl/sharedStrings.xml><?xml version="1.0" encoding="utf-8"?>
<sst xmlns="http://schemas.openxmlformats.org/spreadsheetml/2006/main" count="1765" uniqueCount="554">
  <si>
    <t>Export Komplet</t>
  </si>
  <si>
    <t/>
  </si>
  <si>
    <t>2.0</t>
  </si>
  <si>
    <t>False</t>
  </si>
  <si>
    <t>{b2efe089-9176-4efd-8065-ecdd622f0e9d}</t>
  </si>
  <si>
    <t>&gt;&gt;  skryté stĺpce  &lt;&lt;</t>
  </si>
  <si>
    <t>0,001</t>
  </si>
  <si>
    <t>23</t>
  </si>
  <si>
    <t>REKAPITULÁCIA STAVBY</t>
  </si>
  <si>
    <t>v ---  nižšie sa nachádzajú doplnkové a pomocné údaje k zostavám  --- v</t>
  </si>
  <si>
    <t>Kód:</t>
  </si>
  <si>
    <t>01-02/2025</t>
  </si>
  <si>
    <t>Stavba:</t>
  </si>
  <si>
    <t>Prerábka poschodia</t>
  </si>
  <si>
    <t>JKSO:</t>
  </si>
  <si>
    <t>KS:</t>
  </si>
  <si>
    <t>Miesto:</t>
  </si>
  <si>
    <t>Veľký Krtíš</t>
  </si>
  <si>
    <t>Dátum:</t>
  </si>
  <si>
    <t>13. 1. 2025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</si>
  <si>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</si>
  <si>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</si>
  <si>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</si>
  <si>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</si>
  <si>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</si>
  <si>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</si>
  <si>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</si>
  <si>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</si>
  <si>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</si>
  <si>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</si>
  <si>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</si>
  <si>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</si>
  <si>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</si>
  <si>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</si>
  <si>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</si>
  <si>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</si>
  <si>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</si>
  <si>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</si>
  <si>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</si>
  <si>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</si>
  <si>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</si>
  <si>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</si>
  <si>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</si>
  <si>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</si>
  <si>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</si>
  <si>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</si>
  <si>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</si>
  <si>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</si>
  <si>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</si>
  <si>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</si>
  <si>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</si>
  <si>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</si>
  <si>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</si>
  <si>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</si>
  <si>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</si>
  <si>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</si>
  <si>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</si>
  <si>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</si>
  <si>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</si>
  <si>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</si>
  <si>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</si>
  <si>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</si>
  <si>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</si>
  <si>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</si>
  <si>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</si>
  <si>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</si>
  <si>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</si>
  <si>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</si>
  <si>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</si>
  <si>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</si>
  <si>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</si>
  <si>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</si>
  <si>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</si>
  <si>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</si>
  <si>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</si>
  <si>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</si>
  <si>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</si>
  <si>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</si>
  <si>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</si>
  <si>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</si>
  <si>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</si>
  <si>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</si>
  <si>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</si>
  <si>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</si>
  <si>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</si>
  <si>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</si>
  <si>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</si>
  <si>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</si>
  <si>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</si>
  <si>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</si>
  <si>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</si>
  <si>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</si>
  <si>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</si>
  <si>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735 - Ústredné kúrenie - vykurovacie telesá</t>
  </si>
  <si>
    <t xml:space="preserve">    763 - Konštrukcie - drevostavby</t>
  </si>
  <si>
    <t xml:space="preserve">    766 - Konštrukcie stolárske</t>
  </si>
  <si>
    <t xml:space="preserve">    776 - Podlahy povlakové</t>
  </si>
  <si>
    <t xml:space="preserve">    781 - Obklady</t>
  </si>
  <si>
    <t xml:space="preserve">    784 - Maľby</t>
  </si>
  <si>
    <t>M - Práce a dodávky M</t>
  </si>
  <si>
    <t xml:space="preserve">    21-M - Elektromontáže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</si>
  <si>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</si>
  <si>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</si>
  <si>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</si>
  <si>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</si>
  <si>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</si>
  <si>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</si>
  <si>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</si>
  <si>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</si>
  <si>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</si>
  <si>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</si>
  <si>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</si>
  <si>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</si>
  <si>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</si>
  <si>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</si>
  <si>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</si>
  <si>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</si>
  <si>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</si>
  <si>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</si>
  <si>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</si>
  <si>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</si>
  <si>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342272031.S</t>
  </si>
  <si>
    <t>Priečky z pórobetónových tvárnic hladkých s objemovou hmotnosťou do 600 kg/m3 hrúbky 100 mm</t>
  </si>
  <si>
    <t>m2</t>
  </si>
  <si>
    <t>4</t>
  </si>
  <si>
    <t>2</t>
  </si>
  <si>
    <t>-1329136222</t>
  </si>
  <si>
    <t>6</t>
  </si>
  <si>
    <t>Úpravy povrchov, podlahy, osadenie</t>
  </si>
  <si>
    <t>612451071.S</t>
  </si>
  <si>
    <t>Vyspravenie povrchu neomietaných stien vnútorných maltou cementovou pre omietky</t>
  </si>
  <si>
    <t>1468189228</t>
  </si>
  <si>
    <t>612460121.S</t>
  </si>
  <si>
    <t>Príprava vnútorného podkladu stien penetráciou základnou</t>
  </si>
  <si>
    <t>-796079757</t>
  </si>
  <si>
    <t>612460125.S</t>
  </si>
  <si>
    <t>Príprava vnútorného podkladu stien penetráciou pod nátery a maľby</t>
  </si>
  <si>
    <t>25408987</t>
  </si>
  <si>
    <t>5</t>
  </si>
  <si>
    <t>612460206.S</t>
  </si>
  <si>
    <t>Vnútorná omietka stien vápenná štuková (jemná), hr. 3 mm</t>
  </si>
  <si>
    <t>951602284</t>
  </si>
  <si>
    <t>612481119.S</t>
  </si>
  <si>
    <t>Potiahnutie vnútorných stien sklotextilnou mriežkou s celoplošným prilepením</t>
  </si>
  <si>
    <t>-915928822</t>
  </si>
  <si>
    <t>7</t>
  </si>
  <si>
    <t>632001051.S</t>
  </si>
  <si>
    <t>Zhotovenie jednonásobného penetračného náteru pre potery a stierky</t>
  </si>
  <si>
    <t>297905388</t>
  </si>
  <si>
    <t>8</t>
  </si>
  <si>
    <t>M</t>
  </si>
  <si>
    <t>585520008700.S</t>
  </si>
  <si>
    <t>Penetračný náter na nasiakavé podklady pod potery, samonivelizačné hmoty a stavebné lepidlá</t>
  </si>
  <si>
    <t>kg</t>
  </si>
  <si>
    <t>-1532572010</t>
  </si>
  <si>
    <t>9</t>
  </si>
  <si>
    <t>632452618.S</t>
  </si>
  <si>
    <t>Cementová samonivelizačná stierka, pevnosti v tlaku 20 MPa, hr. 10 mm</t>
  </si>
  <si>
    <t>2117386385</t>
  </si>
  <si>
    <t>10</t>
  </si>
  <si>
    <t>642940010.S</t>
  </si>
  <si>
    <t>Začistenie zárubne</t>
  </si>
  <si>
    <t>m</t>
  </si>
  <si>
    <t>1818986610</t>
  </si>
  <si>
    <t>11</t>
  </si>
  <si>
    <t>642944121.S</t>
  </si>
  <si>
    <t>Dodatočná montáž oceľovej dverovej zárubne, plochy otvoru do 2,5 m2</t>
  </si>
  <si>
    <t>ks</t>
  </si>
  <si>
    <t>1391561570</t>
  </si>
  <si>
    <t>12</t>
  </si>
  <si>
    <t>553310005100.S</t>
  </si>
  <si>
    <t>Zárubňa oceľová oblá šxvxhr 800x1970x60 mm L</t>
  </si>
  <si>
    <t>1582781671</t>
  </si>
  <si>
    <t>13</t>
  </si>
  <si>
    <t>642945111.S</t>
  </si>
  <si>
    <t>Osadenie oceľ. zárubní protipož. dverí s obetónov. jednokrídlové do 2,5 m2</t>
  </si>
  <si>
    <t>-1615248677</t>
  </si>
  <si>
    <t>15</t>
  </si>
  <si>
    <t>553310010302.S</t>
  </si>
  <si>
    <t>Zárubňa požiarna oceľová, bezpečnostná, šxvxhr 800x1970x120 mm</t>
  </si>
  <si>
    <t>724816431</t>
  </si>
  <si>
    <t>Ostatné konštrukcie a práce-búranie</t>
  </si>
  <si>
    <t>16</t>
  </si>
  <si>
    <t>953995421.S</t>
  </si>
  <si>
    <t>Rohový PVC - pevný</t>
  </si>
  <si>
    <t>1697301773</t>
  </si>
  <si>
    <t>17</t>
  </si>
  <si>
    <t>962032231.S</t>
  </si>
  <si>
    <t>Búranie muriva alebo vybúranie otvorov plochy nad 4 m2 nadzákladového z tehál pálených, vápenopieskových, cementových na maltu,  -1,90500t</t>
  </si>
  <si>
    <t>m3</t>
  </si>
  <si>
    <t>1911428538</t>
  </si>
  <si>
    <t>18</t>
  </si>
  <si>
    <t>965081712.S</t>
  </si>
  <si>
    <t>Búranie dlažieb, bez podklad. lôžka z xylolit., alebo keramických dlaždíc hr. do 10 mm,  -0,02000t</t>
  </si>
  <si>
    <t>1514903878</t>
  </si>
  <si>
    <t>19</t>
  </si>
  <si>
    <t>979011111.S</t>
  </si>
  <si>
    <t>Zvislá doprava sutiny a vybúraných hmôt za prvé podlažie nad alebo pod základným podlažím</t>
  </si>
  <si>
    <t>t</t>
  </si>
  <si>
    <t>-1733086483</t>
  </si>
  <si>
    <t>20</t>
  </si>
  <si>
    <t>979011121.S</t>
  </si>
  <si>
    <t>Zvislá doprava sutiny a vybúraných hmôt za každé ďalšie podlažie</t>
  </si>
  <si>
    <t>-773220082</t>
  </si>
  <si>
    <t>21</t>
  </si>
  <si>
    <t>979011131.S</t>
  </si>
  <si>
    <t>Zvislá doprava sutiny po schodoch ručne do 3,5 m</t>
  </si>
  <si>
    <t>632769089</t>
  </si>
  <si>
    <t>22</t>
  </si>
  <si>
    <t>979011141.S</t>
  </si>
  <si>
    <t>Zvislá doprava sutiny po schodoch ručne, príplatok za každých ďalších 3,5 m</t>
  </si>
  <si>
    <t>720568765</t>
  </si>
  <si>
    <t>979081111.S</t>
  </si>
  <si>
    <t>Odvoz sutiny a vybúraných hmôt na skládku do 1 km</t>
  </si>
  <si>
    <t>-258911491</t>
  </si>
  <si>
    <t>24</t>
  </si>
  <si>
    <t>979081121.S</t>
  </si>
  <si>
    <t>Odvoz sutiny a vybúraných hmôt na skládku za každý ďalší 1 km</t>
  </si>
  <si>
    <t>686627030</t>
  </si>
  <si>
    <t>25</t>
  </si>
  <si>
    <t>979082111.S</t>
  </si>
  <si>
    <t>Vnútrostavenisková doprava sutiny a vybúraných hmôt do 10 m</t>
  </si>
  <si>
    <t>-809768293</t>
  </si>
  <si>
    <t>26</t>
  </si>
  <si>
    <t>979082121.S</t>
  </si>
  <si>
    <t>Vnútrostavenisková doprava sutiny a vybúraných hmôt za každých ďalších 5 m</t>
  </si>
  <si>
    <t>534515802</t>
  </si>
  <si>
    <t>27</t>
  </si>
  <si>
    <t>979089012.S</t>
  </si>
  <si>
    <t>Poplatok za skládku - betón, tehly, dlaždice (17 01) ostatné</t>
  </si>
  <si>
    <t>1156219080</t>
  </si>
  <si>
    <t>99</t>
  </si>
  <si>
    <t>Presun hmôt HSV</t>
  </si>
  <si>
    <t>28</t>
  </si>
  <si>
    <t>999281111.S</t>
  </si>
  <si>
    <t>Presun hmôt pre opravy a údržbu objektov vrátane vonkajších plášťov výšky do 25 m</t>
  </si>
  <si>
    <t>-1958419293</t>
  </si>
  <si>
    <t>PSV</t>
  </si>
  <si>
    <t>Práce a dodávky PSV</t>
  </si>
  <si>
    <t>711</t>
  </si>
  <si>
    <t>Izolácie proti vode a vlhkosti</t>
  </si>
  <si>
    <t>29</t>
  </si>
  <si>
    <t>711411321</t>
  </si>
  <si>
    <t>Izolácia proti povrchovej vode, protiradónová, stierka COMBIFLEX-C2, betón. podklad, zvislá</t>
  </si>
  <si>
    <t>-2062821493</t>
  </si>
  <si>
    <t>30</t>
  </si>
  <si>
    <t>711712019.S</t>
  </si>
  <si>
    <t>Sekanie drážky tvaru U 25x37 mm búracím kladivom do starého betónu</t>
  </si>
  <si>
    <t>-918190553</t>
  </si>
  <si>
    <t>31</t>
  </si>
  <si>
    <t>998711202.S</t>
  </si>
  <si>
    <t>Presun hmôt pre izoláciu proti vode v objektoch výšky nad 6 do 12 m</t>
  </si>
  <si>
    <t>%</t>
  </si>
  <si>
    <t>1754371566</t>
  </si>
  <si>
    <t>721</t>
  </si>
  <si>
    <t>Zdravotechnika - vnútorná kanalizácia</t>
  </si>
  <si>
    <t>32</t>
  </si>
  <si>
    <t>721172023.S</t>
  </si>
  <si>
    <t>Potrubie odpadové HT z PP, zvislé DN 110</t>
  </si>
  <si>
    <t>925436082</t>
  </si>
  <si>
    <t>33</t>
  </si>
  <si>
    <t>721172296.S</t>
  </si>
  <si>
    <t>Montáž kolena HT potrubia DN 100</t>
  </si>
  <si>
    <t>464899206</t>
  </si>
  <si>
    <t>34</t>
  </si>
  <si>
    <t>286540002500.S</t>
  </si>
  <si>
    <t>Koleno HT DN 100, PP systém pre beztlakový rozvod vnútorného odpadu</t>
  </si>
  <si>
    <t>249250324</t>
  </si>
  <si>
    <t>35</t>
  </si>
  <si>
    <t>721172315.S</t>
  </si>
  <si>
    <t>Montáž odbočky HT potrubia DN 100</t>
  </si>
  <si>
    <t>-2049473415</t>
  </si>
  <si>
    <t>36</t>
  </si>
  <si>
    <t>286540010600.S</t>
  </si>
  <si>
    <t>Odbočka HT DN 100, PP systém pre beztlakový rozvod vnútorného odpadu</t>
  </si>
  <si>
    <t>1746470831</t>
  </si>
  <si>
    <t>37</t>
  </si>
  <si>
    <t>721229011.S</t>
  </si>
  <si>
    <t>Montáž podlahového odtokového žlabu dĺžky 800 mm pre montáž do stredu</t>
  </si>
  <si>
    <t>-522627460</t>
  </si>
  <si>
    <t>38</t>
  </si>
  <si>
    <t>552240007000.S</t>
  </si>
  <si>
    <t>Žľab sprchový bez krytu nerezový DN 50, zvislý odtok, dĺ. 800 mm, montáž do priestoru</t>
  </si>
  <si>
    <t>111946931</t>
  </si>
  <si>
    <t>39</t>
  </si>
  <si>
    <t>998721202.S</t>
  </si>
  <si>
    <t>Presun hmôt pre vnútornú kanalizáciu v objektoch výšky nad 6 do 12 m</t>
  </si>
  <si>
    <t>-2110692548</t>
  </si>
  <si>
    <t>722</t>
  </si>
  <si>
    <t>Zdravotechnika - vnútorný vodovod</t>
  </si>
  <si>
    <t>40</t>
  </si>
  <si>
    <t>722172113.S</t>
  </si>
  <si>
    <t>Potrubie z plastických rúr PP-R D 32 mm - PN16, polyfúznym zváraním</t>
  </si>
  <si>
    <t>1204725251</t>
  </si>
  <si>
    <t>41</t>
  </si>
  <si>
    <t>998722202.S</t>
  </si>
  <si>
    <t>Presun hmôt pre vnútorný vodovod v objektoch výšky nad 6 do 12 m</t>
  </si>
  <si>
    <t>1153830098</t>
  </si>
  <si>
    <t>725</t>
  </si>
  <si>
    <t>Zdravotechnika - zariaďovacie predmety</t>
  </si>
  <si>
    <t>42</t>
  </si>
  <si>
    <t>725119308.S</t>
  </si>
  <si>
    <t>Montáž záchodovej misy keramickej kombinovanej s zvislým odpadom</t>
  </si>
  <si>
    <t>-1041799696</t>
  </si>
  <si>
    <t>43</t>
  </si>
  <si>
    <t>642340000500.S</t>
  </si>
  <si>
    <t>Misa záchodová keramická kombinovaná so zvislým odpadom</t>
  </si>
  <si>
    <t>-493407383</t>
  </si>
  <si>
    <t>44</t>
  </si>
  <si>
    <t>725219401.S</t>
  </si>
  <si>
    <t>Montáž umývadla keramického na skrutky do muriva, bez výtokovej armatúry</t>
  </si>
  <si>
    <t>-1451368596</t>
  </si>
  <si>
    <t>45</t>
  </si>
  <si>
    <t>642110004300.S</t>
  </si>
  <si>
    <t>Umývadlo keramické bežný typ</t>
  </si>
  <si>
    <t>174621838</t>
  </si>
  <si>
    <t>46</t>
  </si>
  <si>
    <t>725245102.S</t>
  </si>
  <si>
    <t>Montáž sprchových dverí do niky na vaničku, otváravé, jednokrídlové, so sklenenou výplňou, do výšky 2000 mm a šírky 800 mm</t>
  </si>
  <si>
    <t>2139070631</t>
  </si>
  <si>
    <t>47</t>
  </si>
  <si>
    <t>552260001400.S</t>
  </si>
  <si>
    <t>Sprchové dvere jednodielne rozmer 800x1950 mm, 6 mm bezpečnostné sklo</t>
  </si>
  <si>
    <t>1463112849</t>
  </si>
  <si>
    <t>48</t>
  </si>
  <si>
    <t>725291112.S</t>
  </si>
  <si>
    <t>Montáž záchodového sedadla s poklopom</t>
  </si>
  <si>
    <t>1208283709</t>
  </si>
  <si>
    <t>49</t>
  </si>
  <si>
    <t>554330000300.S</t>
  </si>
  <si>
    <t>Záchodové sedadlo plastové s poklopom</t>
  </si>
  <si>
    <t>-427415977</t>
  </si>
  <si>
    <t>50</t>
  </si>
  <si>
    <t>725539103.S</t>
  </si>
  <si>
    <t>Montáž elektrického ohrievača závesného zvislého do 120 L</t>
  </si>
  <si>
    <t>-1393058386</t>
  </si>
  <si>
    <t>51</t>
  </si>
  <si>
    <t>541320005600.S</t>
  </si>
  <si>
    <t>Ohrievač vody elektrický tlakový závesný zvislý akumulačný, objem 120 l</t>
  </si>
  <si>
    <t>677034314</t>
  </si>
  <si>
    <t>52</t>
  </si>
  <si>
    <t>725819401.S</t>
  </si>
  <si>
    <t>Montáž ventilu rohového s pripojovacou rúrkou G 1/2</t>
  </si>
  <si>
    <t>-558335602</t>
  </si>
  <si>
    <t>53</t>
  </si>
  <si>
    <t>551290012700.S</t>
  </si>
  <si>
    <t>Kompaktný kúpeľňový pripojovací ventil rohový, 1/2" x M24</t>
  </si>
  <si>
    <t>sada</t>
  </si>
  <si>
    <t>-976338012</t>
  </si>
  <si>
    <t>54</t>
  </si>
  <si>
    <t>725829601.S</t>
  </si>
  <si>
    <t>Montáž batérie umývadlovej a drezovej stojankovej, pákovej alebo klasickej s mechanickým ovládaním</t>
  </si>
  <si>
    <t>-1275986108</t>
  </si>
  <si>
    <t>55</t>
  </si>
  <si>
    <t>551450003800.S</t>
  </si>
  <si>
    <t>Batéria umývadlová stojanková páková</t>
  </si>
  <si>
    <t>-1755500144</t>
  </si>
  <si>
    <t>56</t>
  </si>
  <si>
    <t>725849205.S</t>
  </si>
  <si>
    <t>Montáž batérie sprchovej nástennej, držiak sprchy s nastaviteľnou výškou sprchy</t>
  </si>
  <si>
    <t>502575931</t>
  </si>
  <si>
    <t>57</t>
  </si>
  <si>
    <t>551450003300.S</t>
  </si>
  <si>
    <t>Teleskopický sprchový stĺp s nástennou batériou a prepínačom</t>
  </si>
  <si>
    <t>-136270856</t>
  </si>
  <si>
    <t>58</t>
  </si>
  <si>
    <t>725869302.S</t>
  </si>
  <si>
    <t>Montáž zápachovej uzávierky pre zariaďovacie predmety, umývadlovej do D 50 mm (podomietková)</t>
  </si>
  <si>
    <t>-1898019375</t>
  </si>
  <si>
    <t>59</t>
  </si>
  <si>
    <t>551620005600.S</t>
  </si>
  <si>
    <t>Zápachová uzávierka - sifón pre umývadlá DN 50</t>
  </si>
  <si>
    <t>1541002970</t>
  </si>
  <si>
    <t>60</t>
  </si>
  <si>
    <t>998725202.S</t>
  </si>
  <si>
    <t>Presun hmôt pre zariaďovacie predmety v objektoch výšky nad 6 do 12 m</t>
  </si>
  <si>
    <t>-1537143685</t>
  </si>
  <si>
    <t>735</t>
  </si>
  <si>
    <t>Ústredné kúrenie - vykurovacie telesá</t>
  </si>
  <si>
    <t>61</t>
  </si>
  <si>
    <t>735162220.S</t>
  </si>
  <si>
    <t>Montáž vykurovacieho telesa rúrkového elektrického výšky 900 mm</t>
  </si>
  <si>
    <t>1836021237</t>
  </si>
  <si>
    <t>62</t>
  </si>
  <si>
    <t>484520005000.S</t>
  </si>
  <si>
    <t>Teleso vykurovacie rebríkové elektrické, lxvxhĺ 600x900x30-61 mm, napätie 230 V,</t>
  </si>
  <si>
    <t>-695624365</t>
  </si>
  <si>
    <t>63</t>
  </si>
  <si>
    <t>998735202.S</t>
  </si>
  <si>
    <t>Presun hmôt pre vykurovacie telesá v objektoch výšky nad 6 do 12 m</t>
  </si>
  <si>
    <t>-1384409061</t>
  </si>
  <si>
    <t>763</t>
  </si>
  <si>
    <t>Konštrukcie - drevostavby</t>
  </si>
  <si>
    <t>64</t>
  </si>
  <si>
    <t>763132420.S</t>
  </si>
  <si>
    <t>Podhľad SDK závesný na dvojúrovňovej oceľovej podkonštrukcií CD+UD, dosky protipožiarne impregnované DFH2 15 mm</t>
  </si>
  <si>
    <t>-1758127487</t>
  </si>
  <si>
    <t>65</t>
  </si>
  <si>
    <t>763136040.S</t>
  </si>
  <si>
    <t>Kazetový podhľad 600 x 600 mm, hrana polozapustená profil T15, konštrukcia poloskrytá, doska sadrokartónová biela hr. 10 mm</t>
  </si>
  <si>
    <t>-1250670342</t>
  </si>
  <si>
    <t>66</t>
  </si>
  <si>
    <t>998763201.S</t>
  </si>
  <si>
    <t>Presun hmôt pre drevostavby v objektoch výšky do 12 m</t>
  </si>
  <si>
    <t>1887774495</t>
  </si>
  <si>
    <t>766</t>
  </si>
  <si>
    <t>Konštrukcie stolárske</t>
  </si>
  <si>
    <t>67</t>
  </si>
  <si>
    <t>766661422.S</t>
  </si>
  <si>
    <t>Montáž dverí drevených vchodových bezpečnostných do kovovej bezpečnostnej zárubne</t>
  </si>
  <si>
    <t>1986139326</t>
  </si>
  <si>
    <t>68</t>
  </si>
  <si>
    <t>611720000300.S</t>
  </si>
  <si>
    <t>Dvere vstupné protipožiarne, plné, šírka 600-900 mm, El/EW30+K3+37dB</t>
  </si>
  <si>
    <t>2009964047</t>
  </si>
  <si>
    <t>69</t>
  </si>
  <si>
    <t>766662112.S</t>
  </si>
  <si>
    <t>Montáž dverového krídla otočného jednokrídlového poldrážkového, do existujúcej zárubne, vrátane kovania</t>
  </si>
  <si>
    <t>-1914464715</t>
  </si>
  <si>
    <t>70</t>
  </si>
  <si>
    <t>549150000600.S</t>
  </si>
  <si>
    <t>Kľučka dverová a rozeta 2x, nehrdzavejúca oceľ, povrch nerez brúsený</t>
  </si>
  <si>
    <t>-862609112</t>
  </si>
  <si>
    <t>71</t>
  </si>
  <si>
    <t>611610002900.S</t>
  </si>
  <si>
    <t>Dvere vnútorné jednokrídlové, šírka 600-900 mm, výplň DTD doska, povrch CPL laminát, mechanicky odolné plné</t>
  </si>
  <si>
    <t>1949791318</t>
  </si>
  <si>
    <t>72</t>
  </si>
  <si>
    <t>998766202.S</t>
  </si>
  <si>
    <t>Presun hmot pre konštrukcie stolárske v objektoch výšky nad 6 do 12 m</t>
  </si>
  <si>
    <t>-670731837</t>
  </si>
  <si>
    <t>776</t>
  </si>
  <si>
    <t>Podlahy povlakové</t>
  </si>
  <si>
    <t>73</t>
  </si>
  <si>
    <t>776420010.S</t>
  </si>
  <si>
    <t>Lepenie podlahových soklov z PVC</t>
  </si>
  <si>
    <t>1835815389</t>
  </si>
  <si>
    <t>74</t>
  </si>
  <si>
    <t>284110002100.S</t>
  </si>
  <si>
    <t>Podlaha PVC homogénna, hrúbka do 2,5 mm</t>
  </si>
  <si>
    <t>1262626736</t>
  </si>
  <si>
    <t>75</t>
  </si>
  <si>
    <t>776521100.S</t>
  </si>
  <si>
    <t>Lepenie povlakových podláh z PVC homogénnych pásov</t>
  </si>
  <si>
    <t>1686475584</t>
  </si>
  <si>
    <t>76</t>
  </si>
  <si>
    <t>279765673</t>
  </si>
  <si>
    <t>77</t>
  </si>
  <si>
    <t>776990105.S</t>
  </si>
  <si>
    <t>Vysávanie podkladu pred kladením povlakovýck podláh</t>
  </si>
  <si>
    <t>42882251</t>
  </si>
  <si>
    <t>78</t>
  </si>
  <si>
    <t>776990110.S</t>
  </si>
  <si>
    <t>Penetrovanie podkladu pred kladením povlakových podláh</t>
  </si>
  <si>
    <t>-567919549</t>
  </si>
  <si>
    <t>79</t>
  </si>
  <si>
    <t>998776202.S</t>
  </si>
  <si>
    <t>Presun hmôt pre podlahy povlakové v objektoch výšky nad 6 do 12 m</t>
  </si>
  <si>
    <t>-1002331347</t>
  </si>
  <si>
    <t>781</t>
  </si>
  <si>
    <t>Obklady</t>
  </si>
  <si>
    <t>80</t>
  </si>
  <si>
    <t>781441027.S</t>
  </si>
  <si>
    <t>Montáž obkladov vnútor. stien z obkladačiek kladených do malty veľ. 300x600 mm</t>
  </si>
  <si>
    <t>-1456274274</t>
  </si>
  <si>
    <t>81</t>
  </si>
  <si>
    <t>597640001800.S</t>
  </si>
  <si>
    <t>Obkladačky keramické lxvxhr 298x598x10 mm</t>
  </si>
  <si>
    <t>1198397102</t>
  </si>
  <si>
    <t>82</t>
  </si>
  <si>
    <t>998781202.S</t>
  </si>
  <si>
    <t>Presun hmôt pre obklady keramické v objektoch výšky nad 6 do 12 m</t>
  </si>
  <si>
    <t>669305893</t>
  </si>
  <si>
    <t>784</t>
  </si>
  <si>
    <t>Maľby</t>
  </si>
  <si>
    <t>83</t>
  </si>
  <si>
    <t>784402801.S</t>
  </si>
  <si>
    <t>Odstránenie malieb oškrabaním, výšky do 3,80 m, -0,0003 t</t>
  </si>
  <si>
    <t>-1343451232</t>
  </si>
  <si>
    <t>84</t>
  </si>
  <si>
    <t>784441010.S</t>
  </si>
  <si>
    <t>Maľby latexové dvojnásobné základné, ručne nanášané na jemnozrnný podklad výšky do 3,80 m</t>
  </si>
  <si>
    <t>-792491812</t>
  </si>
  <si>
    <t>85</t>
  </si>
  <si>
    <t>784441210.S</t>
  </si>
  <si>
    <t>Maľby latexové tónované s bielym stropom dvojnásobné ručne nanášané na jemnozrnný podklad výšky do 3,80 m</t>
  </si>
  <si>
    <t>-1122636624</t>
  </si>
  <si>
    <t>Práce a dodávky M</t>
  </si>
  <si>
    <t>21-M</t>
  </si>
  <si>
    <t>Elektromontáže</t>
  </si>
  <si>
    <t>86</t>
  </si>
  <si>
    <t>210201912.S</t>
  </si>
  <si>
    <t>Montáž svietidla interiérového na strop do 2 kg</t>
  </si>
  <si>
    <t>356102392</t>
  </si>
  <si>
    <t>87</t>
  </si>
  <si>
    <t>210203050.S</t>
  </si>
  <si>
    <t>Montáž a zapojenie LED panelu 300x300 mm do kazetového stropu</t>
  </si>
  <si>
    <t>-907183239</t>
  </si>
  <si>
    <t>88</t>
  </si>
  <si>
    <t>348130002200.S</t>
  </si>
  <si>
    <t>LED panel 300x300 mm, 24W</t>
  </si>
  <si>
    <t>128</t>
  </si>
  <si>
    <t>95769405</t>
  </si>
  <si>
    <t>89</t>
  </si>
  <si>
    <t>210203051.S</t>
  </si>
  <si>
    <t>Montáž a zapojenie LED panelu 600x600 mm do kazetového stropu</t>
  </si>
  <si>
    <t>5768035</t>
  </si>
  <si>
    <t>90</t>
  </si>
  <si>
    <t>348130002418.S</t>
  </si>
  <si>
    <t>LED svietidlo interiérové zabudovateľné pohľadové 1x40W, IP40, 4000 K, 3600 lm, 595x595 mm</t>
  </si>
  <si>
    <t>300021079</t>
  </si>
  <si>
    <t>91</t>
  </si>
  <si>
    <t>210800108.S</t>
  </si>
  <si>
    <t>Kábel medený uložený voľne CYKY 450/750 V 3x2,5</t>
  </si>
  <si>
    <t>966995271</t>
  </si>
  <si>
    <t>92</t>
  </si>
  <si>
    <t>341110000800.S</t>
  </si>
  <si>
    <t>Kábel medený CYKY-O 3x2,5 mm2</t>
  </si>
  <si>
    <t>-1004592534</t>
  </si>
  <si>
    <t>93</t>
  </si>
  <si>
    <t>210872051.S</t>
  </si>
  <si>
    <t>Kábel signálny uložený voľne JYFY 380 V 3x1,5</t>
  </si>
  <si>
    <t>1114863224</t>
  </si>
  <si>
    <t>94</t>
  </si>
  <si>
    <t>341210000200.S</t>
  </si>
  <si>
    <t>Kábel medený návestný JYFY 3x1,5 mm2</t>
  </si>
  <si>
    <t>1672583745</t>
  </si>
  <si>
    <t>95</t>
  </si>
  <si>
    <t>998921203.S</t>
  </si>
  <si>
    <t>Presun hmôt pre montáž silnoprúdových rozvodov a zariadení v stavbe (objekte) výšky nad 7 do 24 m</t>
  </si>
  <si>
    <t>1426790171</t>
  </si>
  <si>
    <t>HZS</t>
  </si>
  <si>
    <t>Hodinové zúčtovacie sadzby</t>
  </si>
  <si>
    <t>96</t>
  </si>
  <si>
    <t>HZS000112.S</t>
  </si>
  <si>
    <t>Stavebno montážne práce náročnejšie, ucelené, obtiažne, rutinné (Tr. 2) v rozsahu viac ako 8 hodín náročnejšie - neprdvídané stavebné práce</t>
  </si>
  <si>
    <t>hod</t>
  </si>
  <si>
    <t>512</t>
  </si>
  <si>
    <t>-1332161711</t>
  </si>
  <si>
    <t>97</t>
  </si>
  <si>
    <t>HZS000114.S</t>
  </si>
  <si>
    <t>Stavebno montážne práce najnáročnejšie na odbornosť - prehliadky pracoviska a revízie (Tr. 4) v rozsahu viac ako 8 hodín - vypínače, zásuvky, dvojzásuvky....., montáz a dodávka</t>
  </si>
  <si>
    <t>1847964380</t>
  </si>
  <si>
    <t>VRN</t>
  </si>
  <si>
    <t>Investičné náklady neobsiahnuté v cenách</t>
  </si>
  <si>
    <t>98</t>
  </si>
  <si>
    <t>000700031.S</t>
  </si>
  <si>
    <t xml:space="preserve">Dopravné náklady - doprava zamestnancov dodávateľa náklady na ubytovne </t>
  </si>
  <si>
    <t>eur</t>
  </si>
  <si>
    <t>1024</t>
  </si>
  <si>
    <t>-518921933</t>
  </si>
  <si>
    <t>000700032.S</t>
  </si>
  <si>
    <t xml:space="preserve">Dopravné náklady - doprava zamestnancov dodávateľa náklady na dopravu </t>
  </si>
  <si>
    <t>1913367267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</si>
</sst>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AG95" sqref="AG95:AM9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2" t="s">
        <v>5</v>
      </c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66" t="s">
        <v>11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68" t="s">
        <v>13</v>
      </c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22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22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>
      <c r="B18" s="17"/>
      <c r="AR18" s="17"/>
      <c r="BS18" s="14" t="s">
        <v>27</v>
      </c>
    </row>
    <row r="19" spans="1:71" s="1" customFormat="1" ht="12" customHeight="1">
      <c r="B19" s="17"/>
      <c r="D19" s="23" t="s">
        <v>28</v>
      </c>
      <c r="AK19" s="23" t="s">
        <v>21</v>
      </c>
      <c r="AN19" s="21" t="s">
        <v>1</v>
      </c>
      <c r="AR19" s="17"/>
      <c r="BS19" s="14" t="s">
        <v>27</v>
      </c>
    </row>
    <row r="20" spans="1:71" s="1" customFormat="1" ht="18.399999999999999" customHeight="1">
      <c r="B20" s="17"/>
      <c r="E20" s="21" t="s">
        <v>22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29</v>
      </c>
      <c r="AR22" s="17"/>
    </row>
    <row r="23" spans="1:71" s="1" customFormat="1" ht="16.5" customHeight="1">
      <c r="B23" s="17"/>
      <c r="E23" s="169" t="s">
        <v>1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0"/>
      <c r="AL26" s="171"/>
      <c r="AM26" s="171"/>
      <c r="AN26" s="171"/>
      <c r="AO26" s="171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2" t="s">
        <v>31</v>
      </c>
      <c r="M28" s="172"/>
      <c r="N28" s="172"/>
      <c r="O28" s="172"/>
      <c r="P28" s="172"/>
      <c r="Q28" s="26"/>
      <c r="R28" s="26"/>
      <c r="S28" s="26"/>
      <c r="T28" s="26"/>
      <c r="U28" s="26"/>
      <c r="V28" s="26"/>
      <c r="W28" s="172" t="s">
        <v>32</v>
      </c>
      <c r="X28" s="172"/>
      <c r="Y28" s="172"/>
      <c r="Z28" s="172"/>
      <c r="AA28" s="172"/>
      <c r="AB28" s="172"/>
      <c r="AC28" s="172"/>
      <c r="AD28" s="172"/>
      <c r="AE28" s="172"/>
      <c r="AF28" s="26"/>
      <c r="AG28" s="26"/>
      <c r="AH28" s="26"/>
      <c r="AI28" s="26"/>
      <c r="AJ28" s="26"/>
      <c r="AK28" s="172" t="s">
        <v>33</v>
      </c>
      <c r="AL28" s="172"/>
      <c r="AM28" s="172"/>
      <c r="AN28" s="172"/>
      <c r="AO28" s="172"/>
      <c r="AP28" s="26"/>
      <c r="AQ28" s="26"/>
      <c r="AR28" s="27"/>
      <c r="BE28" s="26"/>
    </row>
    <row r="29" spans="1:71" s="3" customFormat="1" ht="14.45" customHeight="1">
      <c r="B29" s="31"/>
      <c r="D29" s="23" t="s">
        <v>34</v>
      </c>
      <c r="F29" s="32" t="s">
        <v>35</v>
      </c>
      <c r="L29" s="175">
        <v>0.23</v>
      </c>
      <c r="M29" s="174"/>
      <c r="N29" s="174"/>
      <c r="O29" s="174"/>
      <c r="P29" s="174"/>
      <c r="Q29" s="33"/>
      <c r="R29" s="33"/>
      <c r="S29" s="33"/>
      <c r="T29" s="33"/>
      <c r="U29" s="33"/>
      <c r="V29" s="33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F29" s="33"/>
      <c r="AG29" s="33"/>
      <c r="AH29" s="33"/>
      <c r="AI29" s="33"/>
      <c r="AJ29" s="33"/>
      <c r="AK29" s="173">
        <f>ROUND(AV94, 2)</f>
        <v>0</v>
      </c>
      <c r="AL29" s="174"/>
      <c r="AM29" s="174"/>
      <c r="AN29" s="174"/>
      <c r="AO29" s="174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36</v>
      </c>
      <c r="L30" s="178">
        <v>0.23</v>
      </c>
      <c r="M30" s="177"/>
      <c r="N30" s="177"/>
      <c r="O30" s="177"/>
      <c r="P30" s="177"/>
      <c r="W30" s="176"/>
      <c r="X30" s="177"/>
      <c r="Y30" s="177"/>
      <c r="Z30" s="177"/>
      <c r="AA30" s="177"/>
      <c r="AB30" s="177"/>
      <c r="AC30" s="177"/>
      <c r="AD30" s="177"/>
      <c r="AE30" s="177"/>
      <c r="AK30" s="176"/>
      <c r="AL30" s="177"/>
      <c r="AM30" s="177"/>
      <c r="AN30" s="177"/>
      <c r="AO30" s="177"/>
      <c r="AR30" s="31"/>
    </row>
    <row r="31" spans="1:71" s="3" customFormat="1" ht="14.45" hidden="1" customHeight="1">
      <c r="B31" s="31"/>
      <c r="F31" s="23" t="s">
        <v>37</v>
      </c>
      <c r="L31" s="178">
        <v>0.23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1"/>
    </row>
    <row r="32" spans="1:71" s="3" customFormat="1" ht="14.45" hidden="1" customHeight="1">
      <c r="B32" s="31"/>
      <c r="F32" s="23" t="s">
        <v>38</v>
      </c>
      <c r="L32" s="178">
        <v>0.23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1"/>
    </row>
    <row r="33" spans="1:57" s="3" customFormat="1" ht="14.45" hidden="1" customHeight="1">
      <c r="B33" s="31"/>
      <c r="F33" s="32" t="s">
        <v>39</v>
      </c>
      <c r="L33" s="175">
        <v>0</v>
      </c>
      <c r="M33" s="174"/>
      <c r="N33" s="174"/>
      <c r="O33" s="174"/>
      <c r="P33" s="174"/>
      <c r="Q33" s="33"/>
      <c r="R33" s="33"/>
      <c r="S33" s="33"/>
      <c r="T33" s="33"/>
      <c r="U33" s="33"/>
      <c r="V33" s="33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F33" s="33"/>
      <c r="AG33" s="33"/>
      <c r="AH33" s="33"/>
      <c r="AI33" s="33"/>
      <c r="AJ33" s="33"/>
      <c r="AK33" s="173">
        <v>0</v>
      </c>
      <c r="AL33" s="174"/>
      <c r="AM33" s="174"/>
      <c r="AN33" s="174"/>
      <c r="AO33" s="174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79" t="s">
        <v>42</v>
      </c>
      <c r="Y35" s="180"/>
      <c r="Z35" s="180"/>
      <c r="AA35" s="180"/>
      <c r="AB35" s="180"/>
      <c r="AC35" s="37"/>
      <c r="AD35" s="37"/>
      <c r="AE35" s="37"/>
      <c r="AF35" s="37"/>
      <c r="AG35" s="37"/>
      <c r="AH35" s="37"/>
      <c r="AI35" s="37"/>
      <c r="AJ35" s="37"/>
      <c r="AK35" s="181"/>
      <c r="AL35" s="180"/>
      <c r="AM35" s="180"/>
      <c r="AN35" s="180"/>
      <c r="AO35" s="182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42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45</v>
      </c>
      <c r="AI60" s="29"/>
      <c r="AJ60" s="29"/>
      <c r="AK60" s="29"/>
      <c r="AL60" s="29"/>
      <c r="AM60" s="42" t="s">
        <v>46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42" t="s">
        <v>45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45</v>
      </c>
      <c r="AI75" s="29"/>
      <c r="AJ75" s="29"/>
      <c r="AK75" s="29"/>
      <c r="AL75" s="29"/>
      <c r="AM75" s="42" t="s">
        <v>46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0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0" s="2" customFormat="1" ht="24.95" customHeight="1">
      <c r="A82" s="26"/>
      <c r="B82" s="27"/>
      <c r="C82" s="18" t="s">
        <v>49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8"/>
      <c r="C84" s="23" t="s">
        <v>10</v>
      </c>
      <c r="L84" s="4" t="str">
        <f>K5</f>
        <v>01-02/2025</v>
      </c>
      <c r="AR84" s="48"/>
    </row>
    <row r="85" spans="1:90" s="5" customFormat="1" ht="36.950000000000003" customHeight="1">
      <c r="B85" s="49"/>
      <c r="C85" s="50" t="s">
        <v>12</v>
      </c>
      <c r="L85" s="183" t="str">
        <f>K6</f>
        <v>Prerábka poschodia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R85" s="49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Veľký Krtíš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85" t="str">
        <f>IF(AN8= "","",AN8)</f>
        <v>13. 1. 2025</v>
      </c>
      <c r="AN87" s="185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86" t="str">
        <f>IF(E17="","",E17)</f>
        <v xml:space="preserve"> </v>
      </c>
      <c r="AN89" s="187"/>
      <c r="AO89" s="187"/>
      <c r="AP89" s="187"/>
      <c r="AQ89" s="26"/>
      <c r="AR89" s="27"/>
      <c r="AS89" s="188" t="s">
        <v>50</v>
      </c>
      <c r="AT89" s="18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0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86" t="str">
        <f>IF(E20="","",E20)</f>
        <v xml:space="preserve"> </v>
      </c>
      <c r="AN90" s="187"/>
      <c r="AO90" s="187"/>
      <c r="AP90" s="187"/>
      <c r="AQ90" s="26"/>
      <c r="AR90" s="27"/>
      <c r="AS90" s="190"/>
      <c r="AT90" s="19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0"/>
      <c r="AT91" s="19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0" s="2" customFormat="1" ht="29.25" customHeight="1">
      <c r="A92" s="26"/>
      <c r="B92" s="27"/>
      <c r="C92" s="192" t="s">
        <v>51</v>
      </c>
      <c r="D92" s="193"/>
      <c r="E92" s="193"/>
      <c r="F92" s="193"/>
      <c r="G92" s="193"/>
      <c r="H92" s="57"/>
      <c r="I92" s="194" t="s">
        <v>52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5" t="s">
        <v>53</v>
      </c>
      <c r="AH92" s="193"/>
      <c r="AI92" s="193"/>
      <c r="AJ92" s="193"/>
      <c r="AK92" s="193"/>
      <c r="AL92" s="193"/>
      <c r="AM92" s="193"/>
      <c r="AN92" s="194" t="s">
        <v>54</v>
      </c>
      <c r="AO92" s="193"/>
      <c r="AP92" s="196"/>
      <c r="AQ92" s="58" t="s">
        <v>55</v>
      </c>
      <c r="AR92" s="27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0" s="6" customFormat="1" ht="32.450000000000003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0"/>
      <c r="AH94" s="200"/>
      <c r="AI94" s="200"/>
      <c r="AJ94" s="200"/>
      <c r="AK94" s="200"/>
      <c r="AL94" s="200"/>
      <c r="AM94" s="200"/>
      <c r="AN94" s="201"/>
      <c r="AO94" s="201"/>
      <c r="AP94" s="201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517.58596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69</v>
      </c>
      <c r="BT94" s="74" t="s">
        <v>70</v>
      </c>
      <c r="BV94" s="74" t="s">
        <v>71</v>
      </c>
      <c r="BW94" s="74" t="s">
        <v>4</v>
      </c>
      <c r="BX94" s="74" t="s">
        <v>72</v>
      </c>
      <c r="CL94" s="74" t="s">
        <v>1</v>
      </c>
    </row>
    <row r="95" spans="1:90" s="7" customFormat="1" ht="24.75" customHeight="1">
      <c r="A95" s="75" t="s">
        <v>73</v>
      </c>
      <c r="B95" s="76"/>
      <c r="C95" s="77"/>
      <c r="D95" s="199" t="s">
        <v>11</v>
      </c>
      <c r="E95" s="199"/>
      <c r="F95" s="199"/>
      <c r="G95" s="199"/>
      <c r="H95" s="199"/>
      <c r="I95" s="78"/>
      <c r="J95" s="199" t="s">
        <v>13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7"/>
      <c r="AH95" s="198"/>
      <c r="AI95" s="198"/>
      <c r="AJ95" s="198"/>
      <c r="AK95" s="198"/>
      <c r="AL95" s="198"/>
      <c r="AM95" s="198"/>
      <c r="AN95" s="197"/>
      <c r="AO95" s="198"/>
      <c r="AP95" s="198"/>
      <c r="AQ95" s="79" t="s">
        <v>74</v>
      </c>
      <c r="AR95" s="76"/>
      <c r="AS95" s="80">
        <v>0</v>
      </c>
      <c r="AT95" s="81">
        <f>ROUND(SUM(AV95:AW95),2)</f>
        <v>0</v>
      </c>
      <c r="AU95" s="82">
        <f>'01-02-2025 - Prerábka pos...'!P132</f>
        <v>517.58596299999999</v>
      </c>
      <c r="AV95" s="81">
        <f>'01-02-2025 - Prerábka pos...'!J31</f>
        <v>0</v>
      </c>
      <c r="AW95" s="81">
        <f>'01-02-2025 - Prerábka pos...'!J32</f>
        <v>0</v>
      </c>
      <c r="AX95" s="81">
        <f>'01-02-2025 - Prerábka pos...'!J33</f>
        <v>0</v>
      </c>
      <c r="AY95" s="81">
        <f>'01-02-2025 - Prerábka pos...'!J34</f>
        <v>0</v>
      </c>
      <c r="AZ95" s="81">
        <f>'01-02-2025 - Prerábka pos...'!F31</f>
        <v>0</v>
      </c>
      <c r="BA95" s="81">
        <f>'01-02-2025 - Prerábka pos...'!F32</f>
        <v>0</v>
      </c>
      <c r="BB95" s="81">
        <f>'01-02-2025 - Prerábka pos...'!F33</f>
        <v>0</v>
      </c>
      <c r="BC95" s="81">
        <f>'01-02-2025 - Prerábka pos...'!F34</f>
        <v>0</v>
      </c>
      <c r="BD95" s="83">
        <f>'01-02-2025 - Prerábka pos...'!F35</f>
        <v>0</v>
      </c>
      <c r="BT95" s="84" t="s">
        <v>75</v>
      </c>
      <c r="BU95" s="84" t="s">
        <v>76</v>
      </c>
      <c r="BV95" s="84" t="s">
        <v>71</v>
      </c>
      <c r="BW95" s="84" t="s">
        <v>4</v>
      </c>
      <c r="BX95" s="84" t="s">
        <v>72</v>
      </c>
      <c r="CL95" s="84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1-02-2025 - Prerábka po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51"/>
  <sheetViews>
    <sheetView showGridLines="0" tabSelected="1" topLeftCell="A231" workbookViewId="0">
      <selection activeCell="I250" sqref="I25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5"/>
    </row>
    <row r="2" spans="1:46" s="1" customFormat="1" ht="36.950000000000003" customHeight="1">
      <c r="L2" s="202" t="s">
        <v>5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77</v>
      </c>
      <c r="L4" s="17"/>
      <c r="M4" s="86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12</v>
      </c>
      <c r="E6" s="26"/>
      <c r="F6" s="26"/>
      <c r="G6" s="26"/>
      <c r="H6" s="26"/>
      <c r="I6" s="26"/>
      <c r="J6" s="26"/>
      <c r="K6" s="26"/>
      <c r="L6" s="3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83" t="s">
        <v>13</v>
      </c>
      <c r="F7" s="203"/>
      <c r="G7" s="203"/>
      <c r="H7" s="203"/>
      <c r="I7" s="26"/>
      <c r="J7" s="26"/>
      <c r="K7" s="26"/>
      <c r="L7" s="3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 ht="11.25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14</v>
      </c>
      <c r="E9" s="26"/>
      <c r="F9" s="21" t="s">
        <v>1</v>
      </c>
      <c r="G9" s="26"/>
      <c r="H9" s="26"/>
      <c r="I9" s="23" t="s">
        <v>15</v>
      </c>
      <c r="J9" s="21" t="s">
        <v>1</v>
      </c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16</v>
      </c>
      <c r="E10" s="26"/>
      <c r="F10" s="21" t="s">
        <v>17</v>
      </c>
      <c r="G10" s="26"/>
      <c r="H10" s="26"/>
      <c r="I10" s="23" t="s">
        <v>18</v>
      </c>
      <c r="J10" s="52" t="str">
        <f>'Rekapitulácia stavby'!AN8</f>
        <v>13. 1. 2025</v>
      </c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20</v>
      </c>
      <c r="E12" s="26"/>
      <c r="F12" s="26"/>
      <c r="G12" s="26"/>
      <c r="H12" s="26"/>
      <c r="I12" s="23" t="s">
        <v>21</v>
      </c>
      <c r="J12" s="21" t="str">
        <f>IF('Rekapitulácia stavby'!AN10="","",'Rekapitulácia stavby'!AN10)</f>
        <v/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tr">
        <f>IF('Rekapitulácia stavby'!E11="","",'Rekapitulácia stavby'!E11)</f>
        <v xml:space="preserve"> </v>
      </c>
      <c r="F13" s="26"/>
      <c r="G13" s="26"/>
      <c r="H13" s="26"/>
      <c r="I13" s="23" t="s">
        <v>23</v>
      </c>
      <c r="J13" s="21" t="str">
        <f>IF('Rekapitulácia stavby'!AN11="","",'Rekapitulácia stavby'!AN11)</f>
        <v/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24</v>
      </c>
      <c r="E15" s="26"/>
      <c r="F15" s="26"/>
      <c r="G15" s="26"/>
      <c r="H15" s="26"/>
      <c r="I15" s="23" t="s">
        <v>21</v>
      </c>
      <c r="J15" s="21" t="str">
        <f>'Rekapitulácia stavby'!AN13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6" t="str">
        <f>'Rekapitulácia stavby'!E14</f>
        <v xml:space="preserve"> </v>
      </c>
      <c r="F16" s="166"/>
      <c r="G16" s="166"/>
      <c r="H16" s="166"/>
      <c r="I16" s="23" t="s">
        <v>23</v>
      </c>
      <c r="J16" s="21" t="str">
        <f>'Rekapitulácia stavby'!AN14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25</v>
      </c>
      <c r="E18" s="26"/>
      <c r="F18" s="26"/>
      <c r="G18" s="26"/>
      <c r="H18" s="26"/>
      <c r="I18" s="23" t="s">
        <v>21</v>
      </c>
      <c r="J18" s="21" t="str">
        <f>IF('Rekapitulácia stavby'!AN16="","",'Rekapitulácia stavby'!AN16)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23</v>
      </c>
      <c r="J19" s="21" t="str">
        <f>IF('Rekapitulácia stavby'!AN17="","",'Rekapitulácia stavby'!AN17)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28</v>
      </c>
      <c r="E21" s="26"/>
      <c r="F21" s="26"/>
      <c r="G21" s="26"/>
      <c r="H21" s="26"/>
      <c r="I21" s="23" t="s">
        <v>21</v>
      </c>
      <c r="J21" s="21" t="str">
        <f>IF('Rekapitulácia stavby'!AN19="","",'Rekapitulácia stavby'!AN19)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IF('Rekapitulácia stavby'!E20="","",'Rekapitulácia stavby'!E20)</f>
        <v xml:space="preserve"> </v>
      </c>
      <c r="F22" s="26"/>
      <c r="G22" s="26"/>
      <c r="H22" s="26"/>
      <c r="I22" s="23" t="s">
        <v>23</v>
      </c>
      <c r="J22" s="21" t="str">
        <f>IF('Rekapitulácia stavby'!AN20="","",'Rekapitulácia stavby'!AN20)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29</v>
      </c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7"/>
      <c r="B25" s="88"/>
      <c r="C25" s="87"/>
      <c r="D25" s="87"/>
      <c r="E25" s="169" t="s">
        <v>1</v>
      </c>
      <c r="F25" s="169"/>
      <c r="G25" s="169"/>
      <c r="H25" s="169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3"/>
      <c r="E27" s="63"/>
      <c r="F27" s="63"/>
      <c r="G27" s="63"/>
      <c r="H27" s="63"/>
      <c r="I27" s="63"/>
      <c r="J27" s="63"/>
      <c r="K27" s="63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90" t="s">
        <v>30</v>
      </c>
      <c r="E28" s="26"/>
      <c r="F28" s="26"/>
      <c r="G28" s="26"/>
      <c r="H28" s="26"/>
      <c r="I28" s="26"/>
      <c r="J28" s="68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32</v>
      </c>
      <c r="G30" s="26"/>
      <c r="H30" s="26"/>
      <c r="I30" s="30" t="s">
        <v>31</v>
      </c>
      <c r="J30" s="30" t="s">
        <v>33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91" t="s">
        <v>34</v>
      </c>
      <c r="E31" s="32" t="s">
        <v>35</v>
      </c>
      <c r="F31" s="92">
        <f>ROUND((SUM(BE132:BE250)),  2)</f>
        <v>0</v>
      </c>
      <c r="G31" s="93"/>
      <c r="H31" s="93"/>
      <c r="I31" s="94">
        <v>0.23</v>
      </c>
      <c r="J31" s="92">
        <f>ROUND(((SUM(BE132:BE250))*I31),  2)</f>
        <v>0</v>
      </c>
      <c r="K31" s="26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32" t="s">
        <v>36</v>
      </c>
      <c r="F32" s="95"/>
      <c r="G32" s="26"/>
      <c r="H32" s="26"/>
      <c r="I32" s="96">
        <v>0.23</v>
      </c>
      <c r="J32" s="95"/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37</v>
      </c>
      <c r="F33" s="95">
        <f>ROUND((SUM(BG132:BG250)),  2)</f>
        <v>0</v>
      </c>
      <c r="G33" s="26"/>
      <c r="H33" s="26"/>
      <c r="I33" s="96">
        <v>0.23</v>
      </c>
      <c r="J33" s="95">
        <f>0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38</v>
      </c>
      <c r="F34" s="95">
        <f>ROUND((SUM(BH132:BH250)),  2)</f>
        <v>0</v>
      </c>
      <c r="G34" s="26"/>
      <c r="H34" s="26"/>
      <c r="I34" s="96">
        <v>0.23</v>
      </c>
      <c r="J34" s="95">
        <f>0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32" t="s">
        <v>39</v>
      </c>
      <c r="F35" s="92">
        <f>ROUND((SUM(BI132:BI250)),  2)</f>
        <v>0</v>
      </c>
      <c r="G35" s="93"/>
      <c r="H35" s="93"/>
      <c r="I35" s="94">
        <v>0</v>
      </c>
      <c r="J35" s="9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7"/>
      <c r="D37" s="98" t="s">
        <v>40</v>
      </c>
      <c r="E37" s="57"/>
      <c r="F37" s="57"/>
      <c r="G37" s="99" t="s">
        <v>41</v>
      </c>
      <c r="H37" s="100" t="s">
        <v>42</v>
      </c>
      <c r="I37" s="57"/>
      <c r="J37" s="101">
        <f>SUM(J28:J35)</f>
        <v>0</v>
      </c>
      <c r="K37" s="102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45</v>
      </c>
      <c r="E61" s="29"/>
      <c r="F61" s="103" t="s">
        <v>46</v>
      </c>
      <c r="G61" s="42" t="s">
        <v>45</v>
      </c>
      <c r="H61" s="29"/>
      <c r="I61" s="29"/>
      <c r="J61" s="104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45</v>
      </c>
      <c r="E76" s="29"/>
      <c r="F76" s="103" t="s">
        <v>46</v>
      </c>
      <c r="G76" s="42" t="s">
        <v>45</v>
      </c>
      <c r="H76" s="29"/>
      <c r="I76" s="29"/>
      <c r="J76" s="104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78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83" t="str">
        <f>E7</f>
        <v>Prerábka poschodia</v>
      </c>
      <c r="F85" s="203"/>
      <c r="G85" s="203"/>
      <c r="H85" s="20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16</v>
      </c>
      <c r="D87" s="26"/>
      <c r="E87" s="26"/>
      <c r="F87" s="21" t="str">
        <f>F10</f>
        <v>Veľký Krtíš</v>
      </c>
      <c r="G87" s="26"/>
      <c r="H87" s="26"/>
      <c r="I87" s="23" t="s">
        <v>18</v>
      </c>
      <c r="J87" s="52" t="str">
        <f>IF(J10="","",J10)</f>
        <v>13. 1. 2025</v>
      </c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20</v>
      </c>
      <c r="D89" s="26"/>
      <c r="E89" s="26"/>
      <c r="F89" s="21" t="str">
        <f>E13</f>
        <v xml:space="preserve"> </v>
      </c>
      <c r="G89" s="26"/>
      <c r="H89" s="26"/>
      <c r="I89" s="23" t="s">
        <v>25</v>
      </c>
      <c r="J89" s="24" t="str">
        <f>E19</f>
        <v xml:space="preserve"> 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customHeight="1">
      <c r="A90" s="26"/>
      <c r="B90" s="27"/>
      <c r="C90" s="23" t="s">
        <v>24</v>
      </c>
      <c r="D90" s="26"/>
      <c r="E90" s="26"/>
      <c r="F90" s="21" t="str">
        <f>IF(E16="","",E16)</f>
        <v xml:space="preserve"> </v>
      </c>
      <c r="G90" s="26"/>
      <c r="H90" s="26"/>
      <c r="I90" s="23" t="s">
        <v>28</v>
      </c>
      <c r="J90" s="24" t="str">
        <f>E22</f>
        <v xml:space="preserve"> </v>
      </c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5" t="s">
        <v>79</v>
      </c>
      <c r="D92" s="97"/>
      <c r="E92" s="97"/>
      <c r="F92" s="97"/>
      <c r="G92" s="97"/>
      <c r="H92" s="97"/>
      <c r="I92" s="97"/>
      <c r="J92" s="106" t="s">
        <v>80</v>
      </c>
      <c r="K92" s="97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7" t="s">
        <v>81</v>
      </c>
      <c r="D94" s="26"/>
      <c r="E94" s="26"/>
      <c r="F94" s="26"/>
      <c r="G94" s="26"/>
      <c r="H94" s="26"/>
      <c r="I94" s="26"/>
      <c r="J94" s="68"/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82</v>
      </c>
    </row>
    <row r="95" spans="1:47" s="9" customFormat="1" ht="24.95" customHeight="1">
      <c r="B95" s="108"/>
      <c r="D95" s="109" t="s">
        <v>83</v>
      </c>
      <c r="E95" s="110"/>
      <c r="F95" s="110"/>
      <c r="G95" s="110"/>
      <c r="H95" s="110"/>
      <c r="I95" s="110"/>
      <c r="J95" s="111"/>
      <c r="L95" s="108"/>
    </row>
    <row r="96" spans="1:47" s="10" customFormat="1" ht="19.899999999999999" customHeight="1">
      <c r="B96" s="112"/>
      <c r="D96" s="113" t="s">
        <v>84</v>
      </c>
      <c r="E96" s="114"/>
      <c r="F96" s="114"/>
      <c r="G96" s="114"/>
      <c r="H96" s="114"/>
      <c r="I96" s="114"/>
      <c r="J96" s="115"/>
      <c r="L96" s="112"/>
    </row>
    <row r="97" spans="2:12" s="10" customFormat="1" ht="19.899999999999999" customHeight="1">
      <c r="B97" s="112"/>
      <c r="D97" s="113" t="s">
        <v>85</v>
      </c>
      <c r="E97" s="114"/>
      <c r="F97" s="114"/>
      <c r="G97" s="114"/>
      <c r="H97" s="114"/>
      <c r="I97" s="114"/>
      <c r="J97" s="115"/>
      <c r="L97" s="112"/>
    </row>
    <row r="98" spans="2:12" s="10" customFormat="1" ht="19.899999999999999" customHeight="1">
      <c r="B98" s="112"/>
      <c r="D98" s="113" t="s">
        <v>86</v>
      </c>
      <c r="E98" s="114"/>
      <c r="F98" s="114"/>
      <c r="G98" s="114"/>
      <c r="H98" s="114"/>
      <c r="I98" s="114"/>
      <c r="J98" s="115"/>
      <c r="L98" s="112"/>
    </row>
    <row r="99" spans="2:12" s="10" customFormat="1" ht="19.899999999999999" customHeight="1">
      <c r="B99" s="112"/>
      <c r="D99" s="113" t="s">
        <v>87</v>
      </c>
      <c r="E99" s="114"/>
      <c r="F99" s="114"/>
      <c r="G99" s="114"/>
      <c r="H99" s="114"/>
      <c r="I99" s="114"/>
      <c r="J99" s="115"/>
      <c r="L99" s="112"/>
    </row>
    <row r="100" spans="2:12" s="9" customFormat="1" ht="24.95" customHeight="1">
      <c r="B100" s="108"/>
      <c r="D100" s="109" t="s">
        <v>88</v>
      </c>
      <c r="E100" s="110"/>
      <c r="F100" s="110"/>
      <c r="G100" s="110"/>
      <c r="H100" s="110"/>
      <c r="I100" s="110"/>
      <c r="J100" s="111"/>
      <c r="L100" s="108"/>
    </row>
    <row r="101" spans="2:12" s="10" customFormat="1" ht="19.899999999999999" customHeight="1">
      <c r="B101" s="112"/>
      <c r="D101" s="113" t="s">
        <v>89</v>
      </c>
      <c r="E101" s="114"/>
      <c r="F101" s="114"/>
      <c r="G101" s="114"/>
      <c r="H101" s="114"/>
      <c r="I101" s="114"/>
      <c r="J101" s="115"/>
      <c r="L101" s="112"/>
    </row>
    <row r="102" spans="2:12" s="10" customFormat="1" ht="19.899999999999999" customHeight="1">
      <c r="B102" s="112"/>
      <c r="D102" s="113" t="s">
        <v>90</v>
      </c>
      <c r="E102" s="114"/>
      <c r="F102" s="114"/>
      <c r="G102" s="114"/>
      <c r="H102" s="114"/>
      <c r="I102" s="114"/>
      <c r="J102" s="115"/>
      <c r="L102" s="112"/>
    </row>
    <row r="103" spans="2:12" s="10" customFormat="1" ht="19.899999999999999" customHeight="1">
      <c r="B103" s="112"/>
      <c r="D103" s="113" t="s">
        <v>91</v>
      </c>
      <c r="E103" s="114"/>
      <c r="F103" s="114"/>
      <c r="G103" s="114"/>
      <c r="H103" s="114"/>
      <c r="I103" s="114"/>
      <c r="J103" s="115"/>
      <c r="L103" s="112"/>
    </row>
    <row r="104" spans="2:12" s="10" customFormat="1" ht="19.899999999999999" customHeight="1">
      <c r="B104" s="112"/>
      <c r="D104" s="113" t="s">
        <v>92</v>
      </c>
      <c r="E104" s="114"/>
      <c r="F104" s="114"/>
      <c r="G104" s="114"/>
      <c r="H104" s="114"/>
      <c r="I104" s="114"/>
      <c r="J104" s="115"/>
      <c r="L104" s="112"/>
    </row>
    <row r="105" spans="2:12" s="10" customFormat="1" ht="19.899999999999999" customHeight="1">
      <c r="B105" s="112"/>
      <c r="D105" s="113" t="s">
        <v>93</v>
      </c>
      <c r="E105" s="114"/>
      <c r="F105" s="114"/>
      <c r="G105" s="114"/>
      <c r="H105" s="114"/>
      <c r="I105" s="114"/>
      <c r="J105" s="115"/>
      <c r="L105" s="112"/>
    </row>
    <row r="106" spans="2:12" s="10" customFormat="1" ht="19.899999999999999" customHeight="1">
      <c r="B106" s="112"/>
      <c r="D106" s="113" t="s">
        <v>94</v>
      </c>
      <c r="E106" s="114"/>
      <c r="F106" s="114"/>
      <c r="G106" s="114"/>
      <c r="H106" s="114"/>
      <c r="I106" s="114"/>
      <c r="J106" s="115"/>
      <c r="L106" s="112"/>
    </row>
    <row r="107" spans="2:12" s="10" customFormat="1" ht="19.899999999999999" customHeight="1">
      <c r="B107" s="112"/>
      <c r="D107" s="113" t="s">
        <v>95</v>
      </c>
      <c r="E107" s="114"/>
      <c r="F107" s="114"/>
      <c r="G107" s="114"/>
      <c r="H107" s="114"/>
      <c r="I107" s="114"/>
      <c r="J107" s="115"/>
      <c r="L107" s="112"/>
    </row>
    <row r="108" spans="2:12" s="10" customFormat="1" ht="19.899999999999999" customHeight="1">
      <c r="B108" s="112"/>
      <c r="D108" s="113" t="s">
        <v>96</v>
      </c>
      <c r="E108" s="114"/>
      <c r="F108" s="114"/>
      <c r="G108" s="114"/>
      <c r="H108" s="114"/>
      <c r="I108" s="114"/>
      <c r="J108" s="115"/>
      <c r="L108" s="112"/>
    </row>
    <row r="109" spans="2:12" s="10" customFormat="1" ht="19.899999999999999" customHeight="1">
      <c r="B109" s="112"/>
      <c r="D109" s="113" t="s">
        <v>97</v>
      </c>
      <c r="E109" s="114"/>
      <c r="F109" s="114"/>
      <c r="G109" s="114"/>
      <c r="H109" s="114"/>
      <c r="I109" s="114"/>
      <c r="J109" s="115"/>
      <c r="L109" s="112"/>
    </row>
    <row r="110" spans="2:12" s="10" customFormat="1" ht="19.899999999999999" customHeight="1">
      <c r="B110" s="112"/>
      <c r="D110" s="113" t="s">
        <v>98</v>
      </c>
      <c r="E110" s="114"/>
      <c r="F110" s="114"/>
      <c r="G110" s="114"/>
      <c r="H110" s="114"/>
      <c r="I110" s="114"/>
      <c r="J110" s="115"/>
      <c r="L110" s="112"/>
    </row>
    <row r="111" spans="2:12" s="9" customFormat="1" ht="24.95" customHeight="1">
      <c r="B111" s="108"/>
      <c r="D111" s="109" t="s">
        <v>99</v>
      </c>
      <c r="E111" s="110"/>
      <c r="F111" s="110"/>
      <c r="G111" s="110"/>
      <c r="H111" s="110"/>
      <c r="I111" s="110"/>
      <c r="J111" s="111"/>
      <c r="L111" s="108"/>
    </row>
    <row r="112" spans="2:12" s="10" customFormat="1" ht="19.899999999999999" customHeight="1">
      <c r="B112" s="112"/>
      <c r="D112" s="113" t="s">
        <v>100</v>
      </c>
      <c r="E112" s="114"/>
      <c r="F112" s="114"/>
      <c r="G112" s="114"/>
      <c r="H112" s="114"/>
      <c r="I112" s="114"/>
      <c r="J112" s="115"/>
      <c r="L112" s="112"/>
    </row>
    <row r="113" spans="1:31" s="9" customFormat="1" ht="24.95" customHeight="1">
      <c r="B113" s="108"/>
      <c r="D113" s="109" t="s">
        <v>101</v>
      </c>
      <c r="E113" s="110"/>
      <c r="F113" s="110"/>
      <c r="G113" s="110"/>
      <c r="H113" s="110"/>
      <c r="I113" s="110"/>
      <c r="J113" s="111"/>
      <c r="L113" s="108"/>
    </row>
    <row r="114" spans="1:31" s="9" customFormat="1" ht="24.95" customHeight="1">
      <c r="B114" s="108"/>
      <c r="D114" s="109" t="s">
        <v>102</v>
      </c>
      <c r="E114" s="110"/>
      <c r="F114" s="110"/>
      <c r="G114" s="110"/>
      <c r="H114" s="110"/>
      <c r="I114" s="110"/>
      <c r="J114" s="111"/>
      <c r="L114" s="108"/>
    </row>
    <row r="115" spans="1:31" s="2" customFormat="1" ht="21.7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6.95" customHeight="1">
      <c r="A116" s="26"/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20" spans="1:31" s="2" customFormat="1" ht="6.95" customHeight="1">
      <c r="A120" s="26"/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4.95" customHeight="1">
      <c r="A121" s="26"/>
      <c r="B121" s="27"/>
      <c r="C121" s="18" t="s">
        <v>103</v>
      </c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12</v>
      </c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6.5" customHeight="1">
      <c r="A124" s="26"/>
      <c r="B124" s="27"/>
      <c r="C124" s="26"/>
      <c r="D124" s="26"/>
      <c r="E124" s="183" t="str">
        <f>E7</f>
        <v>Prerábka poschodia</v>
      </c>
      <c r="F124" s="203"/>
      <c r="G124" s="203"/>
      <c r="H124" s="203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>
      <c r="A126" s="26"/>
      <c r="B126" s="27"/>
      <c r="C126" s="23" t="s">
        <v>16</v>
      </c>
      <c r="D126" s="26"/>
      <c r="E126" s="26"/>
      <c r="F126" s="21" t="str">
        <f>F10</f>
        <v>Veľký Krtíš</v>
      </c>
      <c r="G126" s="26"/>
      <c r="H126" s="26"/>
      <c r="I126" s="23" t="s">
        <v>18</v>
      </c>
      <c r="J126" s="52" t="str">
        <f>IF(J10="","",J10)</f>
        <v>13. 1. 2025</v>
      </c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>
      <c r="A128" s="26"/>
      <c r="B128" s="27"/>
      <c r="C128" s="23" t="s">
        <v>20</v>
      </c>
      <c r="D128" s="26"/>
      <c r="E128" s="26"/>
      <c r="F128" s="21" t="str">
        <f>E13</f>
        <v xml:space="preserve"> </v>
      </c>
      <c r="G128" s="26"/>
      <c r="H128" s="26"/>
      <c r="I128" s="23" t="s">
        <v>25</v>
      </c>
      <c r="J128" s="24" t="str">
        <f>E19</f>
        <v xml:space="preserve"> </v>
      </c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>
      <c r="A129" s="26"/>
      <c r="B129" s="27"/>
      <c r="C129" s="23" t="s">
        <v>24</v>
      </c>
      <c r="D129" s="26"/>
      <c r="E129" s="26"/>
      <c r="F129" s="21" t="str">
        <f>IF(E16="","",E16)</f>
        <v xml:space="preserve"> </v>
      </c>
      <c r="G129" s="26"/>
      <c r="H129" s="26"/>
      <c r="I129" s="23" t="s">
        <v>28</v>
      </c>
      <c r="J129" s="24" t="str">
        <f>E22</f>
        <v xml:space="preserve"> </v>
      </c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0.3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11" customFormat="1" ht="29.25" customHeight="1">
      <c r="A131" s="116"/>
      <c r="B131" s="117"/>
      <c r="C131" s="118" t="s">
        <v>104</v>
      </c>
      <c r="D131" s="119" t="s">
        <v>55</v>
      </c>
      <c r="E131" s="119" t="s">
        <v>51</v>
      </c>
      <c r="F131" s="119" t="s">
        <v>52</v>
      </c>
      <c r="G131" s="119" t="s">
        <v>105</v>
      </c>
      <c r="H131" s="119" t="s">
        <v>106</v>
      </c>
      <c r="I131" s="119" t="s">
        <v>107</v>
      </c>
      <c r="J131" s="120" t="s">
        <v>80</v>
      </c>
      <c r="K131" s="121" t="s">
        <v>108</v>
      </c>
      <c r="L131" s="122"/>
      <c r="M131" s="59" t="s">
        <v>1</v>
      </c>
      <c r="N131" s="60" t="s">
        <v>34</v>
      </c>
      <c r="O131" s="60" t="s">
        <v>109</v>
      </c>
      <c r="P131" s="60" t="s">
        <v>110</v>
      </c>
      <c r="Q131" s="60" t="s">
        <v>111</v>
      </c>
      <c r="R131" s="60" t="s">
        <v>112</v>
      </c>
      <c r="S131" s="60" t="s">
        <v>113</v>
      </c>
      <c r="T131" s="61" t="s">
        <v>114</v>
      </c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</row>
    <row r="132" spans="1:65" s="2" customFormat="1" ht="22.9" customHeight="1">
      <c r="A132" s="26"/>
      <c r="B132" s="27"/>
      <c r="C132" s="66" t="s">
        <v>81</v>
      </c>
      <c r="D132" s="26"/>
      <c r="E132" s="26"/>
      <c r="F132" s="26"/>
      <c r="G132" s="26"/>
      <c r="H132" s="26"/>
      <c r="I132" s="26"/>
      <c r="J132" s="123">
        <f>BK132</f>
        <v>0</v>
      </c>
      <c r="K132" s="26"/>
      <c r="L132" s="27"/>
      <c r="M132" s="62"/>
      <c r="N132" s="53"/>
      <c r="O132" s="63"/>
      <c r="P132" s="124">
        <f>P133+P165+P233+P245+P248</f>
        <v>517.58596299999999</v>
      </c>
      <c r="Q132" s="63"/>
      <c r="R132" s="124">
        <f>R133+R165+R233+R245+R248</f>
        <v>8.14580299</v>
      </c>
      <c r="S132" s="63"/>
      <c r="T132" s="125">
        <f>T133+T165+T233+T245+T248</f>
        <v>2.694855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69</v>
      </c>
      <c r="AU132" s="14" t="s">
        <v>82</v>
      </c>
      <c r="BK132" s="126">
        <f>BK133+BK165+BK233+BK245+BK248</f>
        <v>0</v>
      </c>
    </row>
    <row r="133" spans="1:65" s="12" customFormat="1" ht="25.9" customHeight="1">
      <c r="B133" s="127"/>
      <c r="D133" s="128" t="s">
        <v>69</v>
      </c>
      <c r="E133" s="129" t="s">
        <v>115</v>
      </c>
      <c r="F133" s="129" t="s">
        <v>116</v>
      </c>
      <c r="J133" s="130">
        <f>BK133</f>
        <v>0</v>
      </c>
      <c r="L133" s="127"/>
      <c r="M133" s="131"/>
      <c r="N133" s="132"/>
      <c r="O133" s="132"/>
      <c r="P133" s="133">
        <f>P134+P136+P150+P163</f>
        <v>199.02660300000002</v>
      </c>
      <c r="Q133" s="132"/>
      <c r="R133" s="133">
        <f>R134+R136+R150+R163</f>
        <v>4.4954787699999992</v>
      </c>
      <c r="S133" s="132"/>
      <c r="T133" s="134">
        <f>T134+T136+T150+T163</f>
        <v>2.6450550000000002</v>
      </c>
      <c r="AR133" s="128" t="s">
        <v>75</v>
      </c>
      <c r="AT133" s="135" t="s">
        <v>69</v>
      </c>
      <c r="AU133" s="135" t="s">
        <v>70</v>
      </c>
      <c r="AY133" s="128" t="s">
        <v>117</v>
      </c>
      <c r="BK133" s="136">
        <f>BK134+BK136+BK150+BK163</f>
        <v>0</v>
      </c>
    </row>
    <row r="134" spans="1:65" s="12" customFormat="1" ht="22.9" customHeight="1">
      <c r="B134" s="127"/>
      <c r="D134" s="128" t="s">
        <v>69</v>
      </c>
      <c r="E134" s="137" t="s">
        <v>118</v>
      </c>
      <c r="F134" s="137" t="s">
        <v>119</v>
      </c>
      <c r="J134" s="138">
        <f>BK134</f>
        <v>0</v>
      </c>
      <c r="L134" s="127"/>
      <c r="M134" s="131"/>
      <c r="N134" s="132"/>
      <c r="O134" s="132"/>
      <c r="P134" s="133">
        <f>P135</f>
        <v>3.7826399999999998</v>
      </c>
      <c r="Q134" s="132"/>
      <c r="R134" s="133">
        <f>R135</f>
        <v>0.59306400000000004</v>
      </c>
      <c r="S134" s="132"/>
      <c r="T134" s="134">
        <f>T135</f>
        <v>0</v>
      </c>
      <c r="AR134" s="128" t="s">
        <v>75</v>
      </c>
      <c r="AT134" s="135" t="s">
        <v>69</v>
      </c>
      <c r="AU134" s="135" t="s">
        <v>75</v>
      </c>
      <c r="AY134" s="128" t="s">
        <v>117</v>
      </c>
      <c r="BK134" s="136">
        <f>BK135</f>
        <v>0</v>
      </c>
    </row>
    <row r="135" spans="1:65" s="2" customFormat="1" ht="33" customHeight="1">
      <c r="A135" s="26"/>
      <c r="B135" s="139"/>
      <c r="C135" s="140" t="s">
        <v>75</v>
      </c>
      <c r="D135" s="140" t="s">
        <v>120</v>
      </c>
      <c r="E135" s="141" t="s">
        <v>121</v>
      </c>
      <c r="F135" s="142" t="s">
        <v>122</v>
      </c>
      <c r="G135" s="143" t="s">
        <v>123</v>
      </c>
      <c r="H135" s="144">
        <v>8</v>
      </c>
      <c r="I135" s="144"/>
      <c r="J135" s="144">
        <f>ROUND(I135*H135,3)</f>
        <v>0</v>
      </c>
      <c r="K135" s="145"/>
      <c r="L135" s="27"/>
      <c r="M135" s="146" t="s">
        <v>1</v>
      </c>
      <c r="N135" s="147" t="s">
        <v>36</v>
      </c>
      <c r="O135" s="148">
        <v>0.47282999999999997</v>
      </c>
      <c r="P135" s="148">
        <f>O135*H135</f>
        <v>3.7826399999999998</v>
      </c>
      <c r="Q135" s="148">
        <v>7.4133000000000004E-2</v>
      </c>
      <c r="R135" s="148">
        <f>Q135*H135</f>
        <v>0.59306400000000004</v>
      </c>
      <c r="S135" s="148">
        <v>0</v>
      </c>
      <c r="T135" s="149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124</v>
      </c>
      <c r="AT135" s="150" t="s">
        <v>120</v>
      </c>
      <c r="AU135" s="150" t="s">
        <v>125</v>
      </c>
      <c r="AY135" s="14" t="s">
        <v>117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4" t="s">
        <v>125</v>
      </c>
      <c r="BK135" s="152">
        <f>ROUND(I135*H135,3)</f>
        <v>0</v>
      </c>
      <c r="BL135" s="14" t="s">
        <v>124</v>
      </c>
      <c r="BM135" s="150" t="s">
        <v>126</v>
      </c>
    </row>
    <row r="136" spans="1:65" s="12" customFormat="1" ht="22.9" customHeight="1">
      <c r="B136" s="127"/>
      <c r="D136" s="128" t="s">
        <v>69</v>
      </c>
      <c r="E136" s="137" t="s">
        <v>127</v>
      </c>
      <c r="F136" s="137" t="s">
        <v>128</v>
      </c>
      <c r="J136" s="138">
        <f>BK136</f>
        <v>0</v>
      </c>
      <c r="L136" s="127"/>
      <c r="M136" s="131"/>
      <c r="N136" s="132"/>
      <c r="O136" s="132"/>
      <c r="P136" s="133">
        <f>SUM(P137:P149)</f>
        <v>162.04711800000001</v>
      </c>
      <c r="Q136" s="132"/>
      <c r="R136" s="133">
        <f>SUM(R137:R149)</f>
        <v>3.9005772699999994</v>
      </c>
      <c r="S136" s="132"/>
      <c r="T136" s="134">
        <f>SUM(T137:T149)</f>
        <v>0</v>
      </c>
      <c r="AR136" s="128" t="s">
        <v>75</v>
      </c>
      <c r="AT136" s="135" t="s">
        <v>69</v>
      </c>
      <c r="AU136" s="135" t="s">
        <v>75</v>
      </c>
      <c r="AY136" s="128" t="s">
        <v>117</v>
      </c>
      <c r="BK136" s="136">
        <f>SUM(BK137:BK149)</f>
        <v>0</v>
      </c>
    </row>
    <row r="137" spans="1:65" s="2" customFormat="1" ht="24.2" customHeight="1">
      <c r="A137" s="26"/>
      <c r="B137" s="139"/>
      <c r="C137" s="140" t="s">
        <v>125</v>
      </c>
      <c r="D137" s="140" t="s">
        <v>120</v>
      </c>
      <c r="E137" s="141" t="s">
        <v>129</v>
      </c>
      <c r="F137" s="142" t="s">
        <v>130</v>
      </c>
      <c r="G137" s="143" t="s">
        <v>123</v>
      </c>
      <c r="H137" s="144">
        <v>166</v>
      </c>
      <c r="I137" s="144"/>
      <c r="J137" s="144">
        <f t="shared" ref="J137:J149" si="0">ROUND(I137*H137,3)</f>
        <v>0</v>
      </c>
      <c r="K137" s="145"/>
      <c r="L137" s="27"/>
      <c r="M137" s="146" t="s">
        <v>1</v>
      </c>
      <c r="N137" s="147" t="s">
        <v>36</v>
      </c>
      <c r="O137" s="148">
        <v>9.6310000000000007E-2</v>
      </c>
      <c r="P137" s="148">
        <f t="shared" ref="P137:P149" si="1">O137*H137</f>
        <v>15.98746</v>
      </c>
      <c r="Q137" s="148">
        <v>6.3990000000000002E-3</v>
      </c>
      <c r="R137" s="148">
        <f t="shared" ref="R137:R149" si="2">Q137*H137</f>
        <v>1.0622340000000001</v>
      </c>
      <c r="S137" s="148">
        <v>0</v>
      </c>
      <c r="T137" s="149">
        <f t="shared" ref="T137:T149" si="3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124</v>
      </c>
      <c r="AT137" s="150" t="s">
        <v>120</v>
      </c>
      <c r="AU137" s="150" t="s">
        <v>125</v>
      </c>
      <c r="AY137" s="14" t="s">
        <v>117</v>
      </c>
      <c r="BE137" s="151">
        <f t="shared" ref="BE137:BE149" si="4">IF(N137="základná",J137,0)</f>
        <v>0</v>
      </c>
      <c r="BF137" s="151">
        <f t="shared" ref="BF137:BF149" si="5">IF(N137="znížená",J137,0)</f>
        <v>0</v>
      </c>
      <c r="BG137" s="151">
        <f t="shared" ref="BG137:BG149" si="6">IF(N137="zákl. prenesená",J137,0)</f>
        <v>0</v>
      </c>
      <c r="BH137" s="151">
        <f t="shared" ref="BH137:BH149" si="7">IF(N137="zníž. prenesená",J137,0)</f>
        <v>0</v>
      </c>
      <c r="BI137" s="151">
        <f t="shared" ref="BI137:BI149" si="8">IF(N137="nulová",J137,0)</f>
        <v>0</v>
      </c>
      <c r="BJ137" s="14" t="s">
        <v>125</v>
      </c>
      <c r="BK137" s="152">
        <f t="shared" ref="BK137:BK149" si="9">ROUND(I137*H137,3)</f>
        <v>0</v>
      </c>
      <c r="BL137" s="14" t="s">
        <v>124</v>
      </c>
      <c r="BM137" s="150" t="s">
        <v>131</v>
      </c>
    </row>
    <row r="138" spans="1:65" s="2" customFormat="1" ht="24.2" customHeight="1">
      <c r="A138" s="26"/>
      <c r="B138" s="139"/>
      <c r="C138" s="140" t="s">
        <v>118</v>
      </c>
      <c r="D138" s="140" t="s">
        <v>120</v>
      </c>
      <c r="E138" s="141" t="s">
        <v>132</v>
      </c>
      <c r="F138" s="142" t="s">
        <v>133</v>
      </c>
      <c r="G138" s="143" t="s">
        <v>123</v>
      </c>
      <c r="H138" s="144">
        <v>166</v>
      </c>
      <c r="I138" s="144"/>
      <c r="J138" s="144">
        <f t="shared" si="0"/>
        <v>0</v>
      </c>
      <c r="K138" s="145"/>
      <c r="L138" s="27"/>
      <c r="M138" s="146" t="s">
        <v>1</v>
      </c>
      <c r="N138" s="147" t="s">
        <v>36</v>
      </c>
      <c r="O138" s="148">
        <v>5.2049999999999999E-2</v>
      </c>
      <c r="P138" s="148">
        <f t="shared" si="1"/>
        <v>8.6402999999999999</v>
      </c>
      <c r="Q138" s="148">
        <v>2.2499999999999999E-4</v>
      </c>
      <c r="R138" s="148">
        <f t="shared" si="2"/>
        <v>3.7350000000000001E-2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124</v>
      </c>
      <c r="AT138" s="150" t="s">
        <v>120</v>
      </c>
      <c r="AU138" s="150" t="s">
        <v>125</v>
      </c>
      <c r="AY138" s="14" t="s">
        <v>117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125</v>
      </c>
      <c r="BK138" s="152">
        <f t="shared" si="9"/>
        <v>0</v>
      </c>
      <c r="BL138" s="14" t="s">
        <v>124</v>
      </c>
      <c r="BM138" s="150" t="s">
        <v>134</v>
      </c>
    </row>
    <row r="139" spans="1:65" s="2" customFormat="1" ht="24.2" customHeight="1">
      <c r="A139" s="26"/>
      <c r="B139" s="139"/>
      <c r="C139" s="140" t="s">
        <v>124</v>
      </c>
      <c r="D139" s="140" t="s">
        <v>120</v>
      </c>
      <c r="E139" s="141" t="s">
        <v>135</v>
      </c>
      <c r="F139" s="142" t="s">
        <v>136</v>
      </c>
      <c r="G139" s="143" t="s">
        <v>123</v>
      </c>
      <c r="H139" s="144">
        <v>166</v>
      </c>
      <c r="I139" s="144"/>
      <c r="J139" s="144">
        <f t="shared" si="0"/>
        <v>0</v>
      </c>
      <c r="K139" s="145"/>
      <c r="L139" s="27"/>
      <c r="M139" s="146" t="s">
        <v>1</v>
      </c>
      <c r="N139" s="147" t="s">
        <v>36</v>
      </c>
      <c r="O139" s="148">
        <v>5.2040000000000003E-2</v>
      </c>
      <c r="P139" s="148">
        <f t="shared" si="1"/>
        <v>8.6386400000000005</v>
      </c>
      <c r="Q139" s="148">
        <v>2.0000000000000001E-4</v>
      </c>
      <c r="R139" s="148">
        <f t="shared" si="2"/>
        <v>3.32E-2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124</v>
      </c>
      <c r="AT139" s="150" t="s">
        <v>120</v>
      </c>
      <c r="AU139" s="150" t="s">
        <v>125</v>
      </c>
      <c r="AY139" s="14" t="s">
        <v>117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125</v>
      </c>
      <c r="BK139" s="152">
        <f t="shared" si="9"/>
        <v>0</v>
      </c>
      <c r="BL139" s="14" t="s">
        <v>124</v>
      </c>
      <c r="BM139" s="150" t="s">
        <v>137</v>
      </c>
    </row>
    <row r="140" spans="1:65" s="2" customFormat="1" ht="24.2" customHeight="1">
      <c r="A140" s="26"/>
      <c r="B140" s="139"/>
      <c r="C140" s="140" t="s">
        <v>138</v>
      </c>
      <c r="D140" s="140" t="s">
        <v>120</v>
      </c>
      <c r="E140" s="141" t="s">
        <v>139</v>
      </c>
      <c r="F140" s="142" t="s">
        <v>140</v>
      </c>
      <c r="G140" s="143" t="s">
        <v>123</v>
      </c>
      <c r="H140" s="144">
        <v>166</v>
      </c>
      <c r="I140" s="144"/>
      <c r="J140" s="144">
        <f t="shared" si="0"/>
        <v>0</v>
      </c>
      <c r="K140" s="145"/>
      <c r="L140" s="27"/>
      <c r="M140" s="146" t="s">
        <v>1</v>
      </c>
      <c r="N140" s="147" t="s">
        <v>36</v>
      </c>
      <c r="O140" s="148">
        <v>0.31785999999999998</v>
      </c>
      <c r="P140" s="148">
        <f t="shared" si="1"/>
        <v>52.764759999999995</v>
      </c>
      <c r="Q140" s="148">
        <v>4.1999999999999997E-3</v>
      </c>
      <c r="R140" s="148">
        <f t="shared" si="2"/>
        <v>0.69719999999999993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124</v>
      </c>
      <c r="AT140" s="150" t="s">
        <v>120</v>
      </c>
      <c r="AU140" s="150" t="s">
        <v>125</v>
      </c>
      <c r="AY140" s="14" t="s">
        <v>117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125</v>
      </c>
      <c r="BK140" s="152">
        <f t="shared" si="9"/>
        <v>0</v>
      </c>
      <c r="BL140" s="14" t="s">
        <v>124</v>
      </c>
      <c r="BM140" s="150" t="s">
        <v>141</v>
      </c>
    </row>
    <row r="141" spans="1:65" s="2" customFormat="1" ht="24.2" customHeight="1">
      <c r="A141" s="26"/>
      <c r="B141" s="139"/>
      <c r="C141" s="140" t="s">
        <v>127</v>
      </c>
      <c r="D141" s="140" t="s">
        <v>120</v>
      </c>
      <c r="E141" s="141" t="s">
        <v>142</v>
      </c>
      <c r="F141" s="142" t="s">
        <v>143</v>
      </c>
      <c r="G141" s="143" t="s">
        <v>123</v>
      </c>
      <c r="H141" s="144">
        <v>166</v>
      </c>
      <c r="I141" s="144"/>
      <c r="J141" s="144">
        <f t="shared" si="0"/>
        <v>0</v>
      </c>
      <c r="K141" s="145"/>
      <c r="L141" s="27"/>
      <c r="M141" s="146" t="s">
        <v>1</v>
      </c>
      <c r="N141" s="147" t="s">
        <v>36</v>
      </c>
      <c r="O141" s="148">
        <v>0.19106000000000001</v>
      </c>
      <c r="P141" s="148">
        <f t="shared" si="1"/>
        <v>31.715960000000003</v>
      </c>
      <c r="Q141" s="148">
        <v>5.1539999999999997E-3</v>
      </c>
      <c r="R141" s="148">
        <f t="shared" si="2"/>
        <v>0.85556399999999999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124</v>
      </c>
      <c r="AT141" s="150" t="s">
        <v>120</v>
      </c>
      <c r="AU141" s="150" t="s">
        <v>125</v>
      </c>
      <c r="AY141" s="14" t="s">
        <v>117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125</v>
      </c>
      <c r="BK141" s="152">
        <f t="shared" si="9"/>
        <v>0</v>
      </c>
      <c r="BL141" s="14" t="s">
        <v>124</v>
      </c>
      <c r="BM141" s="150" t="s">
        <v>144</v>
      </c>
    </row>
    <row r="142" spans="1:65" s="2" customFormat="1" ht="24.2" customHeight="1">
      <c r="A142" s="26"/>
      <c r="B142" s="139"/>
      <c r="C142" s="140" t="s">
        <v>145</v>
      </c>
      <c r="D142" s="140" t="s">
        <v>120</v>
      </c>
      <c r="E142" s="141" t="s">
        <v>146</v>
      </c>
      <c r="F142" s="142" t="s">
        <v>147</v>
      </c>
      <c r="G142" s="143" t="s">
        <v>123</v>
      </c>
      <c r="H142" s="144">
        <v>40</v>
      </c>
      <c r="I142" s="144"/>
      <c r="J142" s="144">
        <f t="shared" si="0"/>
        <v>0</v>
      </c>
      <c r="K142" s="145"/>
      <c r="L142" s="27"/>
      <c r="M142" s="146" t="s">
        <v>1</v>
      </c>
      <c r="N142" s="147" t="s">
        <v>36</v>
      </c>
      <c r="O142" s="148">
        <v>3.5009999999999999E-2</v>
      </c>
      <c r="P142" s="148">
        <f t="shared" si="1"/>
        <v>1.4003999999999999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124</v>
      </c>
      <c r="AT142" s="150" t="s">
        <v>120</v>
      </c>
      <c r="AU142" s="150" t="s">
        <v>125</v>
      </c>
      <c r="AY142" s="14" t="s">
        <v>117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125</v>
      </c>
      <c r="BK142" s="152">
        <f t="shared" si="9"/>
        <v>0</v>
      </c>
      <c r="BL142" s="14" t="s">
        <v>124</v>
      </c>
      <c r="BM142" s="150" t="s">
        <v>148</v>
      </c>
    </row>
    <row r="143" spans="1:65" s="2" customFormat="1" ht="24.2" customHeight="1">
      <c r="A143" s="26"/>
      <c r="B143" s="139"/>
      <c r="C143" s="153" t="s">
        <v>149</v>
      </c>
      <c r="D143" s="153" t="s">
        <v>150</v>
      </c>
      <c r="E143" s="154" t="s">
        <v>151</v>
      </c>
      <c r="F143" s="155" t="s">
        <v>152</v>
      </c>
      <c r="G143" s="156" t="s">
        <v>153</v>
      </c>
      <c r="H143" s="157">
        <v>8.24</v>
      </c>
      <c r="I143" s="157"/>
      <c r="J143" s="157">
        <f t="shared" si="0"/>
        <v>0</v>
      </c>
      <c r="K143" s="158"/>
      <c r="L143" s="159"/>
      <c r="M143" s="160" t="s">
        <v>1</v>
      </c>
      <c r="N143" s="161" t="s">
        <v>36</v>
      </c>
      <c r="O143" s="148">
        <v>0</v>
      </c>
      <c r="P143" s="148">
        <f t="shared" si="1"/>
        <v>0</v>
      </c>
      <c r="Q143" s="148">
        <v>1E-3</v>
      </c>
      <c r="R143" s="148">
        <f t="shared" si="2"/>
        <v>8.2400000000000008E-3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149</v>
      </c>
      <c r="AT143" s="150" t="s">
        <v>150</v>
      </c>
      <c r="AU143" s="150" t="s">
        <v>125</v>
      </c>
      <c r="AY143" s="14" t="s">
        <v>117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125</v>
      </c>
      <c r="BK143" s="152">
        <f t="shared" si="9"/>
        <v>0</v>
      </c>
      <c r="BL143" s="14" t="s">
        <v>124</v>
      </c>
      <c r="BM143" s="150" t="s">
        <v>154</v>
      </c>
    </row>
    <row r="144" spans="1:65" s="2" customFormat="1" ht="24.2" customHeight="1">
      <c r="A144" s="26"/>
      <c r="B144" s="139"/>
      <c r="C144" s="140" t="s">
        <v>155</v>
      </c>
      <c r="D144" s="140" t="s">
        <v>120</v>
      </c>
      <c r="E144" s="141" t="s">
        <v>156</v>
      </c>
      <c r="F144" s="142" t="s">
        <v>157</v>
      </c>
      <c r="G144" s="143" t="s">
        <v>123</v>
      </c>
      <c r="H144" s="144">
        <v>40</v>
      </c>
      <c r="I144" s="144"/>
      <c r="J144" s="144">
        <f t="shared" si="0"/>
        <v>0</v>
      </c>
      <c r="K144" s="145"/>
      <c r="L144" s="27"/>
      <c r="M144" s="146" t="s">
        <v>1</v>
      </c>
      <c r="N144" s="147" t="s">
        <v>36</v>
      </c>
      <c r="O144" s="148">
        <v>0.22975999999999999</v>
      </c>
      <c r="P144" s="148">
        <f t="shared" si="1"/>
        <v>9.1904000000000003</v>
      </c>
      <c r="Q144" s="148">
        <v>1.6320000000000001E-2</v>
      </c>
      <c r="R144" s="148">
        <f t="shared" si="2"/>
        <v>0.65280000000000005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124</v>
      </c>
      <c r="AT144" s="150" t="s">
        <v>120</v>
      </c>
      <c r="AU144" s="150" t="s">
        <v>125</v>
      </c>
      <c r="AY144" s="14" t="s">
        <v>117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125</v>
      </c>
      <c r="BK144" s="152">
        <f t="shared" si="9"/>
        <v>0</v>
      </c>
      <c r="BL144" s="14" t="s">
        <v>124</v>
      </c>
      <c r="BM144" s="150" t="s">
        <v>158</v>
      </c>
    </row>
    <row r="145" spans="1:65" s="2" customFormat="1" ht="16.5" customHeight="1">
      <c r="A145" s="26"/>
      <c r="B145" s="139"/>
      <c r="C145" s="140" t="s">
        <v>159</v>
      </c>
      <c r="D145" s="140" t="s">
        <v>120</v>
      </c>
      <c r="E145" s="141" t="s">
        <v>160</v>
      </c>
      <c r="F145" s="142" t="s">
        <v>161</v>
      </c>
      <c r="G145" s="143" t="s">
        <v>162</v>
      </c>
      <c r="H145" s="144">
        <v>18.399999999999999</v>
      </c>
      <c r="I145" s="144"/>
      <c r="J145" s="144">
        <f t="shared" si="0"/>
        <v>0</v>
      </c>
      <c r="K145" s="145"/>
      <c r="L145" s="27"/>
      <c r="M145" s="146" t="s">
        <v>1</v>
      </c>
      <c r="N145" s="147" t="s">
        <v>36</v>
      </c>
      <c r="O145" s="148">
        <v>0.97011999999999998</v>
      </c>
      <c r="P145" s="148">
        <f t="shared" si="1"/>
        <v>17.850207999999999</v>
      </c>
      <c r="Q145" s="148">
        <v>4.4480000000000002E-4</v>
      </c>
      <c r="R145" s="148">
        <f t="shared" si="2"/>
        <v>8.1843200000000001E-3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124</v>
      </c>
      <c r="AT145" s="150" t="s">
        <v>120</v>
      </c>
      <c r="AU145" s="150" t="s">
        <v>125</v>
      </c>
      <c r="AY145" s="14" t="s">
        <v>117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125</v>
      </c>
      <c r="BK145" s="152">
        <f t="shared" si="9"/>
        <v>0</v>
      </c>
      <c r="BL145" s="14" t="s">
        <v>124</v>
      </c>
      <c r="BM145" s="150" t="s">
        <v>163</v>
      </c>
    </row>
    <row r="146" spans="1:65" s="2" customFormat="1" ht="24.2" customHeight="1">
      <c r="A146" s="26"/>
      <c r="B146" s="139"/>
      <c r="C146" s="140" t="s">
        <v>164</v>
      </c>
      <c r="D146" s="140" t="s">
        <v>120</v>
      </c>
      <c r="E146" s="141" t="s">
        <v>165</v>
      </c>
      <c r="F146" s="142" t="s">
        <v>166</v>
      </c>
      <c r="G146" s="143" t="s">
        <v>167</v>
      </c>
      <c r="H146" s="144">
        <v>2</v>
      </c>
      <c r="I146" s="144"/>
      <c r="J146" s="144">
        <f t="shared" si="0"/>
        <v>0</v>
      </c>
      <c r="K146" s="145"/>
      <c r="L146" s="27"/>
      <c r="M146" s="146" t="s">
        <v>1</v>
      </c>
      <c r="N146" s="147" t="s">
        <v>36</v>
      </c>
      <c r="O146" s="148">
        <v>3.3131599999999999</v>
      </c>
      <c r="P146" s="148">
        <f t="shared" si="1"/>
        <v>6.6263199999999998</v>
      </c>
      <c r="Q146" s="148">
        <v>3.9640000000000002E-2</v>
      </c>
      <c r="R146" s="148">
        <f t="shared" si="2"/>
        <v>7.9280000000000003E-2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124</v>
      </c>
      <c r="AT146" s="150" t="s">
        <v>120</v>
      </c>
      <c r="AU146" s="150" t="s">
        <v>125</v>
      </c>
      <c r="AY146" s="14" t="s">
        <v>117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125</v>
      </c>
      <c r="BK146" s="152">
        <f t="shared" si="9"/>
        <v>0</v>
      </c>
      <c r="BL146" s="14" t="s">
        <v>124</v>
      </c>
      <c r="BM146" s="150" t="s">
        <v>168</v>
      </c>
    </row>
    <row r="147" spans="1:65" s="2" customFormat="1" ht="21.75" customHeight="1">
      <c r="A147" s="26"/>
      <c r="B147" s="139"/>
      <c r="C147" s="153" t="s">
        <v>169</v>
      </c>
      <c r="D147" s="153" t="s">
        <v>150</v>
      </c>
      <c r="E147" s="154" t="s">
        <v>170</v>
      </c>
      <c r="F147" s="155" t="s">
        <v>171</v>
      </c>
      <c r="G147" s="156" t="s">
        <v>167</v>
      </c>
      <c r="H147" s="157">
        <v>2</v>
      </c>
      <c r="I147" s="157"/>
      <c r="J147" s="157">
        <f t="shared" si="0"/>
        <v>0</v>
      </c>
      <c r="K147" s="158"/>
      <c r="L147" s="159"/>
      <c r="M147" s="160" t="s">
        <v>1</v>
      </c>
      <c r="N147" s="161" t="s">
        <v>36</v>
      </c>
      <c r="O147" s="148">
        <v>0</v>
      </c>
      <c r="P147" s="148">
        <f t="shared" si="1"/>
        <v>0</v>
      </c>
      <c r="Q147" s="148">
        <v>8.9999999999999993E-3</v>
      </c>
      <c r="R147" s="148">
        <f t="shared" si="2"/>
        <v>1.7999999999999999E-2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149</v>
      </c>
      <c r="AT147" s="150" t="s">
        <v>150</v>
      </c>
      <c r="AU147" s="150" t="s">
        <v>125</v>
      </c>
      <c r="AY147" s="14" t="s">
        <v>117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125</v>
      </c>
      <c r="BK147" s="152">
        <f t="shared" si="9"/>
        <v>0</v>
      </c>
      <c r="BL147" s="14" t="s">
        <v>124</v>
      </c>
      <c r="BM147" s="150" t="s">
        <v>172</v>
      </c>
    </row>
    <row r="148" spans="1:65" s="2" customFormat="1" ht="24.2" customHeight="1">
      <c r="A148" s="26"/>
      <c r="B148" s="139"/>
      <c r="C148" s="140" t="s">
        <v>173</v>
      </c>
      <c r="D148" s="140" t="s">
        <v>120</v>
      </c>
      <c r="E148" s="141" t="s">
        <v>174</v>
      </c>
      <c r="F148" s="142" t="s">
        <v>175</v>
      </c>
      <c r="G148" s="143" t="s">
        <v>167</v>
      </c>
      <c r="H148" s="144">
        <v>1</v>
      </c>
      <c r="I148" s="144"/>
      <c r="J148" s="144">
        <f t="shared" si="0"/>
        <v>0</v>
      </c>
      <c r="K148" s="145"/>
      <c r="L148" s="27"/>
      <c r="M148" s="146" t="s">
        <v>1</v>
      </c>
      <c r="N148" s="147" t="s">
        <v>36</v>
      </c>
      <c r="O148" s="148">
        <v>9.2326700000000006</v>
      </c>
      <c r="P148" s="148">
        <f t="shared" si="1"/>
        <v>9.2326700000000006</v>
      </c>
      <c r="Q148" s="148">
        <v>0.43752495000000002</v>
      </c>
      <c r="R148" s="148">
        <f t="shared" si="2"/>
        <v>0.43752495000000002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124</v>
      </c>
      <c r="AT148" s="150" t="s">
        <v>120</v>
      </c>
      <c r="AU148" s="150" t="s">
        <v>125</v>
      </c>
      <c r="AY148" s="14" t="s">
        <v>117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125</v>
      </c>
      <c r="BK148" s="152">
        <f t="shared" si="9"/>
        <v>0</v>
      </c>
      <c r="BL148" s="14" t="s">
        <v>124</v>
      </c>
      <c r="BM148" s="150" t="s">
        <v>176</v>
      </c>
    </row>
    <row r="149" spans="1:65" s="2" customFormat="1" ht="24.2" customHeight="1">
      <c r="A149" s="26"/>
      <c r="B149" s="139"/>
      <c r="C149" s="153" t="s">
        <v>177</v>
      </c>
      <c r="D149" s="153" t="s">
        <v>150</v>
      </c>
      <c r="E149" s="154" t="s">
        <v>178</v>
      </c>
      <c r="F149" s="155" t="s">
        <v>179</v>
      </c>
      <c r="G149" s="156" t="s">
        <v>167</v>
      </c>
      <c r="H149" s="157">
        <v>1</v>
      </c>
      <c r="I149" s="157"/>
      <c r="J149" s="157">
        <f t="shared" si="0"/>
        <v>0</v>
      </c>
      <c r="K149" s="158"/>
      <c r="L149" s="159"/>
      <c r="M149" s="160" t="s">
        <v>1</v>
      </c>
      <c r="N149" s="161" t="s">
        <v>36</v>
      </c>
      <c r="O149" s="148">
        <v>0</v>
      </c>
      <c r="P149" s="148">
        <f t="shared" si="1"/>
        <v>0</v>
      </c>
      <c r="Q149" s="148">
        <v>1.0999999999999999E-2</v>
      </c>
      <c r="R149" s="148">
        <f t="shared" si="2"/>
        <v>1.0999999999999999E-2</v>
      </c>
      <c r="S149" s="148">
        <v>0</v>
      </c>
      <c r="T149" s="14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149</v>
      </c>
      <c r="AT149" s="150" t="s">
        <v>150</v>
      </c>
      <c r="AU149" s="150" t="s">
        <v>125</v>
      </c>
      <c r="AY149" s="14" t="s">
        <v>117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4" t="s">
        <v>125</v>
      </c>
      <c r="BK149" s="152">
        <f t="shared" si="9"/>
        <v>0</v>
      </c>
      <c r="BL149" s="14" t="s">
        <v>124</v>
      </c>
      <c r="BM149" s="150" t="s">
        <v>180</v>
      </c>
    </row>
    <row r="150" spans="1:65" s="12" customFormat="1" ht="22.9" customHeight="1">
      <c r="B150" s="127"/>
      <c r="D150" s="128" t="s">
        <v>69</v>
      </c>
      <c r="E150" s="137" t="s">
        <v>155</v>
      </c>
      <c r="F150" s="137" t="s">
        <v>181</v>
      </c>
      <c r="J150" s="138">
        <f>BK150</f>
        <v>0</v>
      </c>
      <c r="L150" s="127"/>
      <c r="M150" s="131"/>
      <c r="N150" s="132"/>
      <c r="O150" s="132"/>
      <c r="P150" s="133">
        <f>SUM(P151:P162)</f>
        <v>22.12566</v>
      </c>
      <c r="Q150" s="132"/>
      <c r="R150" s="133">
        <f>SUM(R151:R162)</f>
        <v>1.8374999999999999E-3</v>
      </c>
      <c r="S150" s="132"/>
      <c r="T150" s="134">
        <f>SUM(T151:T162)</f>
        <v>2.6450550000000002</v>
      </c>
      <c r="AR150" s="128" t="s">
        <v>75</v>
      </c>
      <c r="AT150" s="135" t="s">
        <v>69</v>
      </c>
      <c r="AU150" s="135" t="s">
        <v>75</v>
      </c>
      <c r="AY150" s="128" t="s">
        <v>117</v>
      </c>
      <c r="BK150" s="136">
        <f>SUM(BK151:BK162)</f>
        <v>0</v>
      </c>
    </row>
    <row r="151" spans="1:65" s="2" customFormat="1" ht="16.5" customHeight="1">
      <c r="A151" s="26"/>
      <c r="B151" s="139"/>
      <c r="C151" s="140" t="s">
        <v>182</v>
      </c>
      <c r="D151" s="140" t="s">
        <v>120</v>
      </c>
      <c r="E151" s="141" t="s">
        <v>183</v>
      </c>
      <c r="F151" s="142" t="s">
        <v>184</v>
      </c>
      <c r="G151" s="143" t="s">
        <v>162</v>
      </c>
      <c r="H151" s="144">
        <v>25</v>
      </c>
      <c r="I151" s="144"/>
      <c r="J151" s="144">
        <f t="shared" ref="J151:J162" si="10">ROUND(I151*H151,3)</f>
        <v>0</v>
      </c>
      <c r="K151" s="145"/>
      <c r="L151" s="27"/>
      <c r="M151" s="146" t="s">
        <v>1</v>
      </c>
      <c r="N151" s="147" t="s">
        <v>36</v>
      </c>
      <c r="O151" s="148">
        <v>9.4039999999999999E-2</v>
      </c>
      <c r="P151" s="148">
        <f t="shared" ref="P151:P162" si="11">O151*H151</f>
        <v>2.351</v>
      </c>
      <c r="Q151" s="148">
        <v>7.3499999999999998E-5</v>
      </c>
      <c r="R151" s="148">
        <f t="shared" ref="R151:R162" si="12">Q151*H151</f>
        <v>1.8374999999999999E-3</v>
      </c>
      <c r="S151" s="148">
        <v>0</v>
      </c>
      <c r="T151" s="149">
        <f t="shared" ref="T151:T162" si="13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124</v>
      </c>
      <c r="AT151" s="150" t="s">
        <v>120</v>
      </c>
      <c r="AU151" s="150" t="s">
        <v>125</v>
      </c>
      <c r="AY151" s="14" t="s">
        <v>117</v>
      </c>
      <c r="BE151" s="151">
        <f t="shared" ref="BE151:BE162" si="14">IF(N151="základná",J151,0)</f>
        <v>0</v>
      </c>
      <c r="BF151" s="151">
        <f t="shared" ref="BF151:BF162" si="15">IF(N151="znížená",J151,0)</f>
        <v>0</v>
      </c>
      <c r="BG151" s="151">
        <f t="shared" ref="BG151:BG162" si="16">IF(N151="zákl. prenesená",J151,0)</f>
        <v>0</v>
      </c>
      <c r="BH151" s="151">
        <f t="shared" ref="BH151:BH162" si="17">IF(N151="zníž. prenesená",J151,0)</f>
        <v>0</v>
      </c>
      <c r="BI151" s="151">
        <f t="shared" ref="BI151:BI162" si="18">IF(N151="nulová",J151,0)</f>
        <v>0</v>
      </c>
      <c r="BJ151" s="14" t="s">
        <v>125</v>
      </c>
      <c r="BK151" s="152">
        <f t="shared" ref="BK151:BK162" si="19">ROUND(I151*H151,3)</f>
        <v>0</v>
      </c>
      <c r="BL151" s="14" t="s">
        <v>124</v>
      </c>
      <c r="BM151" s="150" t="s">
        <v>185</v>
      </c>
    </row>
    <row r="152" spans="1:65" s="2" customFormat="1" ht="44.25" customHeight="1">
      <c r="A152" s="26"/>
      <c r="B152" s="139"/>
      <c r="C152" s="140" t="s">
        <v>186</v>
      </c>
      <c r="D152" s="140" t="s">
        <v>120</v>
      </c>
      <c r="E152" s="141" t="s">
        <v>187</v>
      </c>
      <c r="F152" s="142" t="s">
        <v>188</v>
      </c>
      <c r="G152" s="143" t="s">
        <v>189</v>
      </c>
      <c r="H152" s="144">
        <v>1.2310000000000001</v>
      </c>
      <c r="I152" s="144"/>
      <c r="J152" s="144">
        <f t="shared" si="10"/>
        <v>0</v>
      </c>
      <c r="K152" s="145"/>
      <c r="L152" s="27"/>
      <c r="M152" s="146" t="s">
        <v>1</v>
      </c>
      <c r="N152" s="147" t="s">
        <v>36</v>
      </c>
      <c r="O152" s="148">
        <v>1.4550000000000001</v>
      </c>
      <c r="P152" s="148">
        <f t="shared" si="11"/>
        <v>1.7911050000000002</v>
      </c>
      <c r="Q152" s="148">
        <v>0</v>
      </c>
      <c r="R152" s="148">
        <f t="shared" si="12"/>
        <v>0</v>
      </c>
      <c r="S152" s="148">
        <v>1.905</v>
      </c>
      <c r="T152" s="149">
        <f t="shared" si="13"/>
        <v>2.3450550000000003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124</v>
      </c>
      <c r="AT152" s="150" t="s">
        <v>120</v>
      </c>
      <c r="AU152" s="150" t="s">
        <v>125</v>
      </c>
      <c r="AY152" s="14" t="s">
        <v>117</v>
      </c>
      <c r="BE152" s="151">
        <f t="shared" si="14"/>
        <v>0</v>
      </c>
      <c r="BF152" s="151">
        <f t="shared" si="15"/>
        <v>0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125</v>
      </c>
      <c r="BK152" s="152">
        <f t="shared" si="19"/>
        <v>0</v>
      </c>
      <c r="BL152" s="14" t="s">
        <v>124</v>
      </c>
      <c r="BM152" s="150" t="s">
        <v>190</v>
      </c>
    </row>
    <row r="153" spans="1:65" s="2" customFormat="1" ht="33" customHeight="1">
      <c r="A153" s="26"/>
      <c r="B153" s="139"/>
      <c r="C153" s="140" t="s">
        <v>191</v>
      </c>
      <c r="D153" s="140" t="s">
        <v>120</v>
      </c>
      <c r="E153" s="141" t="s">
        <v>192</v>
      </c>
      <c r="F153" s="142" t="s">
        <v>193</v>
      </c>
      <c r="G153" s="143" t="s">
        <v>123</v>
      </c>
      <c r="H153" s="144">
        <v>15</v>
      </c>
      <c r="I153" s="144"/>
      <c r="J153" s="144">
        <f t="shared" si="10"/>
        <v>0</v>
      </c>
      <c r="K153" s="145"/>
      <c r="L153" s="27"/>
      <c r="M153" s="146" t="s">
        <v>1</v>
      </c>
      <c r="N153" s="147" t="s">
        <v>36</v>
      </c>
      <c r="O153" s="148">
        <v>0.16600000000000001</v>
      </c>
      <c r="P153" s="148">
        <f t="shared" si="11"/>
        <v>2.4900000000000002</v>
      </c>
      <c r="Q153" s="148">
        <v>0</v>
      </c>
      <c r="R153" s="148">
        <f t="shared" si="12"/>
        <v>0</v>
      </c>
      <c r="S153" s="148">
        <v>0.02</v>
      </c>
      <c r="T153" s="149">
        <f t="shared" si="13"/>
        <v>0.3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124</v>
      </c>
      <c r="AT153" s="150" t="s">
        <v>120</v>
      </c>
      <c r="AU153" s="150" t="s">
        <v>125</v>
      </c>
      <c r="AY153" s="14" t="s">
        <v>117</v>
      </c>
      <c r="BE153" s="151">
        <f t="shared" si="14"/>
        <v>0</v>
      </c>
      <c r="BF153" s="151">
        <f t="shared" si="15"/>
        <v>0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125</v>
      </c>
      <c r="BK153" s="152">
        <f t="shared" si="19"/>
        <v>0</v>
      </c>
      <c r="BL153" s="14" t="s">
        <v>124</v>
      </c>
      <c r="BM153" s="150" t="s">
        <v>194</v>
      </c>
    </row>
    <row r="154" spans="1:65" s="2" customFormat="1" ht="24.2" customHeight="1">
      <c r="A154" s="26"/>
      <c r="B154" s="139"/>
      <c r="C154" s="140" t="s">
        <v>195</v>
      </c>
      <c r="D154" s="140" t="s">
        <v>120</v>
      </c>
      <c r="E154" s="141" t="s">
        <v>196</v>
      </c>
      <c r="F154" s="142" t="s">
        <v>197</v>
      </c>
      <c r="G154" s="143" t="s">
        <v>198</v>
      </c>
      <c r="H154" s="144">
        <v>2.6949999999999998</v>
      </c>
      <c r="I154" s="144"/>
      <c r="J154" s="144">
        <f t="shared" si="10"/>
        <v>0</v>
      </c>
      <c r="K154" s="145"/>
      <c r="L154" s="27"/>
      <c r="M154" s="146" t="s">
        <v>1</v>
      </c>
      <c r="N154" s="147" t="s">
        <v>36</v>
      </c>
      <c r="O154" s="148">
        <v>0.88200000000000001</v>
      </c>
      <c r="P154" s="148">
        <f t="shared" si="11"/>
        <v>2.3769899999999997</v>
      </c>
      <c r="Q154" s="148">
        <v>0</v>
      </c>
      <c r="R154" s="148">
        <f t="shared" si="12"/>
        <v>0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124</v>
      </c>
      <c r="AT154" s="150" t="s">
        <v>120</v>
      </c>
      <c r="AU154" s="150" t="s">
        <v>125</v>
      </c>
      <c r="AY154" s="14" t="s">
        <v>117</v>
      </c>
      <c r="BE154" s="151">
        <f t="shared" si="14"/>
        <v>0</v>
      </c>
      <c r="BF154" s="151">
        <f t="shared" si="15"/>
        <v>0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125</v>
      </c>
      <c r="BK154" s="152">
        <f t="shared" si="19"/>
        <v>0</v>
      </c>
      <c r="BL154" s="14" t="s">
        <v>124</v>
      </c>
      <c r="BM154" s="150" t="s">
        <v>199</v>
      </c>
    </row>
    <row r="155" spans="1:65" s="2" customFormat="1" ht="24.2" customHeight="1">
      <c r="A155" s="26"/>
      <c r="B155" s="139"/>
      <c r="C155" s="140" t="s">
        <v>200</v>
      </c>
      <c r="D155" s="140" t="s">
        <v>120</v>
      </c>
      <c r="E155" s="141" t="s">
        <v>201</v>
      </c>
      <c r="F155" s="142" t="s">
        <v>202</v>
      </c>
      <c r="G155" s="143" t="s">
        <v>198</v>
      </c>
      <c r="H155" s="144">
        <v>2.6949999999999998</v>
      </c>
      <c r="I155" s="144"/>
      <c r="J155" s="144">
        <f t="shared" si="10"/>
        <v>0</v>
      </c>
      <c r="K155" s="145"/>
      <c r="L155" s="27"/>
      <c r="M155" s="146" t="s">
        <v>1</v>
      </c>
      <c r="N155" s="147" t="s">
        <v>36</v>
      </c>
      <c r="O155" s="148">
        <v>0.61799999999999999</v>
      </c>
      <c r="P155" s="148">
        <f t="shared" si="11"/>
        <v>1.6655099999999998</v>
      </c>
      <c r="Q155" s="148">
        <v>0</v>
      </c>
      <c r="R155" s="148">
        <f t="shared" si="12"/>
        <v>0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124</v>
      </c>
      <c r="AT155" s="150" t="s">
        <v>120</v>
      </c>
      <c r="AU155" s="150" t="s">
        <v>125</v>
      </c>
      <c r="AY155" s="14" t="s">
        <v>117</v>
      </c>
      <c r="BE155" s="151">
        <f t="shared" si="14"/>
        <v>0</v>
      </c>
      <c r="BF155" s="151">
        <f t="shared" si="15"/>
        <v>0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125</v>
      </c>
      <c r="BK155" s="152">
        <f t="shared" si="19"/>
        <v>0</v>
      </c>
      <c r="BL155" s="14" t="s">
        <v>124</v>
      </c>
      <c r="BM155" s="150" t="s">
        <v>203</v>
      </c>
    </row>
    <row r="156" spans="1:65" s="2" customFormat="1" ht="21.75" customHeight="1">
      <c r="A156" s="26"/>
      <c r="B156" s="139"/>
      <c r="C156" s="140" t="s">
        <v>204</v>
      </c>
      <c r="D156" s="140" t="s">
        <v>120</v>
      </c>
      <c r="E156" s="141" t="s">
        <v>205</v>
      </c>
      <c r="F156" s="142" t="s">
        <v>206</v>
      </c>
      <c r="G156" s="143" t="s">
        <v>198</v>
      </c>
      <c r="H156" s="144">
        <v>2.6949999999999998</v>
      </c>
      <c r="I156" s="144"/>
      <c r="J156" s="144">
        <f t="shared" si="10"/>
        <v>0</v>
      </c>
      <c r="K156" s="145"/>
      <c r="L156" s="27"/>
      <c r="M156" s="146" t="s">
        <v>1</v>
      </c>
      <c r="N156" s="147" t="s">
        <v>36</v>
      </c>
      <c r="O156" s="148">
        <v>1.972</v>
      </c>
      <c r="P156" s="148">
        <f t="shared" si="11"/>
        <v>5.31454</v>
      </c>
      <c r="Q156" s="148">
        <v>0</v>
      </c>
      <c r="R156" s="148">
        <f t="shared" si="12"/>
        <v>0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124</v>
      </c>
      <c r="AT156" s="150" t="s">
        <v>120</v>
      </c>
      <c r="AU156" s="150" t="s">
        <v>125</v>
      </c>
      <c r="AY156" s="14" t="s">
        <v>117</v>
      </c>
      <c r="BE156" s="151">
        <f t="shared" si="14"/>
        <v>0</v>
      </c>
      <c r="BF156" s="151">
        <f t="shared" si="15"/>
        <v>0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125</v>
      </c>
      <c r="BK156" s="152">
        <f t="shared" si="19"/>
        <v>0</v>
      </c>
      <c r="BL156" s="14" t="s">
        <v>124</v>
      </c>
      <c r="BM156" s="150" t="s">
        <v>207</v>
      </c>
    </row>
    <row r="157" spans="1:65" s="2" customFormat="1" ht="24.2" customHeight="1">
      <c r="A157" s="26"/>
      <c r="B157" s="139"/>
      <c r="C157" s="140" t="s">
        <v>208</v>
      </c>
      <c r="D157" s="140" t="s">
        <v>120</v>
      </c>
      <c r="E157" s="141" t="s">
        <v>209</v>
      </c>
      <c r="F157" s="142" t="s">
        <v>210</v>
      </c>
      <c r="G157" s="143" t="s">
        <v>198</v>
      </c>
      <c r="H157" s="144">
        <v>2.6949999999999998</v>
      </c>
      <c r="I157" s="144"/>
      <c r="J157" s="144">
        <f t="shared" si="10"/>
        <v>0</v>
      </c>
      <c r="K157" s="145"/>
      <c r="L157" s="27"/>
      <c r="M157" s="146" t="s">
        <v>1</v>
      </c>
      <c r="N157" s="147" t="s">
        <v>36</v>
      </c>
      <c r="O157" s="148">
        <v>0.61899999999999999</v>
      </c>
      <c r="P157" s="148">
        <f t="shared" si="11"/>
        <v>1.6682049999999999</v>
      </c>
      <c r="Q157" s="148">
        <v>0</v>
      </c>
      <c r="R157" s="148">
        <f t="shared" si="12"/>
        <v>0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124</v>
      </c>
      <c r="AT157" s="150" t="s">
        <v>120</v>
      </c>
      <c r="AU157" s="150" t="s">
        <v>125</v>
      </c>
      <c r="AY157" s="14" t="s">
        <v>117</v>
      </c>
      <c r="BE157" s="151">
        <f t="shared" si="14"/>
        <v>0</v>
      </c>
      <c r="BF157" s="151">
        <f t="shared" si="15"/>
        <v>0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125</v>
      </c>
      <c r="BK157" s="152">
        <f t="shared" si="19"/>
        <v>0</v>
      </c>
      <c r="BL157" s="14" t="s">
        <v>124</v>
      </c>
      <c r="BM157" s="150" t="s">
        <v>211</v>
      </c>
    </row>
    <row r="158" spans="1:65" s="2" customFormat="1" ht="21.75" customHeight="1">
      <c r="A158" s="26"/>
      <c r="B158" s="139"/>
      <c r="C158" s="140" t="s">
        <v>7</v>
      </c>
      <c r="D158" s="140" t="s">
        <v>120</v>
      </c>
      <c r="E158" s="141" t="s">
        <v>212</v>
      </c>
      <c r="F158" s="142" t="s">
        <v>213</v>
      </c>
      <c r="G158" s="143" t="s">
        <v>198</v>
      </c>
      <c r="H158" s="144">
        <v>2.6949999999999998</v>
      </c>
      <c r="I158" s="144"/>
      <c r="J158" s="144">
        <f t="shared" si="10"/>
        <v>0</v>
      </c>
      <c r="K158" s="145"/>
      <c r="L158" s="27"/>
      <c r="M158" s="146" t="s">
        <v>1</v>
      </c>
      <c r="N158" s="147" t="s">
        <v>36</v>
      </c>
      <c r="O158" s="148">
        <v>0.59799999999999998</v>
      </c>
      <c r="P158" s="148">
        <f t="shared" si="11"/>
        <v>1.6116099999999998</v>
      </c>
      <c r="Q158" s="148">
        <v>0</v>
      </c>
      <c r="R158" s="148">
        <f t="shared" si="12"/>
        <v>0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124</v>
      </c>
      <c r="AT158" s="150" t="s">
        <v>120</v>
      </c>
      <c r="AU158" s="150" t="s">
        <v>125</v>
      </c>
      <c r="AY158" s="14" t="s">
        <v>117</v>
      </c>
      <c r="BE158" s="151">
        <f t="shared" si="14"/>
        <v>0</v>
      </c>
      <c r="BF158" s="151">
        <f t="shared" si="15"/>
        <v>0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125</v>
      </c>
      <c r="BK158" s="152">
        <f t="shared" si="19"/>
        <v>0</v>
      </c>
      <c r="BL158" s="14" t="s">
        <v>124</v>
      </c>
      <c r="BM158" s="150" t="s">
        <v>214</v>
      </c>
    </row>
    <row r="159" spans="1:65" s="2" customFormat="1" ht="24.2" customHeight="1">
      <c r="A159" s="26"/>
      <c r="B159" s="139"/>
      <c r="C159" s="140" t="s">
        <v>215</v>
      </c>
      <c r="D159" s="140" t="s">
        <v>120</v>
      </c>
      <c r="E159" s="141" t="s">
        <v>216</v>
      </c>
      <c r="F159" s="142" t="s">
        <v>217</v>
      </c>
      <c r="G159" s="143" t="s">
        <v>198</v>
      </c>
      <c r="H159" s="144">
        <v>26.95</v>
      </c>
      <c r="I159" s="144"/>
      <c r="J159" s="144">
        <f t="shared" si="10"/>
        <v>0</v>
      </c>
      <c r="K159" s="145"/>
      <c r="L159" s="27"/>
      <c r="M159" s="146" t="s">
        <v>1</v>
      </c>
      <c r="N159" s="147" t="s">
        <v>36</v>
      </c>
      <c r="O159" s="148">
        <v>7.0000000000000001E-3</v>
      </c>
      <c r="P159" s="148">
        <f t="shared" si="11"/>
        <v>0.18865000000000001</v>
      </c>
      <c r="Q159" s="148">
        <v>0</v>
      </c>
      <c r="R159" s="148">
        <f t="shared" si="12"/>
        <v>0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124</v>
      </c>
      <c r="AT159" s="150" t="s">
        <v>120</v>
      </c>
      <c r="AU159" s="150" t="s">
        <v>125</v>
      </c>
      <c r="AY159" s="14" t="s">
        <v>117</v>
      </c>
      <c r="BE159" s="151">
        <f t="shared" si="14"/>
        <v>0</v>
      </c>
      <c r="BF159" s="151">
        <f t="shared" si="15"/>
        <v>0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125</v>
      </c>
      <c r="BK159" s="152">
        <f t="shared" si="19"/>
        <v>0</v>
      </c>
      <c r="BL159" s="14" t="s">
        <v>124</v>
      </c>
      <c r="BM159" s="150" t="s">
        <v>218</v>
      </c>
    </row>
    <row r="160" spans="1:65" s="2" customFormat="1" ht="24.2" customHeight="1">
      <c r="A160" s="26"/>
      <c r="B160" s="139"/>
      <c r="C160" s="140" t="s">
        <v>219</v>
      </c>
      <c r="D160" s="140" t="s">
        <v>120</v>
      </c>
      <c r="E160" s="141" t="s">
        <v>220</v>
      </c>
      <c r="F160" s="142" t="s">
        <v>221</v>
      </c>
      <c r="G160" s="143" t="s">
        <v>198</v>
      </c>
      <c r="H160" s="144">
        <v>2.6949999999999998</v>
      </c>
      <c r="I160" s="144"/>
      <c r="J160" s="144">
        <f t="shared" si="10"/>
        <v>0</v>
      </c>
      <c r="K160" s="145"/>
      <c r="L160" s="27"/>
      <c r="M160" s="146" t="s">
        <v>1</v>
      </c>
      <c r="N160" s="147" t="s">
        <v>36</v>
      </c>
      <c r="O160" s="148">
        <v>0.89</v>
      </c>
      <c r="P160" s="148">
        <f t="shared" si="11"/>
        <v>2.3985499999999997</v>
      </c>
      <c r="Q160" s="148">
        <v>0</v>
      </c>
      <c r="R160" s="148">
        <f t="shared" si="12"/>
        <v>0</v>
      </c>
      <c r="S160" s="148">
        <v>0</v>
      </c>
      <c r="T160" s="14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124</v>
      </c>
      <c r="AT160" s="150" t="s">
        <v>120</v>
      </c>
      <c r="AU160" s="150" t="s">
        <v>125</v>
      </c>
      <c r="AY160" s="14" t="s">
        <v>117</v>
      </c>
      <c r="BE160" s="151">
        <f t="shared" si="14"/>
        <v>0</v>
      </c>
      <c r="BF160" s="151">
        <f t="shared" si="15"/>
        <v>0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4" t="s">
        <v>125</v>
      </c>
      <c r="BK160" s="152">
        <f t="shared" si="19"/>
        <v>0</v>
      </c>
      <c r="BL160" s="14" t="s">
        <v>124</v>
      </c>
      <c r="BM160" s="150" t="s">
        <v>222</v>
      </c>
    </row>
    <row r="161" spans="1:65" s="2" customFormat="1" ht="24.2" customHeight="1">
      <c r="A161" s="26"/>
      <c r="B161" s="139"/>
      <c r="C161" s="140" t="s">
        <v>223</v>
      </c>
      <c r="D161" s="140" t="s">
        <v>120</v>
      </c>
      <c r="E161" s="141" t="s">
        <v>224</v>
      </c>
      <c r="F161" s="142" t="s">
        <v>225</v>
      </c>
      <c r="G161" s="143" t="s">
        <v>198</v>
      </c>
      <c r="H161" s="144">
        <v>2.6949999999999998</v>
      </c>
      <c r="I161" s="144"/>
      <c r="J161" s="144">
        <f t="shared" si="10"/>
        <v>0</v>
      </c>
      <c r="K161" s="145"/>
      <c r="L161" s="27"/>
      <c r="M161" s="146" t="s">
        <v>1</v>
      </c>
      <c r="N161" s="147" t="s">
        <v>36</v>
      </c>
      <c r="O161" s="148">
        <v>0.1</v>
      </c>
      <c r="P161" s="148">
        <f t="shared" si="11"/>
        <v>0.26950000000000002</v>
      </c>
      <c r="Q161" s="148">
        <v>0</v>
      </c>
      <c r="R161" s="148">
        <f t="shared" si="12"/>
        <v>0</v>
      </c>
      <c r="S161" s="148">
        <v>0</v>
      </c>
      <c r="T161" s="14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124</v>
      </c>
      <c r="AT161" s="150" t="s">
        <v>120</v>
      </c>
      <c r="AU161" s="150" t="s">
        <v>125</v>
      </c>
      <c r="AY161" s="14" t="s">
        <v>117</v>
      </c>
      <c r="BE161" s="151">
        <f t="shared" si="14"/>
        <v>0</v>
      </c>
      <c r="BF161" s="151">
        <f t="shared" si="15"/>
        <v>0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4" t="s">
        <v>125</v>
      </c>
      <c r="BK161" s="152">
        <f t="shared" si="19"/>
        <v>0</v>
      </c>
      <c r="BL161" s="14" t="s">
        <v>124</v>
      </c>
      <c r="BM161" s="150" t="s">
        <v>226</v>
      </c>
    </row>
    <row r="162" spans="1:65" s="2" customFormat="1" ht="24.2" customHeight="1">
      <c r="A162" s="26"/>
      <c r="B162" s="139"/>
      <c r="C162" s="140" t="s">
        <v>227</v>
      </c>
      <c r="D162" s="140" t="s">
        <v>120</v>
      </c>
      <c r="E162" s="141" t="s">
        <v>228</v>
      </c>
      <c r="F162" s="142" t="s">
        <v>229</v>
      </c>
      <c r="G162" s="143" t="s">
        <v>198</v>
      </c>
      <c r="H162" s="144">
        <v>2.6949999999999998</v>
      </c>
      <c r="I162" s="144"/>
      <c r="J162" s="144">
        <f t="shared" si="10"/>
        <v>0</v>
      </c>
      <c r="K162" s="145"/>
      <c r="L162" s="27"/>
      <c r="M162" s="146" t="s">
        <v>1</v>
      </c>
      <c r="N162" s="147" t="s">
        <v>36</v>
      </c>
      <c r="O162" s="148">
        <v>0</v>
      </c>
      <c r="P162" s="148">
        <f t="shared" si="11"/>
        <v>0</v>
      </c>
      <c r="Q162" s="148">
        <v>0</v>
      </c>
      <c r="R162" s="148">
        <f t="shared" si="12"/>
        <v>0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124</v>
      </c>
      <c r="AT162" s="150" t="s">
        <v>120</v>
      </c>
      <c r="AU162" s="150" t="s">
        <v>125</v>
      </c>
      <c r="AY162" s="14" t="s">
        <v>117</v>
      </c>
      <c r="BE162" s="151">
        <f t="shared" si="14"/>
        <v>0</v>
      </c>
      <c r="BF162" s="151">
        <f t="shared" si="15"/>
        <v>0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125</v>
      </c>
      <c r="BK162" s="152">
        <f t="shared" si="19"/>
        <v>0</v>
      </c>
      <c r="BL162" s="14" t="s">
        <v>124</v>
      </c>
      <c r="BM162" s="150" t="s">
        <v>230</v>
      </c>
    </row>
    <row r="163" spans="1:65" s="12" customFormat="1" ht="22.9" customHeight="1">
      <c r="B163" s="127"/>
      <c r="D163" s="128" t="s">
        <v>69</v>
      </c>
      <c r="E163" s="137" t="s">
        <v>231</v>
      </c>
      <c r="F163" s="137" t="s">
        <v>232</v>
      </c>
      <c r="J163" s="138">
        <f>BK163</f>
        <v>0</v>
      </c>
      <c r="L163" s="127"/>
      <c r="M163" s="131"/>
      <c r="N163" s="132"/>
      <c r="O163" s="132"/>
      <c r="P163" s="133">
        <f>P164</f>
        <v>11.071185</v>
      </c>
      <c r="Q163" s="132"/>
      <c r="R163" s="133">
        <f>R164</f>
        <v>0</v>
      </c>
      <c r="S163" s="132"/>
      <c r="T163" s="134">
        <f>T164</f>
        <v>0</v>
      </c>
      <c r="AR163" s="128" t="s">
        <v>75</v>
      </c>
      <c r="AT163" s="135" t="s">
        <v>69</v>
      </c>
      <c r="AU163" s="135" t="s">
        <v>75</v>
      </c>
      <c r="AY163" s="128" t="s">
        <v>117</v>
      </c>
      <c r="BK163" s="136">
        <f>BK164</f>
        <v>0</v>
      </c>
    </row>
    <row r="164" spans="1:65" s="2" customFormat="1" ht="24.2" customHeight="1">
      <c r="A164" s="26"/>
      <c r="B164" s="139"/>
      <c r="C164" s="140" t="s">
        <v>233</v>
      </c>
      <c r="D164" s="140" t="s">
        <v>120</v>
      </c>
      <c r="E164" s="141" t="s">
        <v>234</v>
      </c>
      <c r="F164" s="142" t="s">
        <v>235</v>
      </c>
      <c r="G164" s="143" t="s">
        <v>198</v>
      </c>
      <c r="H164" s="144">
        <v>4.4950000000000001</v>
      </c>
      <c r="I164" s="144"/>
      <c r="J164" s="144">
        <f>ROUND(I164*H164,3)</f>
        <v>0</v>
      </c>
      <c r="K164" s="145"/>
      <c r="L164" s="27"/>
      <c r="M164" s="146" t="s">
        <v>1</v>
      </c>
      <c r="N164" s="147" t="s">
        <v>36</v>
      </c>
      <c r="O164" s="148">
        <v>2.4630000000000001</v>
      </c>
      <c r="P164" s="148">
        <f>O164*H164</f>
        <v>11.071185</v>
      </c>
      <c r="Q164" s="148">
        <v>0</v>
      </c>
      <c r="R164" s="148">
        <f>Q164*H164</f>
        <v>0</v>
      </c>
      <c r="S164" s="148">
        <v>0</v>
      </c>
      <c r="T164" s="149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124</v>
      </c>
      <c r="AT164" s="150" t="s">
        <v>120</v>
      </c>
      <c r="AU164" s="150" t="s">
        <v>125</v>
      </c>
      <c r="AY164" s="14" t="s">
        <v>117</v>
      </c>
      <c r="BE164" s="151">
        <f>IF(N164="základná",J164,0)</f>
        <v>0</v>
      </c>
      <c r="BF164" s="151">
        <f>IF(N164="znížená",J164,0)</f>
        <v>0</v>
      </c>
      <c r="BG164" s="151">
        <f>IF(N164="zákl. prenesená",J164,0)</f>
        <v>0</v>
      </c>
      <c r="BH164" s="151">
        <f>IF(N164="zníž. prenesená",J164,0)</f>
        <v>0</v>
      </c>
      <c r="BI164" s="151">
        <f>IF(N164="nulová",J164,0)</f>
        <v>0</v>
      </c>
      <c r="BJ164" s="14" t="s">
        <v>125</v>
      </c>
      <c r="BK164" s="152">
        <f>ROUND(I164*H164,3)</f>
        <v>0</v>
      </c>
      <c r="BL164" s="14" t="s">
        <v>124</v>
      </c>
      <c r="BM164" s="150" t="s">
        <v>236</v>
      </c>
    </row>
    <row r="165" spans="1:65" s="12" customFormat="1" ht="25.9" customHeight="1">
      <c r="B165" s="127"/>
      <c r="D165" s="128" t="s">
        <v>69</v>
      </c>
      <c r="E165" s="129" t="s">
        <v>237</v>
      </c>
      <c r="F165" s="129" t="s">
        <v>238</v>
      </c>
      <c r="J165" s="130"/>
      <c r="L165" s="127"/>
      <c r="M165" s="131"/>
      <c r="N165" s="132"/>
      <c r="O165" s="132"/>
      <c r="P165" s="133">
        <f>P166+P170+P179+P182+P202+P206+P210+P217+P225+P229</f>
        <v>210.45936</v>
      </c>
      <c r="Q165" s="132"/>
      <c r="R165" s="133">
        <f>R166+R170+R179+R182+R202+R206+R210+R217+R225+R229</f>
        <v>3.5568242200000002</v>
      </c>
      <c r="S165" s="132"/>
      <c r="T165" s="134">
        <f>T166+T170+T179+T182+T202+T206+T210+T217+T225+T229</f>
        <v>4.9799999999999997E-2</v>
      </c>
      <c r="AR165" s="128" t="s">
        <v>125</v>
      </c>
      <c r="AT165" s="135" t="s">
        <v>69</v>
      </c>
      <c r="AU165" s="135" t="s">
        <v>70</v>
      </c>
      <c r="AY165" s="128" t="s">
        <v>117</v>
      </c>
      <c r="BK165" s="136">
        <f>BK166+BK170+BK179+BK182+BK202+BK206+BK210+BK217+BK225+BK229</f>
        <v>0</v>
      </c>
    </row>
    <row r="166" spans="1:65" s="12" customFormat="1" ht="22.9" customHeight="1">
      <c r="B166" s="127"/>
      <c r="D166" s="128" t="s">
        <v>69</v>
      </c>
      <c r="E166" s="137" t="s">
        <v>239</v>
      </c>
      <c r="F166" s="137" t="s">
        <v>240</v>
      </c>
      <c r="J166" s="138"/>
      <c r="L166" s="127"/>
      <c r="M166" s="131"/>
      <c r="N166" s="132"/>
      <c r="O166" s="132"/>
      <c r="P166" s="133">
        <f>SUM(P167:P169)</f>
        <v>17.307000000000002</v>
      </c>
      <c r="Q166" s="132"/>
      <c r="R166" s="133">
        <f>SUM(R167:R169)</f>
        <v>9.5999999999999988E-2</v>
      </c>
      <c r="S166" s="132"/>
      <c r="T166" s="134">
        <f>SUM(T167:T169)</f>
        <v>0</v>
      </c>
      <c r="AR166" s="128" t="s">
        <v>125</v>
      </c>
      <c r="AT166" s="135" t="s">
        <v>69</v>
      </c>
      <c r="AU166" s="135" t="s">
        <v>75</v>
      </c>
      <c r="AY166" s="128" t="s">
        <v>117</v>
      </c>
      <c r="BK166" s="136">
        <f>SUM(BK167:BK169)</f>
        <v>0</v>
      </c>
    </row>
    <row r="167" spans="1:65" s="2" customFormat="1" ht="24.2" customHeight="1">
      <c r="A167" s="26"/>
      <c r="B167" s="139"/>
      <c r="C167" s="140" t="s">
        <v>241</v>
      </c>
      <c r="D167" s="140" t="s">
        <v>120</v>
      </c>
      <c r="E167" s="141" t="s">
        <v>242</v>
      </c>
      <c r="F167" s="142" t="s">
        <v>243</v>
      </c>
      <c r="G167" s="143" t="s">
        <v>123</v>
      </c>
      <c r="H167" s="144">
        <v>20</v>
      </c>
      <c r="I167" s="144"/>
      <c r="J167" s="144">
        <f>ROUND(I167*H167,3)</f>
        <v>0</v>
      </c>
      <c r="K167" s="145"/>
      <c r="L167" s="27"/>
      <c r="M167" s="146" t="s">
        <v>1</v>
      </c>
      <c r="N167" s="147" t="s">
        <v>36</v>
      </c>
      <c r="O167" s="148">
        <v>0.26505000000000001</v>
      </c>
      <c r="P167" s="148">
        <f>O167*H167</f>
        <v>5.3010000000000002</v>
      </c>
      <c r="Q167" s="148">
        <v>4.1999999999999997E-3</v>
      </c>
      <c r="R167" s="148">
        <f>Q167*H167</f>
        <v>8.3999999999999991E-2</v>
      </c>
      <c r="S167" s="148">
        <v>0</v>
      </c>
      <c r="T167" s="149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182</v>
      </c>
      <c r="AT167" s="150" t="s">
        <v>120</v>
      </c>
      <c r="AU167" s="150" t="s">
        <v>125</v>
      </c>
      <c r="AY167" s="14" t="s">
        <v>117</v>
      </c>
      <c r="BE167" s="151">
        <f>IF(N167="základná",J167,0)</f>
        <v>0</v>
      </c>
      <c r="BF167" s="151">
        <f>IF(N167="znížená",J167,0)</f>
        <v>0</v>
      </c>
      <c r="BG167" s="151">
        <f>IF(N167="zákl. prenesená",J167,0)</f>
        <v>0</v>
      </c>
      <c r="BH167" s="151">
        <f>IF(N167="zníž. prenesená",J167,0)</f>
        <v>0</v>
      </c>
      <c r="BI167" s="151">
        <f>IF(N167="nulová",J167,0)</f>
        <v>0</v>
      </c>
      <c r="BJ167" s="14" t="s">
        <v>125</v>
      </c>
      <c r="BK167" s="152">
        <f>ROUND(I167*H167,3)</f>
        <v>0</v>
      </c>
      <c r="BL167" s="14" t="s">
        <v>182</v>
      </c>
      <c r="BM167" s="150" t="s">
        <v>244</v>
      </c>
    </row>
    <row r="168" spans="1:65" s="2" customFormat="1" ht="24.2" customHeight="1">
      <c r="A168" s="26"/>
      <c r="B168" s="139"/>
      <c r="C168" s="140" t="s">
        <v>245</v>
      </c>
      <c r="D168" s="140" t="s">
        <v>120</v>
      </c>
      <c r="E168" s="141" t="s">
        <v>246</v>
      </c>
      <c r="F168" s="142" t="s">
        <v>247</v>
      </c>
      <c r="G168" s="143" t="s">
        <v>162</v>
      </c>
      <c r="H168" s="144">
        <v>60</v>
      </c>
      <c r="I168" s="144"/>
      <c r="J168" s="144">
        <f>ROUND(I168*H168,3)</f>
        <v>0</v>
      </c>
      <c r="K168" s="145"/>
      <c r="L168" s="27"/>
      <c r="M168" s="146" t="s">
        <v>1</v>
      </c>
      <c r="N168" s="147" t="s">
        <v>36</v>
      </c>
      <c r="O168" s="148">
        <v>0.2001</v>
      </c>
      <c r="P168" s="148">
        <f>O168*H168</f>
        <v>12.006</v>
      </c>
      <c r="Q168" s="148">
        <v>2.0000000000000001E-4</v>
      </c>
      <c r="R168" s="148">
        <f>Q168*H168</f>
        <v>1.2E-2</v>
      </c>
      <c r="S168" s="148">
        <v>0</v>
      </c>
      <c r="T168" s="149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182</v>
      </c>
      <c r="AT168" s="150" t="s">
        <v>120</v>
      </c>
      <c r="AU168" s="150" t="s">
        <v>125</v>
      </c>
      <c r="AY168" s="14" t="s">
        <v>117</v>
      </c>
      <c r="BE168" s="151">
        <f>IF(N168="základná",J168,0)</f>
        <v>0</v>
      </c>
      <c r="BF168" s="151">
        <f>IF(N168="znížená",J168,0)</f>
        <v>0</v>
      </c>
      <c r="BG168" s="151">
        <f>IF(N168="zákl. prenesená",J168,0)</f>
        <v>0</v>
      </c>
      <c r="BH168" s="151">
        <f>IF(N168="zníž. prenesená",J168,0)</f>
        <v>0</v>
      </c>
      <c r="BI168" s="151">
        <f>IF(N168="nulová",J168,0)</f>
        <v>0</v>
      </c>
      <c r="BJ168" s="14" t="s">
        <v>125</v>
      </c>
      <c r="BK168" s="152">
        <f>ROUND(I168*H168,3)</f>
        <v>0</v>
      </c>
      <c r="BL168" s="14" t="s">
        <v>182</v>
      </c>
      <c r="BM168" s="150" t="s">
        <v>248</v>
      </c>
    </row>
    <row r="169" spans="1:65" s="2" customFormat="1" ht="24.2" customHeight="1">
      <c r="A169" s="26"/>
      <c r="B169" s="139"/>
      <c r="C169" s="140" t="s">
        <v>249</v>
      </c>
      <c r="D169" s="140" t="s">
        <v>120</v>
      </c>
      <c r="E169" s="141" t="s">
        <v>250</v>
      </c>
      <c r="F169" s="142" t="s">
        <v>251</v>
      </c>
      <c r="G169" s="143" t="s">
        <v>252</v>
      </c>
      <c r="H169" s="144">
        <v>8.0069999999999997</v>
      </c>
      <c r="I169" s="144"/>
      <c r="J169" s="144">
        <f>ROUND(I169*H169,3)</f>
        <v>0</v>
      </c>
      <c r="K169" s="145"/>
      <c r="L169" s="27"/>
      <c r="M169" s="146" t="s">
        <v>1</v>
      </c>
      <c r="N169" s="147" t="s">
        <v>36</v>
      </c>
      <c r="O169" s="148">
        <v>0</v>
      </c>
      <c r="P169" s="148">
        <f>O169*H169</f>
        <v>0</v>
      </c>
      <c r="Q169" s="148">
        <v>0</v>
      </c>
      <c r="R169" s="148">
        <f>Q169*H169</f>
        <v>0</v>
      </c>
      <c r="S169" s="148">
        <v>0</v>
      </c>
      <c r="T169" s="149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182</v>
      </c>
      <c r="AT169" s="150" t="s">
        <v>120</v>
      </c>
      <c r="AU169" s="150" t="s">
        <v>125</v>
      </c>
      <c r="AY169" s="14" t="s">
        <v>117</v>
      </c>
      <c r="BE169" s="151">
        <f>IF(N169="základná",J169,0)</f>
        <v>0</v>
      </c>
      <c r="BF169" s="151">
        <f>IF(N169="znížená",J169,0)</f>
        <v>0</v>
      </c>
      <c r="BG169" s="151">
        <f>IF(N169="zákl. prenesená",J169,0)</f>
        <v>0</v>
      </c>
      <c r="BH169" s="151">
        <f>IF(N169="zníž. prenesená",J169,0)</f>
        <v>0</v>
      </c>
      <c r="BI169" s="151">
        <f>IF(N169="nulová",J169,0)</f>
        <v>0</v>
      </c>
      <c r="BJ169" s="14" t="s">
        <v>125</v>
      </c>
      <c r="BK169" s="152">
        <f>ROUND(I169*H169,3)</f>
        <v>0</v>
      </c>
      <c r="BL169" s="14" t="s">
        <v>182</v>
      </c>
      <c r="BM169" s="150" t="s">
        <v>253</v>
      </c>
    </row>
    <row r="170" spans="1:65" s="12" customFormat="1" ht="22.9" customHeight="1">
      <c r="B170" s="127"/>
      <c r="D170" s="128" t="s">
        <v>69</v>
      </c>
      <c r="E170" s="137" t="s">
        <v>254</v>
      </c>
      <c r="F170" s="137" t="s">
        <v>255</v>
      </c>
      <c r="J170" s="138">
        <f>BK170</f>
        <v>0</v>
      </c>
      <c r="L170" s="127"/>
      <c r="M170" s="131"/>
      <c r="N170" s="132"/>
      <c r="O170" s="132"/>
      <c r="P170" s="133">
        <f>SUM(P171:P178)</f>
        <v>9.5887799999999999</v>
      </c>
      <c r="Q170" s="132"/>
      <c r="R170" s="133">
        <f>SUM(R171:R178)</f>
        <v>1.9236999999999997E-2</v>
      </c>
      <c r="S170" s="132"/>
      <c r="T170" s="134">
        <f>SUM(T171:T178)</f>
        <v>0</v>
      </c>
      <c r="AR170" s="128" t="s">
        <v>125</v>
      </c>
      <c r="AT170" s="135" t="s">
        <v>69</v>
      </c>
      <c r="AU170" s="135" t="s">
        <v>75</v>
      </c>
      <c r="AY170" s="128" t="s">
        <v>117</v>
      </c>
      <c r="BK170" s="136">
        <f>SUM(BK171:BK178)</f>
        <v>0</v>
      </c>
    </row>
    <row r="171" spans="1:65" s="2" customFormat="1" ht="16.5" customHeight="1">
      <c r="A171" s="26"/>
      <c r="B171" s="139"/>
      <c r="C171" s="140" t="s">
        <v>256</v>
      </c>
      <c r="D171" s="140" t="s">
        <v>120</v>
      </c>
      <c r="E171" s="141" t="s">
        <v>257</v>
      </c>
      <c r="F171" s="142" t="s">
        <v>258</v>
      </c>
      <c r="G171" s="143" t="s">
        <v>162</v>
      </c>
      <c r="H171" s="144">
        <v>10</v>
      </c>
      <c r="I171" s="144"/>
      <c r="J171" s="144">
        <f t="shared" ref="J171:J178" si="20">ROUND(I171*H171,3)</f>
        <v>0</v>
      </c>
      <c r="K171" s="145"/>
      <c r="L171" s="27"/>
      <c r="M171" s="146" t="s">
        <v>1</v>
      </c>
      <c r="N171" s="147" t="s">
        <v>36</v>
      </c>
      <c r="O171" s="148">
        <v>0.77742999999999995</v>
      </c>
      <c r="P171" s="148">
        <f t="shared" ref="P171:P178" si="21">O171*H171</f>
        <v>7.7742999999999993</v>
      </c>
      <c r="Q171" s="148">
        <v>1.3829999999999999E-3</v>
      </c>
      <c r="R171" s="148">
        <f t="shared" ref="R171:R178" si="22">Q171*H171</f>
        <v>1.3829999999999999E-2</v>
      </c>
      <c r="S171" s="148">
        <v>0</v>
      </c>
      <c r="T171" s="149">
        <f t="shared" ref="T171:T178" si="23"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182</v>
      </c>
      <c r="AT171" s="150" t="s">
        <v>120</v>
      </c>
      <c r="AU171" s="150" t="s">
        <v>125</v>
      </c>
      <c r="AY171" s="14" t="s">
        <v>117</v>
      </c>
      <c r="BE171" s="151">
        <f t="shared" ref="BE171:BE178" si="24">IF(N171="základná",J171,0)</f>
        <v>0</v>
      </c>
      <c r="BF171" s="151">
        <f t="shared" ref="BF171:BF178" si="25">IF(N171="znížená",J171,0)</f>
        <v>0</v>
      </c>
      <c r="BG171" s="151">
        <f t="shared" ref="BG171:BG178" si="26">IF(N171="zákl. prenesená",J171,0)</f>
        <v>0</v>
      </c>
      <c r="BH171" s="151">
        <f t="shared" ref="BH171:BH178" si="27">IF(N171="zníž. prenesená",J171,0)</f>
        <v>0</v>
      </c>
      <c r="BI171" s="151">
        <f t="shared" ref="BI171:BI178" si="28">IF(N171="nulová",J171,0)</f>
        <v>0</v>
      </c>
      <c r="BJ171" s="14" t="s">
        <v>125</v>
      </c>
      <c r="BK171" s="152">
        <f t="shared" ref="BK171:BK178" si="29">ROUND(I171*H171,3)</f>
        <v>0</v>
      </c>
      <c r="BL171" s="14" t="s">
        <v>182</v>
      </c>
      <c r="BM171" s="150" t="s">
        <v>259</v>
      </c>
    </row>
    <row r="172" spans="1:65" s="2" customFormat="1" ht="16.5" customHeight="1">
      <c r="A172" s="26"/>
      <c r="B172" s="139"/>
      <c r="C172" s="140" t="s">
        <v>260</v>
      </c>
      <c r="D172" s="140" t="s">
        <v>120</v>
      </c>
      <c r="E172" s="141" t="s">
        <v>261</v>
      </c>
      <c r="F172" s="142" t="s">
        <v>262</v>
      </c>
      <c r="G172" s="143" t="s">
        <v>167</v>
      </c>
      <c r="H172" s="144">
        <v>1</v>
      </c>
      <c r="I172" s="144"/>
      <c r="J172" s="144">
        <f t="shared" si="20"/>
        <v>0</v>
      </c>
      <c r="K172" s="145"/>
      <c r="L172" s="27"/>
      <c r="M172" s="146" t="s">
        <v>1</v>
      </c>
      <c r="N172" s="147" t="s">
        <v>36</v>
      </c>
      <c r="O172" s="148">
        <v>0.29021999999999998</v>
      </c>
      <c r="P172" s="148">
        <f t="shared" si="21"/>
        <v>0.29021999999999998</v>
      </c>
      <c r="Q172" s="148">
        <v>2.04E-4</v>
      </c>
      <c r="R172" s="148">
        <f t="shared" si="22"/>
        <v>2.04E-4</v>
      </c>
      <c r="S172" s="148">
        <v>0</v>
      </c>
      <c r="T172" s="149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182</v>
      </c>
      <c r="AT172" s="150" t="s">
        <v>120</v>
      </c>
      <c r="AU172" s="150" t="s">
        <v>125</v>
      </c>
      <c r="AY172" s="14" t="s">
        <v>117</v>
      </c>
      <c r="BE172" s="151">
        <f t="shared" si="24"/>
        <v>0</v>
      </c>
      <c r="BF172" s="151">
        <f t="shared" si="25"/>
        <v>0</v>
      </c>
      <c r="BG172" s="151">
        <f t="shared" si="26"/>
        <v>0</v>
      </c>
      <c r="BH172" s="151">
        <f t="shared" si="27"/>
        <v>0</v>
      </c>
      <c r="BI172" s="151">
        <f t="shared" si="28"/>
        <v>0</v>
      </c>
      <c r="BJ172" s="14" t="s">
        <v>125</v>
      </c>
      <c r="BK172" s="152">
        <f t="shared" si="29"/>
        <v>0</v>
      </c>
      <c r="BL172" s="14" t="s">
        <v>182</v>
      </c>
      <c r="BM172" s="150" t="s">
        <v>263</v>
      </c>
    </row>
    <row r="173" spans="1:65" s="2" customFormat="1" ht="24.2" customHeight="1">
      <c r="A173" s="26"/>
      <c r="B173" s="139"/>
      <c r="C173" s="153" t="s">
        <v>264</v>
      </c>
      <c r="D173" s="153" t="s">
        <v>150</v>
      </c>
      <c r="E173" s="154" t="s">
        <v>265</v>
      </c>
      <c r="F173" s="155" t="s">
        <v>266</v>
      </c>
      <c r="G173" s="156" t="s">
        <v>167</v>
      </c>
      <c r="H173" s="157">
        <v>1</v>
      </c>
      <c r="I173" s="157"/>
      <c r="J173" s="157">
        <f t="shared" si="20"/>
        <v>0</v>
      </c>
      <c r="K173" s="158"/>
      <c r="L173" s="159"/>
      <c r="M173" s="160" t="s">
        <v>1</v>
      </c>
      <c r="N173" s="161" t="s">
        <v>36</v>
      </c>
      <c r="O173" s="148">
        <v>0</v>
      </c>
      <c r="P173" s="148">
        <f t="shared" si="21"/>
        <v>0</v>
      </c>
      <c r="Q173" s="148">
        <v>2.4000000000000001E-4</v>
      </c>
      <c r="R173" s="148">
        <f t="shared" si="22"/>
        <v>2.4000000000000001E-4</v>
      </c>
      <c r="S173" s="148">
        <v>0</v>
      </c>
      <c r="T173" s="149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256</v>
      </c>
      <c r="AT173" s="150" t="s">
        <v>150</v>
      </c>
      <c r="AU173" s="150" t="s">
        <v>125</v>
      </c>
      <c r="AY173" s="14" t="s">
        <v>117</v>
      </c>
      <c r="BE173" s="151">
        <f t="shared" si="24"/>
        <v>0</v>
      </c>
      <c r="BF173" s="151">
        <f t="shared" si="25"/>
        <v>0</v>
      </c>
      <c r="BG173" s="151">
        <f t="shared" si="26"/>
        <v>0</v>
      </c>
      <c r="BH173" s="151">
        <f t="shared" si="27"/>
        <v>0</v>
      </c>
      <c r="BI173" s="151">
        <f t="shared" si="28"/>
        <v>0</v>
      </c>
      <c r="BJ173" s="14" t="s">
        <v>125</v>
      </c>
      <c r="BK173" s="152">
        <f t="shared" si="29"/>
        <v>0</v>
      </c>
      <c r="BL173" s="14" t="s">
        <v>182</v>
      </c>
      <c r="BM173" s="150" t="s">
        <v>267</v>
      </c>
    </row>
    <row r="174" spans="1:65" s="2" customFormat="1" ht="16.5" customHeight="1">
      <c r="A174" s="26"/>
      <c r="B174" s="139"/>
      <c r="C174" s="140" t="s">
        <v>268</v>
      </c>
      <c r="D174" s="140" t="s">
        <v>120</v>
      </c>
      <c r="E174" s="141" t="s">
        <v>269</v>
      </c>
      <c r="F174" s="142" t="s">
        <v>270</v>
      </c>
      <c r="G174" s="143" t="s">
        <v>167</v>
      </c>
      <c r="H174" s="144">
        <v>2</v>
      </c>
      <c r="I174" s="144"/>
      <c r="J174" s="144">
        <f t="shared" si="20"/>
        <v>0</v>
      </c>
      <c r="K174" s="145"/>
      <c r="L174" s="27"/>
      <c r="M174" s="146" t="s">
        <v>1</v>
      </c>
      <c r="N174" s="147" t="s">
        <v>36</v>
      </c>
      <c r="O174" s="148">
        <v>0.29026999999999997</v>
      </c>
      <c r="P174" s="148">
        <f t="shared" si="21"/>
        <v>0.58053999999999994</v>
      </c>
      <c r="Q174" s="148">
        <v>2.04E-4</v>
      </c>
      <c r="R174" s="148">
        <f t="shared" si="22"/>
        <v>4.08E-4</v>
      </c>
      <c r="S174" s="148">
        <v>0</v>
      </c>
      <c r="T174" s="149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182</v>
      </c>
      <c r="AT174" s="150" t="s">
        <v>120</v>
      </c>
      <c r="AU174" s="150" t="s">
        <v>125</v>
      </c>
      <c r="AY174" s="14" t="s">
        <v>117</v>
      </c>
      <c r="BE174" s="151">
        <f t="shared" si="24"/>
        <v>0</v>
      </c>
      <c r="BF174" s="151">
        <f t="shared" si="25"/>
        <v>0</v>
      </c>
      <c r="BG174" s="151">
        <f t="shared" si="26"/>
        <v>0</v>
      </c>
      <c r="BH174" s="151">
        <f t="shared" si="27"/>
        <v>0</v>
      </c>
      <c r="BI174" s="151">
        <f t="shared" si="28"/>
        <v>0</v>
      </c>
      <c r="BJ174" s="14" t="s">
        <v>125</v>
      </c>
      <c r="BK174" s="152">
        <f t="shared" si="29"/>
        <v>0</v>
      </c>
      <c r="BL174" s="14" t="s">
        <v>182</v>
      </c>
      <c r="BM174" s="150" t="s">
        <v>271</v>
      </c>
    </row>
    <row r="175" spans="1:65" s="2" customFormat="1" ht="24.2" customHeight="1">
      <c r="A175" s="26"/>
      <c r="B175" s="139"/>
      <c r="C175" s="153" t="s">
        <v>272</v>
      </c>
      <c r="D175" s="153" t="s">
        <v>150</v>
      </c>
      <c r="E175" s="154" t="s">
        <v>273</v>
      </c>
      <c r="F175" s="155" t="s">
        <v>274</v>
      </c>
      <c r="G175" s="156" t="s">
        <v>167</v>
      </c>
      <c r="H175" s="157">
        <v>2</v>
      </c>
      <c r="I175" s="157"/>
      <c r="J175" s="157">
        <f t="shared" si="20"/>
        <v>0</v>
      </c>
      <c r="K175" s="158"/>
      <c r="L175" s="159"/>
      <c r="M175" s="160" t="s">
        <v>1</v>
      </c>
      <c r="N175" s="161" t="s">
        <v>36</v>
      </c>
      <c r="O175" s="148">
        <v>0</v>
      </c>
      <c r="P175" s="148">
        <f t="shared" si="21"/>
        <v>0</v>
      </c>
      <c r="Q175" s="148">
        <v>3.3E-4</v>
      </c>
      <c r="R175" s="148">
        <f t="shared" si="22"/>
        <v>6.6E-4</v>
      </c>
      <c r="S175" s="148">
        <v>0</v>
      </c>
      <c r="T175" s="149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256</v>
      </c>
      <c r="AT175" s="150" t="s">
        <v>150</v>
      </c>
      <c r="AU175" s="150" t="s">
        <v>125</v>
      </c>
      <c r="AY175" s="14" t="s">
        <v>117</v>
      </c>
      <c r="BE175" s="151">
        <f t="shared" si="24"/>
        <v>0</v>
      </c>
      <c r="BF175" s="151">
        <f t="shared" si="25"/>
        <v>0</v>
      </c>
      <c r="BG175" s="151">
        <f t="shared" si="26"/>
        <v>0</v>
      </c>
      <c r="BH175" s="151">
        <f t="shared" si="27"/>
        <v>0</v>
      </c>
      <c r="BI175" s="151">
        <f t="shared" si="28"/>
        <v>0</v>
      </c>
      <c r="BJ175" s="14" t="s">
        <v>125</v>
      </c>
      <c r="BK175" s="152">
        <f t="shared" si="29"/>
        <v>0</v>
      </c>
      <c r="BL175" s="14" t="s">
        <v>182</v>
      </c>
      <c r="BM175" s="150" t="s">
        <v>275</v>
      </c>
    </row>
    <row r="176" spans="1:65" s="2" customFormat="1" ht="24.2" customHeight="1">
      <c r="A176" s="26"/>
      <c r="B176" s="139"/>
      <c r="C176" s="140" t="s">
        <v>276</v>
      </c>
      <c r="D176" s="140" t="s">
        <v>120</v>
      </c>
      <c r="E176" s="141" t="s">
        <v>277</v>
      </c>
      <c r="F176" s="142" t="s">
        <v>278</v>
      </c>
      <c r="G176" s="143" t="s">
        <v>167</v>
      </c>
      <c r="H176" s="144">
        <v>1</v>
      </c>
      <c r="I176" s="144"/>
      <c r="J176" s="144">
        <f t="shared" si="20"/>
        <v>0</v>
      </c>
      <c r="K176" s="145"/>
      <c r="L176" s="27"/>
      <c r="M176" s="146" t="s">
        <v>1</v>
      </c>
      <c r="N176" s="147" t="s">
        <v>36</v>
      </c>
      <c r="O176" s="148">
        <v>0.94372</v>
      </c>
      <c r="P176" s="148">
        <f t="shared" si="21"/>
        <v>0.94372</v>
      </c>
      <c r="Q176" s="148">
        <v>1.165E-3</v>
      </c>
      <c r="R176" s="148">
        <f t="shared" si="22"/>
        <v>1.165E-3</v>
      </c>
      <c r="S176" s="148">
        <v>0</v>
      </c>
      <c r="T176" s="149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182</v>
      </c>
      <c r="AT176" s="150" t="s">
        <v>120</v>
      </c>
      <c r="AU176" s="150" t="s">
        <v>125</v>
      </c>
      <c r="AY176" s="14" t="s">
        <v>117</v>
      </c>
      <c r="BE176" s="151">
        <f t="shared" si="24"/>
        <v>0</v>
      </c>
      <c r="BF176" s="151">
        <f t="shared" si="25"/>
        <v>0</v>
      </c>
      <c r="BG176" s="151">
        <f t="shared" si="26"/>
        <v>0</v>
      </c>
      <c r="BH176" s="151">
        <f t="shared" si="27"/>
        <v>0</v>
      </c>
      <c r="BI176" s="151">
        <f t="shared" si="28"/>
        <v>0</v>
      </c>
      <c r="BJ176" s="14" t="s">
        <v>125</v>
      </c>
      <c r="BK176" s="152">
        <f t="shared" si="29"/>
        <v>0</v>
      </c>
      <c r="BL176" s="14" t="s">
        <v>182</v>
      </c>
      <c r="BM176" s="150" t="s">
        <v>279</v>
      </c>
    </row>
    <row r="177" spans="1:65" s="2" customFormat="1" ht="24.2" customHeight="1">
      <c r="A177" s="26"/>
      <c r="B177" s="139"/>
      <c r="C177" s="153" t="s">
        <v>280</v>
      </c>
      <c r="D177" s="153" t="s">
        <v>150</v>
      </c>
      <c r="E177" s="154" t="s">
        <v>281</v>
      </c>
      <c r="F177" s="155" t="s">
        <v>282</v>
      </c>
      <c r="G177" s="156" t="s">
        <v>167</v>
      </c>
      <c r="H177" s="157">
        <v>1</v>
      </c>
      <c r="I177" s="157"/>
      <c r="J177" s="157">
        <f t="shared" si="20"/>
        <v>0</v>
      </c>
      <c r="K177" s="158"/>
      <c r="L177" s="159"/>
      <c r="M177" s="160" t="s">
        <v>1</v>
      </c>
      <c r="N177" s="161" t="s">
        <v>36</v>
      </c>
      <c r="O177" s="148">
        <v>0</v>
      </c>
      <c r="P177" s="148">
        <f t="shared" si="21"/>
        <v>0</v>
      </c>
      <c r="Q177" s="148">
        <v>2.7299999999999998E-3</v>
      </c>
      <c r="R177" s="148">
        <f t="shared" si="22"/>
        <v>2.7299999999999998E-3</v>
      </c>
      <c r="S177" s="148">
        <v>0</v>
      </c>
      <c r="T177" s="149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256</v>
      </c>
      <c r="AT177" s="150" t="s">
        <v>150</v>
      </c>
      <c r="AU177" s="150" t="s">
        <v>125</v>
      </c>
      <c r="AY177" s="14" t="s">
        <v>117</v>
      </c>
      <c r="BE177" s="151">
        <f t="shared" si="24"/>
        <v>0</v>
      </c>
      <c r="BF177" s="151">
        <f t="shared" si="25"/>
        <v>0</v>
      </c>
      <c r="BG177" s="151">
        <f t="shared" si="26"/>
        <v>0</v>
      </c>
      <c r="BH177" s="151">
        <f t="shared" si="27"/>
        <v>0</v>
      </c>
      <c r="BI177" s="151">
        <f t="shared" si="28"/>
        <v>0</v>
      </c>
      <c r="BJ177" s="14" t="s">
        <v>125</v>
      </c>
      <c r="BK177" s="152">
        <f t="shared" si="29"/>
        <v>0</v>
      </c>
      <c r="BL177" s="14" t="s">
        <v>182</v>
      </c>
      <c r="BM177" s="150" t="s">
        <v>283</v>
      </c>
    </row>
    <row r="178" spans="1:65" s="2" customFormat="1" ht="24.2" customHeight="1">
      <c r="A178" s="26"/>
      <c r="B178" s="139"/>
      <c r="C178" s="140" t="s">
        <v>284</v>
      </c>
      <c r="D178" s="140" t="s">
        <v>120</v>
      </c>
      <c r="E178" s="141" t="s">
        <v>285</v>
      </c>
      <c r="F178" s="142" t="s">
        <v>286</v>
      </c>
      <c r="G178" s="143" t="s">
        <v>252</v>
      </c>
      <c r="H178" s="144">
        <v>8.1809999999999992</v>
      </c>
      <c r="I178" s="144"/>
      <c r="J178" s="144">
        <f t="shared" si="20"/>
        <v>0</v>
      </c>
      <c r="K178" s="145"/>
      <c r="L178" s="27"/>
      <c r="M178" s="146" t="s">
        <v>1</v>
      </c>
      <c r="N178" s="147" t="s">
        <v>36</v>
      </c>
      <c r="O178" s="148">
        <v>0</v>
      </c>
      <c r="P178" s="148">
        <f t="shared" si="21"/>
        <v>0</v>
      </c>
      <c r="Q178" s="148">
        <v>0</v>
      </c>
      <c r="R178" s="148">
        <f t="shared" si="22"/>
        <v>0</v>
      </c>
      <c r="S178" s="148">
        <v>0</v>
      </c>
      <c r="T178" s="149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0" t="s">
        <v>182</v>
      </c>
      <c r="AT178" s="150" t="s">
        <v>120</v>
      </c>
      <c r="AU178" s="150" t="s">
        <v>125</v>
      </c>
      <c r="AY178" s="14" t="s">
        <v>117</v>
      </c>
      <c r="BE178" s="151">
        <f t="shared" si="24"/>
        <v>0</v>
      </c>
      <c r="BF178" s="151">
        <f t="shared" si="25"/>
        <v>0</v>
      </c>
      <c r="BG178" s="151">
        <f t="shared" si="26"/>
        <v>0</v>
      </c>
      <c r="BH178" s="151">
        <f t="shared" si="27"/>
        <v>0</v>
      </c>
      <c r="BI178" s="151">
        <f t="shared" si="28"/>
        <v>0</v>
      </c>
      <c r="BJ178" s="14" t="s">
        <v>125</v>
      </c>
      <c r="BK178" s="152">
        <f t="shared" si="29"/>
        <v>0</v>
      </c>
      <c r="BL178" s="14" t="s">
        <v>182</v>
      </c>
      <c r="BM178" s="150" t="s">
        <v>287</v>
      </c>
    </row>
    <row r="179" spans="1:65" s="12" customFormat="1" ht="22.9" customHeight="1">
      <c r="B179" s="127"/>
      <c r="D179" s="128" t="s">
        <v>69</v>
      </c>
      <c r="E179" s="137" t="s">
        <v>288</v>
      </c>
      <c r="F179" s="137" t="s">
        <v>289</v>
      </c>
      <c r="J179" s="138">
        <f>BK179</f>
        <v>0</v>
      </c>
      <c r="L179" s="127"/>
      <c r="M179" s="131"/>
      <c r="N179" s="132"/>
      <c r="O179" s="132"/>
      <c r="P179" s="133">
        <f>SUM(P180:P181)</f>
        <v>19.952000000000002</v>
      </c>
      <c r="Q179" s="132"/>
      <c r="R179" s="133">
        <f>SUM(R180:R181)</f>
        <v>2.8324999999999996E-2</v>
      </c>
      <c r="S179" s="132"/>
      <c r="T179" s="134">
        <f>SUM(T180:T181)</f>
        <v>0</v>
      </c>
      <c r="AR179" s="128" t="s">
        <v>125</v>
      </c>
      <c r="AT179" s="135" t="s">
        <v>69</v>
      </c>
      <c r="AU179" s="135" t="s">
        <v>75</v>
      </c>
      <c r="AY179" s="128" t="s">
        <v>117</v>
      </c>
      <c r="BK179" s="136">
        <f>SUM(BK180:BK181)</f>
        <v>0</v>
      </c>
    </row>
    <row r="180" spans="1:65" s="2" customFormat="1" ht="24.2" customHeight="1">
      <c r="A180" s="26"/>
      <c r="B180" s="139"/>
      <c r="C180" s="140" t="s">
        <v>290</v>
      </c>
      <c r="D180" s="140" t="s">
        <v>120</v>
      </c>
      <c r="E180" s="141" t="s">
        <v>291</v>
      </c>
      <c r="F180" s="142" t="s">
        <v>292</v>
      </c>
      <c r="G180" s="143" t="s">
        <v>162</v>
      </c>
      <c r="H180" s="144">
        <v>50</v>
      </c>
      <c r="I180" s="144"/>
      <c r="J180" s="144">
        <f>ROUND(I180*H180,3)</f>
        <v>0</v>
      </c>
      <c r="K180" s="145"/>
      <c r="L180" s="27"/>
      <c r="M180" s="146" t="s">
        <v>1</v>
      </c>
      <c r="N180" s="147" t="s">
        <v>36</v>
      </c>
      <c r="O180" s="148">
        <v>0.39904000000000001</v>
      </c>
      <c r="P180" s="148">
        <f>O180*H180</f>
        <v>19.952000000000002</v>
      </c>
      <c r="Q180" s="148">
        <v>5.6649999999999995E-4</v>
      </c>
      <c r="R180" s="148">
        <f>Q180*H180</f>
        <v>2.8324999999999996E-2</v>
      </c>
      <c r="S180" s="148">
        <v>0</v>
      </c>
      <c r="T180" s="149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182</v>
      </c>
      <c r="AT180" s="150" t="s">
        <v>120</v>
      </c>
      <c r="AU180" s="150" t="s">
        <v>125</v>
      </c>
      <c r="AY180" s="14" t="s">
        <v>117</v>
      </c>
      <c r="BE180" s="151">
        <f>IF(N180="základná",J180,0)</f>
        <v>0</v>
      </c>
      <c r="BF180" s="151">
        <f>IF(N180="znížená",J180,0)</f>
        <v>0</v>
      </c>
      <c r="BG180" s="151">
        <f>IF(N180="zákl. prenesená",J180,0)</f>
        <v>0</v>
      </c>
      <c r="BH180" s="151">
        <f>IF(N180="zníž. prenesená",J180,0)</f>
        <v>0</v>
      </c>
      <c r="BI180" s="151">
        <f>IF(N180="nulová",J180,0)</f>
        <v>0</v>
      </c>
      <c r="BJ180" s="14" t="s">
        <v>125</v>
      </c>
      <c r="BK180" s="152">
        <f>ROUND(I180*H180,3)</f>
        <v>0</v>
      </c>
      <c r="BL180" s="14" t="s">
        <v>182</v>
      </c>
      <c r="BM180" s="150" t="s">
        <v>293</v>
      </c>
    </row>
    <row r="181" spans="1:65" s="2" customFormat="1" ht="24.2" customHeight="1">
      <c r="A181" s="26"/>
      <c r="B181" s="139"/>
      <c r="C181" s="140" t="s">
        <v>294</v>
      </c>
      <c r="D181" s="140" t="s">
        <v>120</v>
      </c>
      <c r="E181" s="141" t="s">
        <v>295</v>
      </c>
      <c r="F181" s="142" t="s">
        <v>296</v>
      </c>
      <c r="G181" s="143" t="s">
        <v>252</v>
      </c>
      <c r="H181" s="144">
        <v>8.1780000000000008</v>
      </c>
      <c r="I181" s="144"/>
      <c r="J181" s="144">
        <f>ROUND(I181*H181,3)</f>
        <v>0</v>
      </c>
      <c r="K181" s="145"/>
      <c r="L181" s="27"/>
      <c r="M181" s="146" t="s">
        <v>1</v>
      </c>
      <c r="N181" s="147" t="s">
        <v>36</v>
      </c>
      <c r="O181" s="148">
        <v>0</v>
      </c>
      <c r="P181" s="148">
        <f>O181*H181</f>
        <v>0</v>
      </c>
      <c r="Q181" s="148">
        <v>0</v>
      </c>
      <c r="R181" s="148">
        <f>Q181*H181</f>
        <v>0</v>
      </c>
      <c r="S181" s="148">
        <v>0</v>
      </c>
      <c r="T181" s="149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182</v>
      </c>
      <c r="AT181" s="150" t="s">
        <v>120</v>
      </c>
      <c r="AU181" s="150" t="s">
        <v>125</v>
      </c>
      <c r="AY181" s="14" t="s">
        <v>117</v>
      </c>
      <c r="BE181" s="151">
        <f>IF(N181="základná",J181,0)</f>
        <v>0</v>
      </c>
      <c r="BF181" s="151">
        <f>IF(N181="znížená",J181,0)</f>
        <v>0</v>
      </c>
      <c r="BG181" s="151">
        <f>IF(N181="zákl. prenesená",J181,0)</f>
        <v>0</v>
      </c>
      <c r="BH181" s="151">
        <f>IF(N181="zníž. prenesená",J181,0)</f>
        <v>0</v>
      </c>
      <c r="BI181" s="151">
        <f>IF(N181="nulová",J181,0)</f>
        <v>0</v>
      </c>
      <c r="BJ181" s="14" t="s">
        <v>125</v>
      </c>
      <c r="BK181" s="152">
        <f>ROUND(I181*H181,3)</f>
        <v>0</v>
      </c>
      <c r="BL181" s="14" t="s">
        <v>182</v>
      </c>
      <c r="BM181" s="150" t="s">
        <v>297</v>
      </c>
    </row>
    <row r="182" spans="1:65" s="12" customFormat="1" ht="22.9" customHeight="1">
      <c r="B182" s="127"/>
      <c r="D182" s="128" t="s">
        <v>69</v>
      </c>
      <c r="E182" s="137" t="s">
        <v>298</v>
      </c>
      <c r="F182" s="137" t="s">
        <v>299</v>
      </c>
      <c r="J182" s="138">
        <f>BK182</f>
        <v>0</v>
      </c>
      <c r="L182" s="127"/>
      <c r="M182" s="131"/>
      <c r="N182" s="132"/>
      <c r="O182" s="132"/>
      <c r="P182" s="133">
        <f>SUM(P183:P201)</f>
        <v>13.910170000000001</v>
      </c>
      <c r="Q182" s="132"/>
      <c r="R182" s="133">
        <f>SUM(R183:R201)</f>
        <v>0.15333959999999999</v>
      </c>
      <c r="S182" s="132"/>
      <c r="T182" s="134">
        <f>SUM(T183:T201)</f>
        <v>0</v>
      </c>
      <c r="AR182" s="128" t="s">
        <v>125</v>
      </c>
      <c r="AT182" s="135" t="s">
        <v>69</v>
      </c>
      <c r="AU182" s="135" t="s">
        <v>75</v>
      </c>
      <c r="AY182" s="128" t="s">
        <v>117</v>
      </c>
      <c r="BK182" s="136">
        <f>SUM(BK183:BK201)</f>
        <v>0</v>
      </c>
    </row>
    <row r="183" spans="1:65" s="2" customFormat="1" ht="24.2" customHeight="1">
      <c r="A183" s="26"/>
      <c r="B183" s="139"/>
      <c r="C183" s="140" t="s">
        <v>300</v>
      </c>
      <c r="D183" s="140" t="s">
        <v>120</v>
      </c>
      <c r="E183" s="141" t="s">
        <v>301</v>
      </c>
      <c r="F183" s="142" t="s">
        <v>302</v>
      </c>
      <c r="G183" s="143" t="s">
        <v>167</v>
      </c>
      <c r="H183" s="144">
        <v>1</v>
      </c>
      <c r="I183" s="144"/>
      <c r="J183" s="144">
        <f t="shared" ref="J183:J201" si="30">ROUND(I183*H183,3)</f>
        <v>0</v>
      </c>
      <c r="K183" s="145"/>
      <c r="L183" s="27"/>
      <c r="M183" s="146" t="s">
        <v>1</v>
      </c>
      <c r="N183" s="147" t="s">
        <v>36</v>
      </c>
      <c r="O183" s="148">
        <v>1.2777099999999999</v>
      </c>
      <c r="P183" s="148">
        <f t="shared" ref="P183:P201" si="31">O183*H183</f>
        <v>1.2777099999999999</v>
      </c>
      <c r="Q183" s="148">
        <v>1.7420000000000001E-4</v>
      </c>
      <c r="R183" s="148">
        <f t="shared" ref="R183:R201" si="32">Q183*H183</f>
        <v>1.7420000000000001E-4</v>
      </c>
      <c r="S183" s="148">
        <v>0</v>
      </c>
      <c r="T183" s="149">
        <f t="shared" ref="T183:T201" si="33"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182</v>
      </c>
      <c r="AT183" s="150" t="s">
        <v>120</v>
      </c>
      <c r="AU183" s="150" t="s">
        <v>125</v>
      </c>
      <c r="AY183" s="14" t="s">
        <v>117</v>
      </c>
      <c r="BE183" s="151">
        <f t="shared" ref="BE183:BE201" si="34">IF(N183="základná",J183,0)</f>
        <v>0</v>
      </c>
      <c r="BF183" s="151">
        <f t="shared" ref="BF183:BF201" si="35">IF(N183="znížená",J183,0)</f>
        <v>0</v>
      </c>
      <c r="BG183" s="151">
        <f t="shared" ref="BG183:BG201" si="36">IF(N183="zákl. prenesená",J183,0)</f>
        <v>0</v>
      </c>
      <c r="BH183" s="151">
        <f t="shared" ref="BH183:BH201" si="37">IF(N183="zníž. prenesená",J183,0)</f>
        <v>0</v>
      </c>
      <c r="BI183" s="151">
        <f t="shared" ref="BI183:BI201" si="38">IF(N183="nulová",J183,0)</f>
        <v>0</v>
      </c>
      <c r="BJ183" s="14" t="s">
        <v>125</v>
      </c>
      <c r="BK183" s="152">
        <f t="shared" ref="BK183:BK201" si="39">ROUND(I183*H183,3)</f>
        <v>0</v>
      </c>
      <c r="BL183" s="14" t="s">
        <v>182</v>
      </c>
      <c r="BM183" s="150" t="s">
        <v>303</v>
      </c>
    </row>
    <row r="184" spans="1:65" s="2" customFormat="1" ht="24.2" customHeight="1">
      <c r="A184" s="26"/>
      <c r="B184" s="139"/>
      <c r="C184" s="153" t="s">
        <v>304</v>
      </c>
      <c r="D184" s="153" t="s">
        <v>150</v>
      </c>
      <c r="E184" s="154" t="s">
        <v>305</v>
      </c>
      <c r="F184" s="155" t="s">
        <v>306</v>
      </c>
      <c r="G184" s="156" t="s">
        <v>167</v>
      </c>
      <c r="H184" s="157">
        <v>1</v>
      </c>
      <c r="I184" s="157"/>
      <c r="J184" s="157">
        <f t="shared" si="30"/>
        <v>0</v>
      </c>
      <c r="K184" s="158"/>
      <c r="L184" s="159"/>
      <c r="M184" s="160" t="s">
        <v>1</v>
      </c>
      <c r="N184" s="161" t="s">
        <v>36</v>
      </c>
      <c r="O184" s="148">
        <v>0</v>
      </c>
      <c r="P184" s="148">
        <f t="shared" si="31"/>
        <v>0</v>
      </c>
      <c r="Q184" s="148">
        <v>2.75E-2</v>
      </c>
      <c r="R184" s="148">
        <f t="shared" si="32"/>
        <v>2.75E-2</v>
      </c>
      <c r="S184" s="148">
        <v>0</v>
      </c>
      <c r="T184" s="149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256</v>
      </c>
      <c r="AT184" s="150" t="s">
        <v>150</v>
      </c>
      <c r="AU184" s="150" t="s">
        <v>125</v>
      </c>
      <c r="AY184" s="14" t="s">
        <v>117</v>
      </c>
      <c r="BE184" s="151">
        <f t="shared" si="34"/>
        <v>0</v>
      </c>
      <c r="BF184" s="151">
        <f t="shared" si="35"/>
        <v>0</v>
      </c>
      <c r="BG184" s="151">
        <f t="shared" si="36"/>
        <v>0</v>
      </c>
      <c r="BH184" s="151">
        <f t="shared" si="37"/>
        <v>0</v>
      </c>
      <c r="BI184" s="151">
        <f t="shared" si="38"/>
        <v>0</v>
      </c>
      <c r="BJ184" s="14" t="s">
        <v>125</v>
      </c>
      <c r="BK184" s="152">
        <f t="shared" si="39"/>
        <v>0</v>
      </c>
      <c r="BL184" s="14" t="s">
        <v>182</v>
      </c>
      <c r="BM184" s="150" t="s">
        <v>307</v>
      </c>
    </row>
    <row r="185" spans="1:65" s="2" customFormat="1" ht="24.2" customHeight="1">
      <c r="A185" s="26"/>
      <c r="B185" s="139"/>
      <c r="C185" s="140" t="s">
        <v>308</v>
      </c>
      <c r="D185" s="140" t="s">
        <v>120</v>
      </c>
      <c r="E185" s="141" t="s">
        <v>309</v>
      </c>
      <c r="F185" s="142" t="s">
        <v>310</v>
      </c>
      <c r="G185" s="143" t="s">
        <v>167</v>
      </c>
      <c r="H185" s="144">
        <v>3</v>
      </c>
      <c r="I185" s="144"/>
      <c r="J185" s="144">
        <f t="shared" si="30"/>
        <v>0</v>
      </c>
      <c r="K185" s="145"/>
      <c r="L185" s="27"/>
      <c r="M185" s="146" t="s">
        <v>1</v>
      </c>
      <c r="N185" s="147" t="s">
        <v>36</v>
      </c>
      <c r="O185" s="148">
        <v>1.4980800000000001</v>
      </c>
      <c r="P185" s="148">
        <f t="shared" si="31"/>
        <v>4.4942400000000005</v>
      </c>
      <c r="Q185" s="148">
        <v>2.7999999999999998E-4</v>
      </c>
      <c r="R185" s="148">
        <f t="shared" si="32"/>
        <v>8.3999999999999993E-4</v>
      </c>
      <c r="S185" s="148">
        <v>0</v>
      </c>
      <c r="T185" s="149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182</v>
      </c>
      <c r="AT185" s="150" t="s">
        <v>120</v>
      </c>
      <c r="AU185" s="150" t="s">
        <v>125</v>
      </c>
      <c r="AY185" s="14" t="s">
        <v>117</v>
      </c>
      <c r="BE185" s="151">
        <f t="shared" si="34"/>
        <v>0</v>
      </c>
      <c r="BF185" s="151">
        <f t="shared" si="35"/>
        <v>0</v>
      </c>
      <c r="BG185" s="151">
        <f t="shared" si="36"/>
        <v>0</v>
      </c>
      <c r="BH185" s="151">
        <f t="shared" si="37"/>
        <v>0</v>
      </c>
      <c r="BI185" s="151">
        <f t="shared" si="38"/>
        <v>0</v>
      </c>
      <c r="BJ185" s="14" t="s">
        <v>125</v>
      </c>
      <c r="BK185" s="152">
        <f t="shared" si="39"/>
        <v>0</v>
      </c>
      <c r="BL185" s="14" t="s">
        <v>182</v>
      </c>
      <c r="BM185" s="150" t="s">
        <v>311</v>
      </c>
    </row>
    <row r="186" spans="1:65" s="2" customFormat="1" ht="16.5" customHeight="1">
      <c r="A186" s="26"/>
      <c r="B186" s="139"/>
      <c r="C186" s="153" t="s">
        <v>312</v>
      </c>
      <c r="D186" s="153" t="s">
        <v>150</v>
      </c>
      <c r="E186" s="154" t="s">
        <v>313</v>
      </c>
      <c r="F186" s="155" t="s">
        <v>314</v>
      </c>
      <c r="G186" s="156" t="s">
        <v>167</v>
      </c>
      <c r="H186" s="157">
        <v>3</v>
      </c>
      <c r="I186" s="157"/>
      <c r="J186" s="157">
        <f t="shared" si="30"/>
        <v>0</v>
      </c>
      <c r="K186" s="158"/>
      <c r="L186" s="159"/>
      <c r="M186" s="160" t="s">
        <v>1</v>
      </c>
      <c r="N186" s="161" t="s">
        <v>36</v>
      </c>
      <c r="O186" s="148">
        <v>0</v>
      </c>
      <c r="P186" s="148">
        <f t="shared" si="31"/>
        <v>0</v>
      </c>
      <c r="Q186" s="148">
        <v>1.41E-2</v>
      </c>
      <c r="R186" s="148">
        <f t="shared" si="32"/>
        <v>4.2299999999999997E-2</v>
      </c>
      <c r="S186" s="148">
        <v>0</v>
      </c>
      <c r="T186" s="149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0" t="s">
        <v>256</v>
      </c>
      <c r="AT186" s="150" t="s">
        <v>150</v>
      </c>
      <c r="AU186" s="150" t="s">
        <v>125</v>
      </c>
      <c r="AY186" s="14" t="s">
        <v>117</v>
      </c>
      <c r="BE186" s="151">
        <f t="shared" si="34"/>
        <v>0</v>
      </c>
      <c r="BF186" s="151">
        <f t="shared" si="35"/>
        <v>0</v>
      </c>
      <c r="BG186" s="151">
        <f t="shared" si="36"/>
        <v>0</v>
      </c>
      <c r="BH186" s="151">
        <f t="shared" si="37"/>
        <v>0</v>
      </c>
      <c r="BI186" s="151">
        <f t="shared" si="38"/>
        <v>0</v>
      </c>
      <c r="BJ186" s="14" t="s">
        <v>125</v>
      </c>
      <c r="BK186" s="152">
        <f t="shared" si="39"/>
        <v>0</v>
      </c>
      <c r="BL186" s="14" t="s">
        <v>182</v>
      </c>
      <c r="BM186" s="150" t="s">
        <v>315</v>
      </c>
    </row>
    <row r="187" spans="1:65" s="2" customFormat="1" ht="37.9" customHeight="1">
      <c r="A187" s="26"/>
      <c r="B187" s="139"/>
      <c r="C187" s="140" t="s">
        <v>316</v>
      </c>
      <c r="D187" s="140" t="s">
        <v>120</v>
      </c>
      <c r="E187" s="141" t="s">
        <v>317</v>
      </c>
      <c r="F187" s="142" t="s">
        <v>318</v>
      </c>
      <c r="G187" s="143" t="s">
        <v>167</v>
      </c>
      <c r="H187" s="144">
        <v>1</v>
      </c>
      <c r="I187" s="144"/>
      <c r="J187" s="144">
        <f t="shared" si="30"/>
        <v>0</v>
      </c>
      <c r="K187" s="145"/>
      <c r="L187" s="27"/>
      <c r="M187" s="146" t="s">
        <v>1</v>
      </c>
      <c r="N187" s="147" t="s">
        <v>36</v>
      </c>
      <c r="O187" s="148">
        <v>1.48245</v>
      </c>
      <c r="P187" s="148">
        <f t="shared" si="31"/>
        <v>1.48245</v>
      </c>
      <c r="Q187" s="148">
        <v>7.4799999999999997E-4</v>
      </c>
      <c r="R187" s="148">
        <f t="shared" si="32"/>
        <v>7.4799999999999997E-4</v>
      </c>
      <c r="S187" s="148">
        <v>0</v>
      </c>
      <c r="T187" s="149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182</v>
      </c>
      <c r="AT187" s="150" t="s">
        <v>120</v>
      </c>
      <c r="AU187" s="150" t="s">
        <v>125</v>
      </c>
      <c r="AY187" s="14" t="s">
        <v>117</v>
      </c>
      <c r="BE187" s="151">
        <f t="shared" si="34"/>
        <v>0</v>
      </c>
      <c r="BF187" s="151">
        <f t="shared" si="35"/>
        <v>0</v>
      </c>
      <c r="BG187" s="151">
        <f t="shared" si="36"/>
        <v>0</v>
      </c>
      <c r="BH187" s="151">
        <f t="shared" si="37"/>
        <v>0</v>
      </c>
      <c r="BI187" s="151">
        <f t="shared" si="38"/>
        <v>0</v>
      </c>
      <c r="BJ187" s="14" t="s">
        <v>125</v>
      </c>
      <c r="BK187" s="152">
        <f t="shared" si="39"/>
        <v>0</v>
      </c>
      <c r="BL187" s="14" t="s">
        <v>182</v>
      </c>
      <c r="BM187" s="150" t="s">
        <v>319</v>
      </c>
    </row>
    <row r="188" spans="1:65" s="2" customFormat="1" ht="24.2" customHeight="1">
      <c r="A188" s="26"/>
      <c r="B188" s="139"/>
      <c r="C188" s="153" t="s">
        <v>320</v>
      </c>
      <c r="D188" s="153" t="s">
        <v>150</v>
      </c>
      <c r="E188" s="154" t="s">
        <v>321</v>
      </c>
      <c r="F188" s="155" t="s">
        <v>322</v>
      </c>
      <c r="G188" s="156" t="s">
        <v>167</v>
      </c>
      <c r="H188" s="157">
        <v>1</v>
      </c>
      <c r="I188" s="157"/>
      <c r="J188" s="157">
        <f t="shared" si="30"/>
        <v>0</v>
      </c>
      <c r="K188" s="158"/>
      <c r="L188" s="159"/>
      <c r="M188" s="160" t="s">
        <v>1</v>
      </c>
      <c r="N188" s="161" t="s">
        <v>36</v>
      </c>
      <c r="O188" s="148">
        <v>0</v>
      </c>
      <c r="P188" s="148">
        <f t="shared" si="31"/>
        <v>0</v>
      </c>
      <c r="Q188" s="148">
        <v>2.5000000000000001E-2</v>
      </c>
      <c r="R188" s="148">
        <f t="shared" si="32"/>
        <v>2.5000000000000001E-2</v>
      </c>
      <c r="S188" s="148">
        <v>0</v>
      </c>
      <c r="T188" s="149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256</v>
      </c>
      <c r="AT188" s="150" t="s">
        <v>150</v>
      </c>
      <c r="AU188" s="150" t="s">
        <v>125</v>
      </c>
      <c r="AY188" s="14" t="s">
        <v>117</v>
      </c>
      <c r="BE188" s="151">
        <f t="shared" si="34"/>
        <v>0</v>
      </c>
      <c r="BF188" s="151">
        <f t="shared" si="35"/>
        <v>0</v>
      </c>
      <c r="BG188" s="151">
        <f t="shared" si="36"/>
        <v>0</v>
      </c>
      <c r="BH188" s="151">
        <f t="shared" si="37"/>
        <v>0</v>
      </c>
      <c r="BI188" s="151">
        <f t="shared" si="38"/>
        <v>0</v>
      </c>
      <c r="BJ188" s="14" t="s">
        <v>125</v>
      </c>
      <c r="BK188" s="152">
        <f t="shared" si="39"/>
        <v>0</v>
      </c>
      <c r="BL188" s="14" t="s">
        <v>182</v>
      </c>
      <c r="BM188" s="150" t="s">
        <v>323</v>
      </c>
    </row>
    <row r="189" spans="1:65" s="2" customFormat="1" ht="16.5" customHeight="1">
      <c r="A189" s="26"/>
      <c r="B189" s="139"/>
      <c r="C189" s="140" t="s">
        <v>324</v>
      </c>
      <c r="D189" s="140" t="s">
        <v>120</v>
      </c>
      <c r="E189" s="141" t="s">
        <v>325</v>
      </c>
      <c r="F189" s="142" t="s">
        <v>326</v>
      </c>
      <c r="G189" s="143" t="s">
        <v>167</v>
      </c>
      <c r="H189" s="144">
        <v>1</v>
      </c>
      <c r="I189" s="144"/>
      <c r="J189" s="144">
        <f t="shared" si="30"/>
        <v>0</v>
      </c>
      <c r="K189" s="145"/>
      <c r="L189" s="27"/>
      <c r="M189" s="146" t="s">
        <v>1</v>
      </c>
      <c r="N189" s="147" t="s">
        <v>36</v>
      </c>
      <c r="O189" s="148">
        <v>0.13436999999999999</v>
      </c>
      <c r="P189" s="148">
        <f t="shared" si="31"/>
        <v>0.13436999999999999</v>
      </c>
      <c r="Q189" s="148">
        <v>0</v>
      </c>
      <c r="R189" s="148">
        <f t="shared" si="32"/>
        <v>0</v>
      </c>
      <c r="S189" s="148">
        <v>0</v>
      </c>
      <c r="T189" s="149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182</v>
      </c>
      <c r="AT189" s="150" t="s">
        <v>120</v>
      </c>
      <c r="AU189" s="150" t="s">
        <v>125</v>
      </c>
      <c r="AY189" s="14" t="s">
        <v>117</v>
      </c>
      <c r="BE189" s="151">
        <f t="shared" si="34"/>
        <v>0</v>
      </c>
      <c r="BF189" s="151">
        <f t="shared" si="35"/>
        <v>0</v>
      </c>
      <c r="BG189" s="151">
        <f t="shared" si="36"/>
        <v>0</v>
      </c>
      <c r="BH189" s="151">
        <f t="shared" si="37"/>
        <v>0</v>
      </c>
      <c r="BI189" s="151">
        <f t="shared" si="38"/>
        <v>0</v>
      </c>
      <c r="BJ189" s="14" t="s">
        <v>125</v>
      </c>
      <c r="BK189" s="152">
        <f t="shared" si="39"/>
        <v>0</v>
      </c>
      <c r="BL189" s="14" t="s">
        <v>182</v>
      </c>
      <c r="BM189" s="150" t="s">
        <v>327</v>
      </c>
    </row>
    <row r="190" spans="1:65" s="2" customFormat="1" ht="16.5" customHeight="1">
      <c r="A190" s="26"/>
      <c r="B190" s="139"/>
      <c r="C190" s="153" t="s">
        <v>328</v>
      </c>
      <c r="D190" s="153" t="s">
        <v>150</v>
      </c>
      <c r="E190" s="154" t="s">
        <v>329</v>
      </c>
      <c r="F190" s="155" t="s">
        <v>330</v>
      </c>
      <c r="G190" s="156" t="s">
        <v>167</v>
      </c>
      <c r="H190" s="157">
        <v>1</v>
      </c>
      <c r="I190" s="157"/>
      <c r="J190" s="157">
        <f t="shared" si="30"/>
        <v>0</v>
      </c>
      <c r="K190" s="158"/>
      <c r="L190" s="159"/>
      <c r="M190" s="160" t="s">
        <v>1</v>
      </c>
      <c r="N190" s="161" t="s">
        <v>36</v>
      </c>
      <c r="O190" s="148">
        <v>0</v>
      </c>
      <c r="P190" s="148">
        <f t="shared" si="31"/>
        <v>0</v>
      </c>
      <c r="Q190" s="148">
        <v>2E-3</v>
      </c>
      <c r="R190" s="148">
        <f t="shared" si="32"/>
        <v>2E-3</v>
      </c>
      <c r="S190" s="148">
        <v>0</v>
      </c>
      <c r="T190" s="149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0" t="s">
        <v>256</v>
      </c>
      <c r="AT190" s="150" t="s">
        <v>150</v>
      </c>
      <c r="AU190" s="150" t="s">
        <v>125</v>
      </c>
      <c r="AY190" s="14" t="s">
        <v>117</v>
      </c>
      <c r="BE190" s="151">
        <f t="shared" si="34"/>
        <v>0</v>
      </c>
      <c r="BF190" s="151">
        <f t="shared" si="35"/>
        <v>0</v>
      </c>
      <c r="BG190" s="151">
        <f t="shared" si="36"/>
        <v>0</v>
      </c>
      <c r="BH190" s="151">
        <f t="shared" si="37"/>
        <v>0</v>
      </c>
      <c r="BI190" s="151">
        <f t="shared" si="38"/>
        <v>0</v>
      </c>
      <c r="BJ190" s="14" t="s">
        <v>125</v>
      </c>
      <c r="BK190" s="152">
        <f t="shared" si="39"/>
        <v>0</v>
      </c>
      <c r="BL190" s="14" t="s">
        <v>182</v>
      </c>
      <c r="BM190" s="150" t="s">
        <v>331</v>
      </c>
    </row>
    <row r="191" spans="1:65" s="2" customFormat="1" ht="24.2" customHeight="1">
      <c r="A191" s="26"/>
      <c r="B191" s="139"/>
      <c r="C191" s="140" t="s">
        <v>332</v>
      </c>
      <c r="D191" s="140" t="s">
        <v>120</v>
      </c>
      <c r="E191" s="141" t="s">
        <v>333</v>
      </c>
      <c r="F191" s="142" t="s">
        <v>334</v>
      </c>
      <c r="G191" s="143" t="s">
        <v>167</v>
      </c>
      <c r="H191" s="144">
        <v>1</v>
      </c>
      <c r="I191" s="144"/>
      <c r="J191" s="144">
        <f t="shared" si="30"/>
        <v>0</v>
      </c>
      <c r="K191" s="145"/>
      <c r="L191" s="27"/>
      <c r="M191" s="146" t="s">
        <v>1</v>
      </c>
      <c r="N191" s="147" t="s">
        <v>36</v>
      </c>
      <c r="O191" s="148">
        <v>2.4367100000000002</v>
      </c>
      <c r="P191" s="148">
        <f t="shared" si="31"/>
        <v>2.4367100000000002</v>
      </c>
      <c r="Q191" s="148">
        <v>1.0632E-3</v>
      </c>
      <c r="R191" s="148">
        <f t="shared" si="32"/>
        <v>1.0632E-3</v>
      </c>
      <c r="S191" s="148">
        <v>0</v>
      </c>
      <c r="T191" s="149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182</v>
      </c>
      <c r="AT191" s="150" t="s">
        <v>120</v>
      </c>
      <c r="AU191" s="150" t="s">
        <v>125</v>
      </c>
      <c r="AY191" s="14" t="s">
        <v>117</v>
      </c>
      <c r="BE191" s="151">
        <f t="shared" si="34"/>
        <v>0</v>
      </c>
      <c r="BF191" s="151">
        <f t="shared" si="35"/>
        <v>0</v>
      </c>
      <c r="BG191" s="151">
        <f t="shared" si="36"/>
        <v>0</v>
      </c>
      <c r="BH191" s="151">
        <f t="shared" si="37"/>
        <v>0</v>
      </c>
      <c r="BI191" s="151">
        <f t="shared" si="38"/>
        <v>0</v>
      </c>
      <c r="BJ191" s="14" t="s">
        <v>125</v>
      </c>
      <c r="BK191" s="152">
        <f t="shared" si="39"/>
        <v>0</v>
      </c>
      <c r="BL191" s="14" t="s">
        <v>182</v>
      </c>
      <c r="BM191" s="150" t="s">
        <v>335</v>
      </c>
    </row>
    <row r="192" spans="1:65" s="2" customFormat="1" ht="24.2" customHeight="1">
      <c r="A192" s="26"/>
      <c r="B192" s="139"/>
      <c r="C192" s="153" t="s">
        <v>336</v>
      </c>
      <c r="D192" s="153" t="s">
        <v>150</v>
      </c>
      <c r="E192" s="154" t="s">
        <v>337</v>
      </c>
      <c r="F192" s="155" t="s">
        <v>338</v>
      </c>
      <c r="G192" s="156" t="s">
        <v>167</v>
      </c>
      <c r="H192" s="157">
        <v>1</v>
      </c>
      <c r="I192" s="157"/>
      <c r="J192" s="157">
        <f t="shared" si="30"/>
        <v>0</v>
      </c>
      <c r="K192" s="158"/>
      <c r="L192" s="159"/>
      <c r="M192" s="160" t="s">
        <v>1</v>
      </c>
      <c r="N192" s="161" t="s">
        <v>36</v>
      </c>
      <c r="O192" s="148">
        <v>0</v>
      </c>
      <c r="P192" s="148">
        <f t="shared" si="31"/>
        <v>0</v>
      </c>
      <c r="Q192" s="148">
        <v>3.9100000000000003E-2</v>
      </c>
      <c r="R192" s="148">
        <f t="shared" si="32"/>
        <v>3.9100000000000003E-2</v>
      </c>
      <c r="S192" s="148">
        <v>0</v>
      </c>
      <c r="T192" s="149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256</v>
      </c>
      <c r="AT192" s="150" t="s">
        <v>150</v>
      </c>
      <c r="AU192" s="150" t="s">
        <v>125</v>
      </c>
      <c r="AY192" s="14" t="s">
        <v>117</v>
      </c>
      <c r="BE192" s="151">
        <f t="shared" si="34"/>
        <v>0</v>
      </c>
      <c r="BF192" s="151">
        <f t="shared" si="35"/>
        <v>0</v>
      </c>
      <c r="BG192" s="151">
        <f t="shared" si="36"/>
        <v>0</v>
      </c>
      <c r="BH192" s="151">
        <f t="shared" si="37"/>
        <v>0</v>
      </c>
      <c r="BI192" s="151">
        <f t="shared" si="38"/>
        <v>0</v>
      </c>
      <c r="BJ192" s="14" t="s">
        <v>125</v>
      </c>
      <c r="BK192" s="152">
        <f t="shared" si="39"/>
        <v>0</v>
      </c>
      <c r="BL192" s="14" t="s">
        <v>182</v>
      </c>
      <c r="BM192" s="150" t="s">
        <v>339</v>
      </c>
    </row>
    <row r="193" spans="1:65" s="2" customFormat="1" ht="21.75" customHeight="1">
      <c r="A193" s="26"/>
      <c r="B193" s="139"/>
      <c r="C193" s="140" t="s">
        <v>340</v>
      </c>
      <c r="D193" s="140" t="s">
        <v>120</v>
      </c>
      <c r="E193" s="141" t="s">
        <v>341</v>
      </c>
      <c r="F193" s="142" t="s">
        <v>342</v>
      </c>
      <c r="G193" s="143" t="s">
        <v>167</v>
      </c>
      <c r="H193" s="144">
        <v>4</v>
      </c>
      <c r="I193" s="144"/>
      <c r="J193" s="144">
        <f t="shared" si="30"/>
        <v>0</v>
      </c>
      <c r="K193" s="145"/>
      <c r="L193" s="27"/>
      <c r="M193" s="146" t="s">
        <v>1</v>
      </c>
      <c r="N193" s="147" t="s">
        <v>36</v>
      </c>
      <c r="O193" s="148">
        <v>0.21443000000000001</v>
      </c>
      <c r="P193" s="148">
        <f t="shared" si="31"/>
        <v>0.85772000000000004</v>
      </c>
      <c r="Q193" s="148">
        <v>8.0000000000000007E-5</v>
      </c>
      <c r="R193" s="148">
        <f t="shared" si="32"/>
        <v>3.2000000000000003E-4</v>
      </c>
      <c r="S193" s="148">
        <v>0</v>
      </c>
      <c r="T193" s="149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182</v>
      </c>
      <c r="AT193" s="150" t="s">
        <v>120</v>
      </c>
      <c r="AU193" s="150" t="s">
        <v>125</v>
      </c>
      <c r="AY193" s="14" t="s">
        <v>117</v>
      </c>
      <c r="BE193" s="151">
        <f t="shared" si="34"/>
        <v>0</v>
      </c>
      <c r="BF193" s="151">
        <f t="shared" si="35"/>
        <v>0</v>
      </c>
      <c r="BG193" s="151">
        <f t="shared" si="36"/>
        <v>0</v>
      </c>
      <c r="BH193" s="151">
        <f t="shared" si="37"/>
        <v>0</v>
      </c>
      <c r="BI193" s="151">
        <f t="shared" si="38"/>
        <v>0</v>
      </c>
      <c r="BJ193" s="14" t="s">
        <v>125</v>
      </c>
      <c r="BK193" s="152">
        <f t="shared" si="39"/>
        <v>0</v>
      </c>
      <c r="BL193" s="14" t="s">
        <v>182</v>
      </c>
      <c r="BM193" s="150" t="s">
        <v>343</v>
      </c>
    </row>
    <row r="194" spans="1:65" s="2" customFormat="1" ht="24.2" customHeight="1">
      <c r="A194" s="26"/>
      <c r="B194" s="139"/>
      <c r="C194" s="153" t="s">
        <v>344</v>
      </c>
      <c r="D194" s="153" t="s">
        <v>150</v>
      </c>
      <c r="E194" s="154" t="s">
        <v>345</v>
      </c>
      <c r="F194" s="155" t="s">
        <v>346</v>
      </c>
      <c r="G194" s="156" t="s">
        <v>347</v>
      </c>
      <c r="H194" s="157">
        <v>4</v>
      </c>
      <c r="I194" s="157"/>
      <c r="J194" s="157">
        <f t="shared" si="30"/>
        <v>0</v>
      </c>
      <c r="K194" s="158"/>
      <c r="L194" s="159"/>
      <c r="M194" s="160" t="s">
        <v>1</v>
      </c>
      <c r="N194" s="161" t="s">
        <v>36</v>
      </c>
      <c r="O194" s="148">
        <v>0</v>
      </c>
      <c r="P194" s="148">
        <f t="shared" si="31"/>
        <v>0</v>
      </c>
      <c r="Q194" s="148">
        <v>5.5000000000000003E-4</v>
      </c>
      <c r="R194" s="148">
        <f t="shared" si="32"/>
        <v>2.2000000000000001E-3</v>
      </c>
      <c r="S194" s="148">
        <v>0</v>
      </c>
      <c r="T194" s="149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0" t="s">
        <v>256</v>
      </c>
      <c r="AT194" s="150" t="s">
        <v>150</v>
      </c>
      <c r="AU194" s="150" t="s">
        <v>125</v>
      </c>
      <c r="AY194" s="14" t="s">
        <v>117</v>
      </c>
      <c r="BE194" s="151">
        <f t="shared" si="34"/>
        <v>0</v>
      </c>
      <c r="BF194" s="151">
        <f t="shared" si="35"/>
        <v>0</v>
      </c>
      <c r="BG194" s="151">
        <f t="shared" si="36"/>
        <v>0</v>
      </c>
      <c r="BH194" s="151">
        <f t="shared" si="37"/>
        <v>0</v>
      </c>
      <c r="BI194" s="151">
        <f t="shared" si="38"/>
        <v>0</v>
      </c>
      <c r="BJ194" s="14" t="s">
        <v>125</v>
      </c>
      <c r="BK194" s="152">
        <f t="shared" si="39"/>
        <v>0</v>
      </c>
      <c r="BL194" s="14" t="s">
        <v>182</v>
      </c>
      <c r="BM194" s="150" t="s">
        <v>348</v>
      </c>
    </row>
    <row r="195" spans="1:65" s="2" customFormat="1" ht="33" customHeight="1">
      <c r="A195" s="26"/>
      <c r="B195" s="139"/>
      <c r="C195" s="140" t="s">
        <v>349</v>
      </c>
      <c r="D195" s="140" t="s">
        <v>120</v>
      </c>
      <c r="E195" s="141" t="s">
        <v>350</v>
      </c>
      <c r="F195" s="142" t="s">
        <v>351</v>
      </c>
      <c r="G195" s="143" t="s">
        <v>167</v>
      </c>
      <c r="H195" s="144">
        <v>3</v>
      </c>
      <c r="I195" s="144"/>
      <c r="J195" s="144">
        <f t="shared" si="30"/>
        <v>0</v>
      </c>
      <c r="K195" s="145"/>
      <c r="L195" s="27"/>
      <c r="M195" s="146" t="s">
        <v>1</v>
      </c>
      <c r="N195" s="147" t="s">
        <v>36</v>
      </c>
      <c r="O195" s="148">
        <v>0.53161000000000003</v>
      </c>
      <c r="P195" s="148">
        <f t="shared" si="31"/>
        <v>1.59483</v>
      </c>
      <c r="Q195" s="148">
        <v>1E-4</v>
      </c>
      <c r="R195" s="148">
        <f t="shared" si="32"/>
        <v>3.0000000000000003E-4</v>
      </c>
      <c r="S195" s="148">
        <v>0</v>
      </c>
      <c r="T195" s="149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0" t="s">
        <v>182</v>
      </c>
      <c r="AT195" s="150" t="s">
        <v>120</v>
      </c>
      <c r="AU195" s="150" t="s">
        <v>125</v>
      </c>
      <c r="AY195" s="14" t="s">
        <v>117</v>
      </c>
      <c r="BE195" s="151">
        <f t="shared" si="34"/>
        <v>0</v>
      </c>
      <c r="BF195" s="151">
        <f t="shared" si="35"/>
        <v>0</v>
      </c>
      <c r="BG195" s="151">
        <f t="shared" si="36"/>
        <v>0</v>
      </c>
      <c r="BH195" s="151">
        <f t="shared" si="37"/>
        <v>0</v>
      </c>
      <c r="BI195" s="151">
        <f t="shared" si="38"/>
        <v>0</v>
      </c>
      <c r="BJ195" s="14" t="s">
        <v>125</v>
      </c>
      <c r="BK195" s="152">
        <f t="shared" si="39"/>
        <v>0</v>
      </c>
      <c r="BL195" s="14" t="s">
        <v>182</v>
      </c>
      <c r="BM195" s="150" t="s">
        <v>352</v>
      </c>
    </row>
    <row r="196" spans="1:65" s="2" customFormat="1" ht="16.5" customHeight="1">
      <c r="A196" s="26"/>
      <c r="B196" s="139"/>
      <c r="C196" s="153" t="s">
        <v>353</v>
      </c>
      <c r="D196" s="153" t="s">
        <v>150</v>
      </c>
      <c r="E196" s="154" t="s">
        <v>354</v>
      </c>
      <c r="F196" s="155" t="s">
        <v>355</v>
      </c>
      <c r="G196" s="156" t="s">
        <v>167</v>
      </c>
      <c r="H196" s="157">
        <v>3</v>
      </c>
      <c r="I196" s="157"/>
      <c r="J196" s="157">
        <f t="shared" si="30"/>
        <v>0</v>
      </c>
      <c r="K196" s="158"/>
      <c r="L196" s="159"/>
      <c r="M196" s="160" t="s">
        <v>1</v>
      </c>
      <c r="N196" s="161" t="s">
        <v>36</v>
      </c>
      <c r="O196" s="148">
        <v>0</v>
      </c>
      <c r="P196" s="148">
        <f t="shared" si="31"/>
        <v>0</v>
      </c>
      <c r="Q196" s="148">
        <v>2E-3</v>
      </c>
      <c r="R196" s="148">
        <f t="shared" si="32"/>
        <v>6.0000000000000001E-3</v>
      </c>
      <c r="S196" s="148">
        <v>0</v>
      </c>
      <c r="T196" s="149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0" t="s">
        <v>256</v>
      </c>
      <c r="AT196" s="150" t="s">
        <v>150</v>
      </c>
      <c r="AU196" s="150" t="s">
        <v>125</v>
      </c>
      <c r="AY196" s="14" t="s">
        <v>117</v>
      </c>
      <c r="BE196" s="151">
        <f t="shared" si="34"/>
        <v>0</v>
      </c>
      <c r="BF196" s="151">
        <f t="shared" si="35"/>
        <v>0</v>
      </c>
      <c r="BG196" s="151">
        <f t="shared" si="36"/>
        <v>0</v>
      </c>
      <c r="BH196" s="151">
        <f t="shared" si="37"/>
        <v>0</v>
      </c>
      <c r="BI196" s="151">
        <f t="shared" si="38"/>
        <v>0</v>
      </c>
      <c r="BJ196" s="14" t="s">
        <v>125</v>
      </c>
      <c r="BK196" s="152">
        <f t="shared" si="39"/>
        <v>0</v>
      </c>
      <c r="BL196" s="14" t="s">
        <v>182</v>
      </c>
      <c r="BM196" s="150" t="s">
        <v>356</v>
      </c>
    </row>
    <row r="197" spans="1:65" s="2" customFormat="1" ht="24.2" customHeight="1">
      <c r="A197" s="26"/>
      <c r="B197" s="139"/>
      <c r="C197" s="140" t="s">
        <v>357</v>
      </c>
      <c r="D197" s="140" t="s">
        <v>120</v>
      </c>
      <c r="E197" s="141" t="s">
        <v>358</v>
      </c>
      <c r="F197" s="142" t="s">
        <v>359</v>
      </c>
      <c r="G197" s="143" t="s">
        <v>167</v>
      </c>
      <c r="H197" s="144">
        <v>1</v>
      </c>
      <c r="I197" s="144"/>
      <c r="J197" s="144">
        <f t="shared" si="30"/>
        <v>0</v>
      </c>
      <c r="K197" s="145"/>
      <c r="L197" s="27"/>
      <c r="M197" s="146" t="s">
        <v>1</v>
      </c>
      <c r="N197" s="147" t="s">
        <v>36</v>
      </c>
      <c r="O197" s="148">
        <v>0.16094</v>
      </c>
      <c r="P197" s="148">
        <f t="shared" si="31"/>
        <v>0.16094</v>
      </c>
      <c r="Q197" s="148">
        <v>4.1999999999999996E-6</v>
      </c>
      <c r="R197" s="148">
        <f t="shared" si="32"/>
        <v>4.1999999999999996E-6</v>
      </c>
      <c r="S197" s="148">
        <v>0</v>
      </c>
      <c r="T197" s="149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0" t="s">
        <v>182</v>
      </c>
      <c r="AT197" s="150" t="s">
        <v>120</v>
      </c>
      <c r="AU197" s="150" t="s">
        <v>125</v>
      </c>
      <c r="AY197" s="14" t="s">
        <v>117</v>
      </c>
      <c r="BE197" s="151">
        <f t="shared" si="34"/>
        <v>0</v>
      </c>
      <c r="BF197" s="151">
        <f t="shared" si="35"/>
        <v>0</v>
      </c>
      <c r="BG197" s="151">
        <f t="shared" si="36"/>
        <v>0</v>
      </c>
      <c r="BH197" s="151">
        <f t="shared" si="37"/>
        <v>0</v>
      </c>
      <c r="BI197" s="151">
        <f t="shared" si="38"/>
        <v>0</v>
      </c>
      <c r="BJ197" s="14" t="s">
        <v>125</v>
      </c>
      <c r="BK197" s="152">
        <f t="shared" si="39"/>
        <v>0</v>
      </c>
      <c r="BL197" s="14" t="s">
        <v>182</v>
      </c>
      <c r="BM197" s="150" t="s">
        <v>360</v>
      </c>
    </row>
    <row r="198" spans="1:65" s="2" customFormat="1" ht="24.2" customHeight="1">
      <c r="A198" s="26"/>
      <c r="B198" s="139"/>
      <c r="C198" s="153" t="s">
        <v>361</v>
      </c>
      <c r="D198" s="153" t="s">
        <v>150</v>
      </c>
      <c r="E198" s="154" t="s">
        <v>362</v>
      </c>
      <c r="F198" s="155" t="s">
        <v>363</v>
      </c>
      <c r="G198" s="156" t="s">
        <v>167</v>
      </c>
      <c r="H198" s="157">
        <v>1</v>
      </c>
      <c r="I198" s="157"/>
      <c r="J198" s="157">
        <f t="shared" si="30"/>
        <v>0</v>
      </c>
      <c r="K198" s="158"/>
      <c r="L198" s="159"/>
      <c r="M198" s="160" t="s">
        <v>1</v>
      </c>
      <c r="N198" s="161" t="s">
        <v>36</v>
      </c>
      <c r="O198" s="148">
        <v>0</v>
      </c>
      <c r="P198" s="148">
        <f t="shared" si="31"/>
        <v>0</v>
      </c>
      <c r="Q198" s="148">
        <v>3.5699999999999998E-3</v>
      </c>
      <c r="R198" s="148">
        <f t="shared" si="32"/>
        <v>3.5699999999999998E-3</v>
      </c>
      <c r="S198" s="148">
        <v>0</v>
      </c>
      <c r="T198" s="149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0" t="s">
        <v>256</v>
      </c>
      <c r="AT198" s="150" t="s">
        <v>150</v>
      </c>
      <c r="AU198" s="150" t="s">
        <v>125</v>
      </c>
      <c r="AY198" s="14" t="s">
        <v>117</v>
      </c>
      <c r="BE198" s="151">
        <f t="shared" si="34"/>
        <v>0</v>
      </c>
      <c r="BF198" s="151">
        <f t="shared" si="35"/>
        <v>0</v>
      </c>
      <c r="BG198" s="151">
        <f t="shared" si="36"/>
        <v>0</v>
      </c>
      <c r="BH198" s="151">
        <f t="shared" si="37"/>
        <v>0</v>
      </c>
      <c r="BI198" s="151">
        <f t="shared" si="38"/>
        <v>0</v>
      </c>
      <c r="BJ198" s="14" t="s">
        <v>125</v>
      </c>
      <c r="BK198" s="152">
        <f t="shared" si="39"/>
        <v>0</v>
      </c>
      <c r="BL198" s="14" t="s">
        <v>182</v>
      </c>
      <c r="BM198" s="150" t="s">
        <v>364</v>
      </c>
    </row>
    <row r="199" spans="1:65" s="2" customFormat="1" ht="33" customHeight="1">
      <c r="A199" s="26"/>
      <c r="B199" s="139"/>
      <c r="C199" s="140" t="s">
        <v>365</v>
      </c>
      <c r="D199" s="140" t="s">
        <v>120</v>
      </c>
      <c r="E199" s="141" t="s">
        <v>366</v>
      </c>
      <c r="F199" s="142" t="s">
        <v>367</v>
      </c>
      <c r="G199" s="143" t="s">
        <v>167</v>
      </c>
      <c r="H199" s="144">
        <v>3</v>
      </c>
      <c r="I199" s="144"/>
      <c r="J199" s="144">
        <f t="shared" si="30"/>
        <v>0</v>
      </c>
      <c r="K199" s="145"/>
      <c r="L199" s="27"/>
      <c r="M199" s="146" t="s">
        <v>1</v>
      </c>
      <c r="N199" s="147" t="s">
        <v>36</v>
      </c>
      <c r="O199" s="148">
        <v>0.4904</v>
      </c>
      <c r="P199" s="148">
        <f t="shared" si="31"/>
        <v>1.4712000000000001</v>
      </c>
      <c r="Q199" s="148">
        <v>0</v>
      </c>
      <c r="R199" s="148">
        <f t="shared" si="32"/>
        <v>0</v>
      </c>
      <c r="S199" s="148">
        <v>0</v>
      </c>
      <c r="T199" s="149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0" t="s">
        <v>182</v>
      </c>
      <c r="AT199" s="150" t="s">
        <v>120</v>
      </c>
      <c r="AU199" s="150" t="s">
        <v>125</v>
      </c>
      <c r="AY199" s="14" t="s">
        <v>117</v>
      </c>
      <c r="BE199" s="151">
        <f t="shared" si="34"/>
        <v>0</v>
      </c>
      <c r="BF199" s="151">
        <f t="shared" si="35"/>
        <v>0</v>
      </c>
      <c r="BG199" s="151">
        <f t="shared" si="36"/>
        <v>0</v>
      </c>
      <c r="BH199" s="151">
        <f t="shared" si="37"/>
        <v>0</v>
      </c>
      <c r="BI199" s="151">
        <f t="shared" si="38"/>
        <v>0</v>
      </c>
      <c r="BJ199" s="14" t="s">
        <v>125</v>
      </c>
      <c r="BK199" s="152">
        <f t="shared" si="39"/>
        <v>0</v>
      </c>
      <c r="BL199" s="14" t="s">
        <v>182</v>
      </c>
      <c r="BM199" s="150" t="s">
        <v>368</v>
      </c>
    </row>
    <row r="200" spans="1:65" s="2" customFormat="1" ht="21.75" customHeight="1">
      <c r="A200" s="26"/>
      <c r="B200" s="139"/>
      <c r="C200" s="153" t="s">
        <v>369</v>
      </c>
      <c r="D200" s="153" t="s">
        <v>150</v>
      </c>
      <c r="E200" s="154" t="s">
        <v>370</v>
      </c>
      <c r="F200" s="155" t="s">
        <v>371</v>
      </c>
      <c r="G200" s="156" t="s">
        <v>167</v>
      </c>
      <c r="H200" s="157">
        <v>3</v>
      </c>
      <c r="I200" s="157"/>
      <c r="J200" s="157">
        <f t="shared" si="30"/>
        <v>0</v>
      </c>
      <c r="K200" s="158"/>
      <c r="L200" s="159"/>
      <c r="M200" s="160" t="s">
        <v>1</v>
      </c>
      <c r="N200" s="161" t="s">
        <v>36</v>
      </c>
      <c r="O200" s="148">
        <v>0</v>
      </c>
      <c r="P200" s="148">
        <f t="shared" si="31"/>
        <v>0</v>
      </c>
      <c r="Q200" s="148">
        <v>7.3999999999999999E-4</v>
      </c>
      <c r="R200" s="148">
        <f t="shared" si="32"/>
        <v>2.2199999999999998E-3</v>
      </c>
      <c r="S200" s="148">
        <v>0</v>
      </c>
      <c r="T200" s="149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0" t="s">
        <v>256</v>
      </c>
      <c r="AT200" s="150" t="s">
        <v>150</v>
      </c>
      <c r="AU200" s="150" t="s">
        <v>125</v>
      </c>
      <c r="AY200" s="14" t="s">
        <v>117</v>
      </c>
      <c r="BE200" s="151">
        <f t="shared" si="34"/>
        <v>0</v>
      </c>
      <c r="BF200" s="151">
        <f t="shared" si="35"/>
        <v>0</v>
      </c>
      <c r="BG200" s="151">
        <f t="shared" si="36"/>
        <v>0</v>
      </c>
      <c r="BH200" s="151">
        <f t="shared" si="37"/>
        <v>0</v>
      </c>
      <c r="BI200" s="151">
        <f t="shared" si="38"/>
        <v>0</v>
      </c>
      <c r="BJ200" s="14" t="s">
        <v>125</v>
      </c>
      <c r="BK200" s="152">
        <f t="shared" si="39"/>
        <v>0</v>
      </c>
      <c r="BL200" s="14" t="s">
        <v>182</v>
      </c>
      <c r="BM200" s="150" t="s">
        <v>372</v>
      </c>
    </row>
    <row r="201" spans="1:65" s="2" customFormat="1" ht="24.2" customHeight="1">
      <c r="A201" s="26"/>
      <c r="B201" s="139"/>
      <c r="C201" s="140" t="s">
        <v>373</v>
      </c>
      <c r="D201" s="140" t="s">
        <v>120</v>
      </c>
      <c r="E201" s="141" t="s">
        <v>374</v>
      </c>
      <c r="F201" s="142" t="s">
        <v>375</v>
      </c>
      <c r="G201" s="143" t="s">
        <v>252</v>
      </c>
      <c r="H201" s="144">
        <v>32.756999999999998</v>
      </c>
      <c r="I201" s="144"/>
      <c r="J201" s="144">
        <f t="shared" si="30"/>
        <v>0</v>
      </c>
      <c r="K201" s="145"/>
      <c r="L201" s="27"/>
      <c r="M201" s="146" t="s">
        <v>1</v>
      </c>
      <c r="N201" s="147" t="s">
        <v>36</v>
      </c>
      <c r="O201" s="148">
        <v>0</v>
      </c>
      <c r="P201" s="148">
        <f t="shared" si="31"/>
        <v>0</v>
      </c>
      <c r="Q201" s="148">
        <v>0</v>
      </c>
      <c r="R201" s="148">
        <f t="shared" si="32"/>
        <v>0</v>
      </c>
      <c r="S201" s="148">
        <v>0</v>
      </c>
      <c r="T201" s="149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0" t="s">
        <v>182</v>
      </c>
      <c r="AT201" s="150" t="s">
        <v>120</v>
      </c>
      <c r="AU201" s="150" t="s">
        <v>125</v>
      </c>
      <c r="AY201" s="14" t="s">
        <v>117</v>
      </c>
      <c r="BE201" s="151">
        <f t="shared" si="34"/>
        <v>0</v>
      </c>
      <c r="BF201" s="151">
        <f t="shared" si="35"/>
        <v>0</v>
      </c>
      <c r="BG201" s="151">
        <f t="shared" si="36"/>
        <v>0</v>
      </c>
      <c r="BH201" s="151">
        <f t="shared" si="37"/>
        <v>0</v>
      </c>
      <c r="BI201" s="151">
        <f t="shared" si="38"/>
        <v>0</v>
      </c>
      <c r="BJ201" s="14" t="s">
        <v>125</v>
      </c>
      <c r="BK201" s="152">
        <f t="shared" si="39"/>
        <v>0</v>
      </c>
      <c r="BL201" s="14" t="s">
        <v>182</v>
      </c>
      <c r="BM201" s="150" t="s">
        <v>376</v>
      </c>
    </row>
    <row r="202" spans="1:65" s="12" customFormat="1" ht="22.9" customHeight="1">
      <c r="B202" s="127"/>
      <c r="D202" s="128" t="s">
        <v>69</v>
      </c>
      <c r="E202" s="137" t="s">
        <v>377</v>
      </c>
      <c r="F202" s="137" t="s">
        <v>378</v>
      </c>
      <c r="J202" s="138">
        <f>BK202</f>
        <v>0</v>
      </c>
      <c r="L202" s="127"/>
      <c r="M202" s="131"/>
      <c r="N202" s="132"/>
      <c r="O202" s="132"/>
      <c r="P202" s="133">
        <f>SUM(P203:P205)</f>
        <v>0.77693000000000001</v>
      </c>
      <c r="Q202" s="132"/>
      <c r="R202" s="133">
        <f>SUM(R203:R205)</f>
        <v>1.198594E-2</v>
      </c>
      <c r="S202" s="132"/>
      <c r="T202" s="134">
        <f>SUM(T203:T205)</f>
        <v>0</v>
      </c>
      <c r="AR202" s="128" t="s">
        <v>125</v>
      </c>
      <c r="AT202" s="135" t="s">
        <v>69</v>
      </c>
      <c r="AU202" s="135" t="s">
        <v>75</v>
      </c>
      <c r="AY202" s="128" t="s">
        <v>117</v>
      </c>
      <c r="BK202" s="136">
        <f>SUM(BK203:BK205)</f>
        <v>0</v>
      </c>
    </row>
    <row r="203" spans="1:65" s="2" customFormat="1" ht="24.2" customHeight="1">
      <c r="A203" s="26"/>
      <c r="B203" s="139"/>
      <c r="C203" s="140" t="s">
        <v>379</v>
      </c>
      <c r="D203" s="140" t="s">
        <v>120</v>
      </c>
      <c r="E203" s="141" t="s">
        <v>380</v>
      </c>
      <c r="F203" s="142" t="s">
        <v>381</v>
      </c>
      <c r="G203" s="143" t="s">
        <v>167</v>
      </c>
      <c r="H203" s="144">
        <v>1</v>
      </c>
      <c r="I203" s="144"/>
      <c r="J203" s="144">
        <f>ROUND(I203*H203,3)</f>
        <v>0</v>
      </c>
      <c r="K203" s="145"/>
      <c r="L203" s="27"/>
      <c r="M203" s="146" t="s">
        <v>1</v>
      </c>
      <c r="N203" s="147" t="s">
        <v>36</v>
      </c>
      <c r="O203" s="148">
        <v>0.77693000000000001</v>
      </c>
      <c r="P203" s="148">
        <f>O203*H203</f>
        <v>0.77693000000000001</v>
      </c>
      <c r="Q203" s="148">
        <v>2.5939999999999999E-5</v>
      </c>
      <c r="R203" s="148">
        <f>Q203*H203</f>
        <v>2.5939999999999999E-5</v>
      </c>
      <c r="S203" s="148">
        <v>0</v>
      </c>
      <c r="T203" s="149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0" t="s">
        <v>182</v>
      </c>
      <c r="AT203" s="150" t="s">
        <v>120</v>
      </c>
      <c r="AU203" s="150" t="s">
        <v>125</v>
      </c>
      <c r="AY203" s="14" t="s">
        <v>117</v>
      </c>
      <c r="BE203" s="151">
        <f>IF(N203="základná",J203,0)</f>
        <v>0</v>
      </c>
      <c r="BF203" s="151">
        <f>IF(N203="znížená",J203,0)</f>
        <v>0</v>
      </c>
      <c r="BG203" s="151">
        <f>IF(N203="zákl. prenesená",J203,0)</f>
        <v>0</v>
      </c>
      <c r="BH203" s="151">
        <f>IF(N203="zníž. prenesená",J203,0)</f>
        <v>0</v>
      </c>
      <c r="BI203" s="151">
        <f>IF(N203="nulová",J203,0)</f>
        <v>0</v>
      </c>
      <c r="BJ203" s="14" t="s">
        <v>125</v>
      </c>
      <c r="BK203" s="152">
        <f>ROUND(I203*H203,3)</f>
        <v>0</v>
      </c>
      <c r="BL203" s="14" t="s">
        <v>182</v>
      </c>
      <c r="BM203" s="150" t="s">
        <v>382</v>
      </c>
    </row>
    <row r="204" spans="1:65" s="2" customFormat="1" ht="24.2" customHeight="1">
      <c r="A204" s="26"/>
      <c r="B204" s="139"/>
      <c r="C204" s="153" t="s">
        <v>383</v>
      </c>
      <c r="D204" s="153" t="s">
        <v>150</v>
      </c>
      <c r="E204" s="154" t="s">
        <v>384</v>
      </c>
      <c r="F204" s="155" t="s">
        <v>385</v>
      </c>
      <c r="G204" s="156" t="s">
        <v>167</v>
      </c>
      <c r="H204" s="157">
        <v>1</v>
      </c>
      <c r="I204" s="157"/>
      <c r="J204" s="157">
        <f>ROUND(I204*H204,3)</f>
        <v>0</v>
      </c>
      <c r="K204" s="158"/>
      <c r="L204" s="159"/>
      <c r="M204" s="160" t="s">
        <v>1</v>
      </c>
      <c r="N204" s="161" t="s">
        <v>36</v>
      </c>
      <c r="O204" s="148">
        <v>0</v>
      </c>
      <c r="P204" s="148">
        <f>O204*H204</f>
        <v>0</v>
      </c>
      <c r="Q204" s="148">
        <v>1.196E-2</v>
      </c>
      <c r="R204" s="148">
        <f>Q204*H204</f>
        <v>1.196E-2</v>
      </c>
      <c r="S204" s="148">
        <v>0</v>
      </c>
      <c r="T204" s="149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0" t="s">
        <v>256</v>
      </c>
      <c r="AT204" s="150" t="s">
        <v>150</v>
      </c>
      <c r="AU204" s="150" t="s">
        <v>125</v>
      </c>
      <c r="AY204" s="14" t="s">
        <v>117</v>
      </c>
      <c r="BE204" s="151">
        <f>IF(N204="základná",J204,0)</f>
        <v>0</v>
      </c>
      <c r="BF204" s="151">
        <f>IF(N204="znížená",J204,0)</f>
        <v>0</v>
      </c>
      <c r="BG204" s="151">
        <f>IF(N204="zákl. prenesená",J204,0)</f>
        <v>0</v>
      </c>
      <c r="BH204" s="151">
        <f>IF(N204="zníž. prenesená",J204,0)</f>
        <v>0</v>
      </c>
      <c r="BI204" s="151">
        <f>IF(N204="nulová",J204,0)</f>
        <v>0</v>
      </c>
      <c r="BJ204" s="14" t="s">
        <v>125</v>
      </c>
      <c r="BK204" s="152">
        <f>ROUND(I204*H204,3)</f>
        <v>0</v>
      </c>
      <c r="BL204" s="14" t="s">
        <v>182</v>
      </c>
      <c r="BM204" s="150" t="s">
        <v>386</v>
      </c>
    </row>
    <row r="205" spans="1:65" s="2" customFormat="1" ht="24.2" customHeight="1">
      <c r="A205" s="26"/>
      <c r="B205" s="139"/>
      <c r="C205" s="140" t="s">
        <v>387</v>
      </c>
      <c r="D205" s="140" t="s">
        <v>120</v>
      </c>
      <c r="E205" s="141" t="s">
        <v>388</v>
      </c>
      <c r="F205" s="142" t="s">
        <v>389</v>
      </c>
      <c r="G205" s="143" t="s">
        <v>252</v>
      </c>
      <c r="H205" s="144">
        <v>1.996</v>
      </c>
      <c r="I205" s="144"/>
      <c r="J205" s="144">
        <f>ROUND(I205*H205,3)</f>
        <v>0</v>
      </c>
      <c r="K205" s="145"/>
      <c r="L205" s="27"/>
      <c r="M205" s="146" t="s">
        <v>1</v>
      </c>
      <c r="N205" s="147" t="s">
        <v>36</v>
      </c>
      <c r="O205" s="148">
        <v>0</v>
      </c>
      <c r="P205" s="148">
        <f>O205*H205</f>
        <v>0</v>
      </c>
      <c r="Q205" s="148">
        <v>0</v>
      </c>
      <c r="R205" s="148">
        <f>Q205*H205</f>
        <v>0</v>
      </c>
      <c r="S205" s="148">
        <v>0</v>
      </c>
      <c r="T205" s="149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0" t="s">
        <v>182</v>
      </c>
      <c r="AT205" s="150" t="s">
        <v>120</v>
      </c>
      <c r="AU205" s="150" t="s">
        <v>125</v>
      </c>
      <c r="AY205" s="14" t="s">
        <v>117</v>
      </c>
      <c r="BE205" s="151">
        <f>IF(N205="základná",J205,0)</f>
        <v>0</v>
      </c>
      <c r="BF205" s="151">
        <f>IF(N205="znížená",J205,0)</f>
        <v>0</v>
      </c>
      <c r="BG205" s="151">
        <f>IF(N205="zákl. prenesená",J205,0)</f>
        <v>0</v>
      </c>
      <c r="BH205" s="151">
        <f>IF(N205="zníž. prenesená",J205,0)</f>
        <v>0</v>
      </c>
      <c r="BI205" s="151">
        <f>IF(N205="nulová",J205,0)</f>
        <v>0</v>
      </c>
      <c r="BJ205" s="14" t="s">
        <v>125</v>
      </c>
      <c r="BK205" s="152">
        <f>ROUND(I205*H205,3)</f>
        <v>0</v>
      </c>
      <c r="BL205" s="14" t="s">
        <v>182</v>
      </c>
      <c r="BM205" s="150" t="s">
        <v>390</v>
      </c>
    </row>
    <row r="206" spans="1:65" s="12" customFormat="1" ht="22.9" customHeight="1">
      <c r="B206" s="127"/>
      <c r="D206" s="128" t="s">
        <v>69</v>
      </c>
      <c r="E206" s="137" t="s">
        <v>391</v>
      </c>
      <c r="F206" s="137" t="s">
        <v>392</v>
      </c>
      <c r="J206" s="138">
        <f>BK206</f>
        <v>0</v>
      </c>
      <c r="L206" s="127"/>
      <c r="M206" s="131"/>
      <c r="N206" s="132"/>
      <c r="O206" s="132"/>
      <c r="P206" s="133">
        <f>SUM(P207:P209)</f>
        <v>39.10736</v>
      </c>
      <c r="Q206" s="132"/>
      <c r="R206" s="133">
        <f>SUM(R207:R209)</f>
        <v>0.46872000000000003</v>
      </c>
      <c r="S206" s="132"/>
      <c r="T206" s="134">
        <f>SUM(T207:T209)</f>
        <v>0</v>
      </c>
      <c r="AR206" s="128" t="s">
        <v>125</v>
      </c>
      <c r="AT206" s="135" t="s">
        <v>69</v>
      </c>
      <c r="AU206" s="135" t="s">
        <v>75</v>
      </c>
      <c r="AY206" s="128" t="s">
        <v>117</v>
      </c>
      <c r="BK206" s="136">
        <f>SUM(BK207:BK209)</f>
        <v>0</v>
      </c>
    </row>
    <row r="207" spans="1:65" s="2" customFormat="1" ht="37.9" customHeight="1">
      <c r="A207" s="26"/>
      <c r="B207" s="139"/>
      <c r="C207" s="140" t="s">
        <v>393</v>
      </c>
      <c r="D207" s="140" t="s">
        <v>120</v>
      </c>
      <c r="E207" s="141" t="s">
        <v>394</v>
      </c>
      <c r="F207" s="142" t="s">
        <v>395</v>
      </c>
      <c r="G207" s="143" t="s">
        <v>123</v>
      </c>
      <c r="H207" s="144">
        <v>9</v>
      </c>
      <c r="I207" s="144"/>
      <c r="J207" s="144">
        <f>ROUND(I207*H207,3)</f>
        <v>0</v>
      </c>
      <c r="K207" s="145"/>
      <c r="L207" s="27"/>
      <c r="M207" s="146" t="s">
        <v>1</v>
      </c>
      <c r="N207" s="147" t="s">
        <v>36</v>
      </c>
      <c r="O207" s="148">
        <v>0.93384</v>
      </c>
      <c r="P207" s="148">
        <f>O207*H207</f>
        <v>8.40456</v>
      </c>
      <c r="Q207" s="148">
        <v>1.6664000000000002E-2</v>
      </c>
      <c r="R207" s="148">
        <f>Q207*H207</f>
        <v>0.14997600000000003</v>
      </c>
      <c r="S207" s="148">
        <v>0</v>
      </c>
      <c r="T207" s="149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0" t="s">
        <v>182</v>
      </c>
      <c r="AT207" s="150" t="s">
        <v>120</v>
      </c>
      <c r="AU207" s="150" t="s">
        <v>125</v>
      </c>
      <c r="AY207" s="14" t="s">
        <v>117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4" t="s">
        <v>125</v>
      </c>
      <c r="BK207" s="152">
        <f>ROUND(I207*H207,3)</f>
        <v>0</v>
      </c>
      <c r="BL207" s="14" t="s">
        <v>182</v>
      </c>
      <c r="BM207" s="150" t="s">
        <v>396</v>
      </c>
    </row>
    <row r="208" spans="1:65" s="2" customFormat="1" ht="37.9" customHeight="1">
      <c r="A208" s="26"/>
      <c r="B208" s="139"/>
      <c r="C208" s="140" t="s">
        <v>397</v>
      </c>
      <c r="D208" s="140" t="s">
        <v>120</v>
      </c>
      <c r="E208" s="141" t="s">
        <v>398</v>
      </c>
      <c r="F208" s="142" t="s">
        <v>399</v>
      </c>
      <c r="G208" s="143" t="s">
        <v>123</v>
      </c>
      <c r="H208" s="144">
        <v>40</v>
      </c>
      <c r="I208" s="144"/>
      <c r="J208" s="144">
        <f>ROUND(I208*H208,3)</f>
        <v>0</v>
      </c>
      <c r="K208" s="145"/>
      <c r="L208" s="27"/>
      <c r="M208" s="146" t="s">
        <v>1</v>
      </c>
      <c r="N208" s="147" t="s">
        <v>36</v>
      </c>
      <c r="O208" s="148">
        <v>0.76756999999999997</v>
      </c>
      <c r="P208" s="148">
        <f>O208*H208</f>
        <v>30.7028</v>
      </c>
      <c r="Q208" s="148">
        <v>7.9685999999999993E-3</v>
      </c>
      <c r="R208" s="148">
        <f>Q208*H208</f>
        <v>0.31874399999999997</v>
      </c>
      <c r="S208" s="148">
        <v>0</v>
      </c>
      <c r="T208" s="149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0" t="s">
        <v>182</v>
      </c>
      <c r="AT208" s="150" t="s">
        <v>120</v>
      </c>
      <c r="AU208" s="150" t="s">
        <v>125</v>
      </c>
      <c r="AY208" s="14" t="s">
        <v>117</v>
      </c>
      <c r="BE208" s="151">
        <f>IF(N208="základná",J208,0)</f>
        <v>0</v>
      </c>
      <c r="BF208" s="151">
        <f>IF(N208="znížená",J208,0)</f>
        <v>0</v>
      </c>
      <c r="BG208" s="151">
        <f>IF(N208="zákl. prenesená",J208,0)</f>
        <v>0</v>
      </c>
      <c r="BH208" s="151">
        <f>IF(N208="zníž. prenesená",J208,0)</f>
        <v>0</v>
      </c>
      <c r="BI208" s="151">
        <f>IF(N208="nulová",J208,0)</f>
        <v>0</v>
      </c>
      <c r="BJ208" s="14" t="s">
        <v>125</v>
      </c>
      <c r="BK208" s="152">
        <f>ROUND(I208*H208,3)</f>
        <v>0</v>
      </c>
      <c r="BL208" s="14" t="s">
        <v>182</v>
      </c>
      <c r="BM208" s="150" t="s">
        <v>400</v>
      </c>
    </row>
    <row r="209" spans="1:65" s="2" customFormat="1" ht="21.75" customHeight="1">
      <c r="A209" s="26"/>
      <c r="B209" s="139"/>
      <c r="C209" s="140" t="s">
        <v>401</v>
      </c>
      <c r="D209" s="140" t="s">
        <v>120</v>
      </c>
      <c r="E209" s="141" t="s">
        <v>402</v>
      </c>
      <c r="F209" s="142" t="s">
        <v>403</v>
      </c>
      <c r="G209" s="143" t="s">
        <v>252</v>
      </c>
      <c r="H209" s="144">
        <v>29.411000000000001</v>
      </c>
      <c r="I209" s="144"/>
      <c r="J209" s="144">
        <f>ROUND(I209*H209,3)</f>
        <v>0</v>
      </c>
      <c r="K209" s="145"/>
      <c r="L209" s="27"/>
      <c r="M209" s="146" t="s">
        <v>1</v>
      </c>
      <c r="N209" s="147" t="s">
        <v>36</v>
      </c>
      <c r="O209" s="148">
        <v>0</v>
      </c>
      <c r="P209" s="148">
        <f>O209*H209</f>
        <v>0</v>
      </c>
      <c r="Q209" s="148">
        <v>0</v>
      </c>
      <c r="R209" s="148">
        <f>Q209*H209</f>
        <v>0</v>
      </c>
      <c r="S209" s="148">
        <v>0</v>
      </c>
      <c r="T209" s="149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0" t="s">
        <v>182</v>
      </c>
      <c r="AT209" s="150" t="s">
        <v>120</v>
      </c>
      <c r="AU209" s="150" t="s">
        <v>125</v>
      </c>
      <c r="AY209" s="14" t="s">
        <v>117</v>
      </c>
      <c r="BE209" s="151">
        <f>IF(N209="základná",J209,0)</f>
        <v>0</v>
      </c>
      <c r="BF209" s="151">
        <f>IF(N209="znížená",J209,0)</f>
        <v>0</v>
      </c>
      <c r="BG209" s="151">
        <f>IF(N209="zákl. prenesená",J209,0)</f>
        <v>0</v>
      </c>
      <c r="BH209" s="151">
        <f>IF(N209="zníž. prenesená",J209,0)</f>
        <v>0</v>
      </c>
      <c r="BI209" s="151">
        <f>IF(N209="nulová",J209,0)</f>
        <v>0</v>
      </c>
      <c r="BJ209" s="14" t="s">
        <v>125</v>
      </c>
      <c r="BK209" s="152">
        <f>ROUND(I209*H209,3)</f>
        <v>0</v>
      </c>
      <c r="BL209" s="14" t="s">
        <v>182</v>
      </c>
      <c r="BM209" s="150" t="s">
        <v>404</v>
      </c>
    </row>
    <row r="210" spans="1:65" s="12" customFormat="1" ht="22.9" customHeight="1">
      <c r="B210" s="127"/>
      <c r="D210" s="128" t="s">
        <v>69</v>
      </c>
      <c r="E210" s="137" t="s">
        <v>405</v>
      </c>
      <c r="F210" s="137" t="s">
        <v>406</v>
      </c>
      <c r="J210" s="138">
        <f>BK210</f>
        <v>0</v>
      </c>
      <c r="L210" s="127"/>
      <c r="M210" s="131"/>
      <c r="N210" s="132"/>
      <c r="O210" s="132"/>
      <c r="P210" s="133">
        <f>SUM(P211:P216)</f>
        <v>3.7781199999999999</v>
      </c>
      <c r="Q210" s="132"/>
      <c r="R210" s="133">
        <f>SUM(R211:R216)</f>
        <v>8.3199999999999996E-2</v>
      </c>
      <c r="S210" s="132"/>
      <c r="T210" s="134">
        <f>SUM(T211:T216)</f>
        <v>0</v>
      </c>
      <c r="AR210" s="128" t="s">
        <v>125</v>
      </c>
      <c r="AT210" s="135" t="s">
        <v>69</v>
      </c>
      <c r="AU210" s="135" t="s">
        <v>75</v>
      </c>
      <c r="AY210" s="128" t="s">
        <v>117</v>
      </c>
      <c r="BK210" s="136">
        <f>SUM(BK211:BK216)</f>
        <v>0</v>
      </c>
    </row>
    <row r="211" spans="1:65" s="2" customFormat="1" ht="33" customHeight="1">
      <c r="A211" s="26"/>
      <c r="B211" s="139"/>
      <c r="C211" s="140" t="s">
        <v>407</v>
      </c>
      <c r="D211" s="140" t="s">
        <v>120</v>
      </c>
      <c r="E211" s="141" t="s">
        <v>408</v>
      </c>
      <c r="F211" s="142" t="s">
        <v>409</v>
      </c>
      <c r="G211" s="143" t="s">
        <v>167</v>
      </c>
      <c r="H211" s="144">
        <v>1</v>
      </c>
      <c r="I211" s="144"/>
      <c r="J211" s="144">
        <f t="shared" ref="J211:J216" si="40">ROUND(I211*H211,3)</f>
        <v>0</v>
      </c>
      <c r="K211" s="145"/>
      <c r="L211" s="27"/>
      <c r="M211" s="146" t="s">
        <v>1</v>
      </c>
      <c r="N211" s="147" t="s">
        <v>36</v>
      </c>
      <c r="O211" s="148">
        <v>1.3281000000000001</v>
      </c>
      <c r="P211" s="148">
        <f t="shared" ref="P211:P216" si="41">O211*H211</f>
        <v>1.3281000000000001</v>
      </c>
      <c r="Q211" s="148">
        <v>1.1999999999999999E-3</v>
      </c>
      <c r="R211" s="148">
        <f t="shared" ref="R211:R216" si="42">Q211*H211</f>
        <v>1.1999999999999999E-3</v>
      </c>
      <c r="S211" s="148">
        <v>0</v>
      </c>
      <c r="T211" s="149">
        <f t="shared" ref="T211:T216" si="43"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0" t="s">
        <v>182</v>
      </c>
      <c r="AT211" s="150" t="s">
        <v>120</v>
      </c>
      <c r="AU211" s="150" t="s">
        <v>125</v>
      </c>
      <c r="AY211" s="14" t="s">
        <v>117</v>
      </c>
      <c r="BE211" s="151">
        <f t="shared" ref="BE211:BE216" si="44">IF(N211="základná",J211,0)</f>
        <v>0</v>
      </c>
      <c r="BF211" s="151">
        <f t="shared" ref="BF211:BF216" si="45">IF(N211="znížená",J211,0)</f>
        <v>0</v>
      </c>
      <c r="BG211" s="151">
        <f t="shared" ref="BG211:BG216" si="46">IF(N211="zákl. prenesená",J211,0)</f>
        <v>0</v>
      </c>
      <c r="BH211" s="151">
        <f t="shared" ref="BH211:BH216" si="47">IF(N211="zníž. prenesená",J211,0)</f>
        <v>0</v>
      </c>
      <c r="BI211" s="151">
        <f t="shared" ref="BI211:BI216" si="48">IF(N211="nulová",J211,0)</f>
        <v>0</v>
      </c>
      <c r="BJ211" s="14" t="s">
        <v>125</v>
      </c>
      <c r="BK211" s="152">
        <f t="shared" ref="BK211:BK216" si="49">ROUND(I211*H211,3)</f>
        <v>0</v>
      </c>
      <c r="BL211" s="14" t="s">
        <v>182</v>
      </c>
      <c r="BM211" s="150" t="s">
        <v>410</v>
      </c>
    </row>
    <row r="212" spans="1:65" s="2" customFormat="1" ht="24.2" customHeight="1">
      <c r="A212" s="26"/>
      <c r="B212" s="139"/>
      <c r="C212" s="153" t="s">
        <v>411</v>
      </c>
      <c r="D212" s="153" t="s">
        <v>150</v>
      </c>
      <c r="E212" s="154" t="s">
        <v>412</v>
      </c>
      <c r="F212" s="155" t="s">
        <v>413</v>
      </c>
      <c r="G212" s="156" t="s">
        <v>167</v>
      </c>
      <c r="H212" s="157">
        <v>1</v>
      </c>
      <c r="I212" s="157"/>
      <c r="J212" s="157">
        <f t="shared" si="40"/>
        <v>0</v>
      </c>
      <c r="K212" s="158"/>
      <c r="L212" s="159"/>
      <c r="M212" s="160" t="s">
        <v>1</v>
      </c>
      <c r="N212" s="161" t="s">
        <v>36</v>
      </c>
      <c r="O212" s="148">
        <v>0</v>
      </c>
      <c r="P212" s="148">
        <f t="shared" si="41"/>
        <v>0</v>
      </c>
      <c r="Q212" s="148">
        <v>0.03</v>
      </c>
      <c r="R212" s="148">
        <f t="shared" si="42"/>
        <v>0.03</v>
      </c>
      <c r="S212" s="148">
        <v>0</v>
      </c>
      <c r="T212" s="149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0" t="s">
        <v>256</v>
      </c>
      <c r="AT212" s="150" t="s">
        <v>150</v>
      </c>
      <c r="AU212" s="150" t="s">
        <v>125</v>
      </c>
      <c r="AY212" s="14" t="s">
        <v>117</v>
      </c>
      <c r="BE212" s="151">
        <f t="shared" si="44"/>
        <v>0</v>
      </c>
      <c r="BF212" s="151">
        <f t="shared" si="45"/>
        <v>0</v>
      </c>
      <c r="BG212" s="151">
        <f t="shared" si="46"/>
        <v>0</v>
      </c>
      <c r="BH212" s="151">
        <f t="shared" si="47"/>
        <v>0</v>
      </c>
      <c r="BI212" s="151">
        <f t="shared" si="48"/>
        <v>0</v>
      </c>
      <c r="BJ212" s="14" t="s">
        <v>125</v>
      </c>
      <c r="BK212" s="152">
        <f t="shared" si="49"/>
        <v>0</v>
      </c>
      <c r="BL212" s="14" t="s">
        <v>182</v>
      </c>
      <c r="BM212" s="150" t="s">
        <v>414</v>
      </c>
    </row>
    <row r="213" spans="1:65" s="2" customFormat="1" ht="33" customHeight="1">
      <c r="A213" s="26"/>
      <c r="B213" s="139"/>
      <c r="C213" s="140" t="s">
        <v>415</v>
      </c>
      <c r="D213" s="140" t="s">
        <v>120</v>
      </c>
      <c r="E213" s="141" t="s">
        <v>416</v>
      </c>
      <c r="F213" s="142" t="s">
        <v>417</v>
      </c>
      <c r="G213" s="143" t="s">
        <v>167</v>
      </c>
      <c r="H213" s="144">
        <v>2</v>
      </c>
      <c r="I213" s="144"/>
      <c r="J213" s="144">
        <f t="shared" si="40"/>
        <v>0</v>
      </c>
      <c r="K213" s="145"/>
      <c r="L213" s="27"/>
      <c r="M213" s="146" t="s">
        <v>1</v>
      </c>
      <c r="N213" s="147" t="s">
        <v>36</v>
      </c>
      <c r="O213" s="148">
        <v>1.2250099999999999</v>
      </c>
      <c r="P213" s="148">
        <f t="shared" si="41"/>
        <v>2.4500199999999999</v>
      </c>
      <c r="Q213" s="148">
        <v>0</v>
      </c>
      <c r="R213" s="148">
        <f t="shared" si="42"/>
        <v>0</v>
      </c>
      <c r="S213" s="148">
        <v>0</v>
      </c>
      <c r="T213" s="149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0" t="s">
        <v>182</v>
      </c>
      <c r="AT213" s="150" t="s">
        <v>120</v>
      </c>
      <c r="AU213" s="150" t="s">
        <v>125</v>
      </c>
      <c r="AY213" s="14" t="s">
        <v>117</v>
      </c>
      <c r="BE213" s="151">
        <f t="shared" si="44"/>
        <v>0</v>
      </c>
      <c r="BF213" s="151">
        <f t="shared" si="45"/>
        <v>0</v>
      </c>
      <c r="BG213" s="151">
        <f t="shared" si="46"/>
        <v>0</v>
      </c>
      <c r="BH213" s="151">
        <f t="shared" si="47"/>
        <v>0</v>
      </c>
      <c r="BI213" s="151">
        <f t="shared" si="48"/>
        <v>0</v>
      </c>
      <c r="BJ213" s="14" t="s">
        <v>125</v>
      </c>
      <c r="BK213" s="152">
        <f t="shared" si="49"/>
        <v>0</v>
      </c>
      <c r="BL213" s="14" t="s">
        <v>182</v>
      </c>
      <c r="BM213" s="150" t="s">
        <v>418</v>
      </c>
    </row>
    <row r="214" spans="1:65" s="2" customFormat="1" ht="24.2" customHeight="1">
      <c r="A214" s="26"/>
      <c r="B214" s="139"/>
      <c r="C214" s="153" t="s">
        <v>419</v>
      </c>
      <c r="D214" s="153" t="s">
        <v>150</v>
      </c>
      <c r="E214" s="154" t="s">
        <v>420</v>
      </c>
      <c r="F214" s="155" t="s">
        <v>421</v>
      </c>
      <c r="G214" s="156" t="s">
        <v>167</v>
      </c>
      <c r="H214" s="157">
        <v>2</v>
      </c>
      <c r="I214" s="157"/>
      <c r="J214" s="157">
        <f t="shared" si="40"/>
        <v>0</v>
      </c>
      <c r="K214" s="158"/>
      <c r="L214" s="159"/>
      <c r="M214" s="160" t="s">
        <v>1</v>
      </c>
      <c r="N214" s="161" t="s">
        <v>36</v>
      </c>
      <c r="O214" s="148">
        <v>0</v>
      </c>
      <c r="P214" s="148">
        <f t="shared" si="41"/>
        <v>0</v>
      </c>
      <c r="Q214" s="148">
        <v>1E-3</v>
      </c>
      <c r="R214" s="148">
        <f t="shared" si="42"/>
        <v>2E-3</v>
      </c>
      <c r="S214" s="148">
        <v>0</v>
      </c>
      <c r="T214" s="149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0" t="s">
        <v>256</v>
      </c>
      <c r="AT214" s="150" t="s">
        <v>150</v>
      </c>
      <c r="AU214" s="150" t="s">
        <v>125</v>
      </c>
      <c r="AY214" s="14" t="s">
        <v>117</v>
      </c>
      <c r="BE214" s="151">
        <f t="shared" si="44"/>
        <v>0</v>
      </c>
      <c r="BF214" s="151">
        <f t="shared" si="45"/>
        <v>0</v>
      </c>
      <c r="BG214" s="151">
        <f t="shared" si="46"/>
        <v>0</v>
      </c>
      <c r="BH214" s="151">
        <f t="shared" si="47"/>
        <v>0</v>
      </c>
      <c r="BI214" s="151">
        <f t="shared" si="48"/>
        <v>0</v>
      </c>
      <c r="BJ214" s="14" t="s">
        <v>125</v>
      </c>
      <c r="BK214" s="152">
        <f t="shared" si="49"/>
        <v>0</v>
      </c>
      <c r="BL214" s="14" t="s">
        <v>182</v>
      </c>
      <c r="BM214" s="150" t="s">
        <v>422</v>
      </c>
    </row>
    <row r="215" spans="1:65" s="2" customFormat="1" ht="37.9" customHeight="1">
      <c r="A215" s="26"/>
      <c r="B215" s="139"/>
      <c r="C215" s="153" t="s">
        <v>423</v>
      </c>
      <c r="D215" s="153" t="s">
        <v>150</v>
      </c>
      <c r="E215" s="154" t="s">
        <v>424</v>
      </c>
      <c r="F215" s="155" t="s">
        <v>425</v>
      </c>
      <c r="G215" s="156" t="s">
        <v>167</v>
      </c>
      <c r="H215" s="157">
        <v>2</v>
      </c>
      <c r="I215" s="157"/>
      <c r="J215" s="157">
        <f t="shared" si="40"/>
        <v>0</v>
      </c>
      <c r="K215" s="158"/>
      <c r="L215" s="159"/>
      <c r="M215" s="160" t="s">
        <v>1</v>
      </c>
      <c r="N215" s="161" t="s">
        <v>36</v>
      </c>
      <c r="O215" s="148">
        <v>0</v>
      </c>
      <c r="P215" s="148">
        <f t="shared" si="41"/>
        <v>0</v>
      </c>
      <c r="Q215" s="148">
        <v>2.5000000000000001E-2</v>
      </c>
      <c r="R215" s="148">
        <f t="shared" si="42"/>
        <v>0.05</v>
      </c>
      <c r="S215" s="148">
        <v>0</v>
      </c>
      <c r="T215" s="149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0" t="s">
        <v>256</v>
      </c>
      <c r="AT215" s="150" t="s">
        <v>150</v>
      </c>
      <c r="AU215" s="150" t="s">
        <v>125</v>
      </c>
      <c r="AY215" s="14" t="s">
        <v>117</v>
      </c>
      <c r="BE215" s="151">
        <f t="shared" si="44"/>
        <v>0</v>
      </c>
      <c r="BF215" s="151">
        <f t="shared" si="45"/>
        <v>0</v>
      </c>
      <c r="BG215" s="151">
        <f t="shared" si="46"/>
        <v>0</v>
      </c>
      <c r="BH215" s="151">
        <f t="shared" si="47"/>
        <v>0</v>
      </c>
      <c r="BI215" s="151">
        <f t="shared" si="48"/>
        <v>0</v>
      </c>
      <c r="BJ215" s="14" t="s">
        <v>125</v>
      </c>
      <c r="BK215" s="152">
        <f t="shared" si="49"/>
        <v>0</v>
      </c>
      <c r="BL215" s="14" t="s">
        <v>182</v>
      </c>
      <c r="BM215" s="150" t="s">
        <v>426</v>
      </c>
    </row>
    <row r="216" spans="1:65" s="2" customFormat="1" ht="24.2" customHeight="1">
      <c r="A216" s="26"/>
      <c r="B216" s="139"/>
      <c r="C216" s="140" t="s">
        <v>427</v>
      </c>
      <c r="D216" s="140" t="s">
        <v>120</v>
      </c>
      <c r="E216" s="141" t="s">
        <v>428</v>
      </c>
      <c r="F216" s="142" t="s">
        <v>429</v>
      </c>
      <c r="G216" s="143" t="s">
        <v>252</v>
      </c>
      <c r="H216" s="144">
        <v>11.585000000000001</v>
      </c>
      <c r="I216" s="144"/>
      <c r="J216" s="144">
        <f t="shared" si="40"/>
        <v>0</v>
      </c>
      <c r="K216" s="145"/>
      <c r="L216" s="27"/>
      <c r="M216" s="146" t="s">
        <v>1</v>
      </c>
      <c r="N216" s="147" t="s">
        <v>36</v>
      </c>
      <c r="O216" s="148">
        <v>0</v>
      </c>
      <c r="P216" s="148">
        <f t="shared" si="41"/>
        <v>0</v>
      </c>
      <c r="Q216" s="148">
        <v>0</v>
      </c>
      <c r="R216" s="148">
        <f t="shared" si="42"/>
        <v>0</v>
      </c>
      <c r="S216" s="148">
        <v>0</v>
      </c>
      <c r="T216" s="149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0" t="s">
        <v>182</v>
      </c>
      <c r="AT216" s="150" t="s">
        <v>120</v>
      </c>
      <c r="AU216" s="150" t="s">
        <v>125</v>
      </c>
      <c r="AY216" s="14" t="s">
        <v>117</v>
      </c>
      <c r="BE216" s="151">
        <f t="shared" si="44"/>
        <v>0</v>
      </c>
      <c r="BF216" s="151">
        <f t="shared" si="45"/>
        <v>0</v>
      </c>
      <c r="BG216" s="151">
        <f t="shared" si="46"/>
        <v>0</v>
      </c>
      <c r="BH216" s="151">
        <f t="shared" si="47"/>
        <v>0</v>
      </c>
      <c r="BI216" s="151">
        <f t="shared" si="48"/>
        <v>0</v>
      </c>
      <c r="BJ216" s="14" t="s">
        <v>125</v>
      </c>
      <c r="BK216" s="152">
        <f t="shared" si="49"/>
        <v>0</v>
      </c>
      <c r="BL216" s="14" t="s">
        <v>182</v>
      </c>
      <c r="BM216" s="150" t="s">
        <v>430</v>
      </c>
    </row>
    <row r="217" spans="1:65" s="12" customFormat="1" ht="22.9" customHeight="1">
      <c r="B217" s="127"/>
      <c r="D217" s="128" t="s">
        <v>69</v>
      </c>
      <c r="E217" s="137" t="s">
        <v>431</v>
      </c>
      <c r="F217" s="137" t="s">
        <v>432</v>
      </c>
      <c r="J217" s="138">
        <f>BK217</f>
        <v>0</v>
      </c>
      <c r="L217" s="127"/>
      <c r="M217" s="131"/>
      <c r="N217" s="132"/>
      <c r="O217" s="132"/>
      <c r="P217" s="133">
        <f>SUM(P218:P224)</f>
        <v>19.0349</v>
      </c>
      <c r="Q217" s="132"/>
      <c r="R217" s="133">
        <f>SUM(R218:R224)</f>
        <v>0.14179900000000001</v>
      </c>
      <c r="S217" s="132"/>
      <c r="T217" s="134">
        <f>SUM(T218:T224)</f>
        <v>0</v>
      </c>
      <c r="AR217" s="128" t="s">
        <v>125</v>
      </c>
      <c r="AT217" s="135" t="s">
        <v>69</v>
      </c>
      <c r="AU217" s="135" t="s">
        <v>75</v>
      </c>
      <c r="AY217" s="128" t="s">
        <v>117</v>
      </c>
      <c r="BK217" s="136">
        <f>SUM(BK218:BK224)</f>
        <v>0</v>
      </c>
    </row>
    <row r="218" spans="1:65" s="2" customFormat="1" ht="16.5" customHeight="1">
      <c r="A218" s="26"/>
      <c r="B218" s="139"/>
      <c r="C218" s="140" t="s">
        <v>433</v>
      </c>
      <c r="D218" s="140" t="s">
        <v>120</v>
      </c>
      <c r="E218" s="141" t="s">
        <v>434</v>
      </c>
      <c r="F218" s="142" t="s">
        <v>435</v>
      </c>
      <c r="G218" s="143" t="s">
        <v>162</v>
      </c>
      <c r="H218" s="144">
        <v>35</v>
      </c>
      <c r="I218" s="144"/>
      <c r="J218" s="144">
        <f t="shared" ref="J218:J224" si="50">ROUND(I218*H218,3)</f>
        <v>0</v>
      </c>
      <c r="K218" s="145"/>
      <c r="L218" s="27"/>
      <c r="M218" s="146" t="s">
        <v>1</v>
      </c>
      <c r="N218" s="147" t="s">
        <v>36</v>
      </c>
      <c r="O218" s="148">
        <v>8.4140000000000006E-2</v>
      </c>
      <c r="P218" s="148">
        <f t="shared" ref="P218:P224" si="51">O218*H218</f>
        <v>2.9449000000000001</v>
      </c>
      <c r="Q218" s="148">
        <v>4.5000000000000003E-5</v>
      </c>
      <c r="R218" s="148">
        <f t="shared" ref="R218:R224" si="52">Q218*H218</f>
        <v>1.575E-3</v>
      </c>
      <c r="S218" s="148">
        <v>0</v>
      </c>
      <c r="T218" s="149">
        <f t="shared" ref="T218:T224" si="53"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0" t="s">
        <v>182</v>
      </c>
      <c r="AT218" s="150" t="s">
        <v>120</v>
      </c>
      <c r="AU218" s="150" t="s">
        <v>125</v>
      </c>
      <c r="AY218" s="14" t="s">
        <v>117</v>
      </c>
      <c r="BE218" s="151">
        <f t="shared" ref="BE218:BE224" si="54">IF(N218="základná",J218,0)</f>
        <v>0</v>
      </c>
      <c r="BF218" s="151">
        <f t="shared" ref="BF218:BF224" si="55">IF(N218="znížená",J218,0)</f>
        <v>0</v>
      </c>
      <c r="BG218" s="151">
        <f t="shared" ref="BG218:BG224" si="56">IF(N218="zákl. prenesená",J218,0)</f>
        <v>0</v>
      </c>
      <c r="BH218" s="151">
        <f t="shared" ref="BH218:BH224" si="57">IF(N218="zníž. prenesená",J218,0)</f>
        <v>0</v>
      </c>
      <c r="BI218" s="151">
        <f t="shared" ref="BI218:BI224" si="58">IF(N218="nulová",J218,0)</f>
        <v>0</v>
      </c>
      <c r="BJ218" s="14" t="s">
        <v>125</v>
      </c>
      <c r="BK218" s="152">
        <f t="shared" ref="BK218:BK224" si="59">ROUND(I218*H218,3)</f>
        <v>0</v>
      </c>
      <c r="BL218" s="14" t="s">
        <v>182</v>
      </c>
      <c r="BM218" s="150" t="s">
        <v>436</v>
      </c>
    </row>
    <row r="219" spans="1:65" s="2" customFormat="1" ht="16.5" customHeight="1">
      <c r="A219" s="26"/>
      <c r="B219" s="139"/>
      <c r="C219" s="153" t="s">
        <v>437</v>
      </c>
      <c r="D219" s="153" t="s">
        <v>150</v>
      </c>
      <c r="E219" s="154" t="s">
        <v>438</v>
      </c>
      <c r="F219" s="155" t="s">
        <v>439</v>
      </c>
      <c r="G219" s="156" t="s">
        <v>123</v>
      </c>
      <c r="H219" s="157">
        <v>0.40799999999999997</v>
      </c>
      <c r="I219" s="157"/>
      <c r="J219" s="157">
        <f t="shared" si="50"/>
        <v>0</v>
      </c>
      <c r="K219" s="158"/>
      <c r="L219" s="159"/>
      <c r="M219" s="160" t="s">
        <v>1</v>
      </c>
      <c r="N219" s="161" t="s">
        <v>36</v>
      </c>
      <c r="O219" s="148">
        <v>0</v>
      </c>
      <c r="P219" s="148">
        <f t="shared" si="51"/>
        <v>0</v>
      </c>
      <c r="Q219" s="148">
        <v>3.0000000000000001E-3</v>
      </c>
      <c r="R219" s="148">
        <f t="shared" si="52"/>
        <v>1.224E-3</v>
      </c>
      <c r="S219" s="148">
        <v>0</v>
      </c>
      <c r="T219" s="149">
        <f t="shared" si="5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0" t="s">
        <v>256</v>
      </c>
      <c r="AT219" s="150" t="s">
        <v>150</v>
      </c>
      <c r="AU219" s="150" t="s">
        <v>125</v>
      </c>
      <c r="AY219" s="14" t="s">
        <v>117</v>
      </c>
      <c r="BE219" s="151">
        <f t="shared" si="54"/>
        <v>0</v>
      </c>
      <c r="BF219" s="151">
        <f t="shared" si="55"/>
        <v>0</v>
      </c>
      <c r="BG219" s="151">
        <f t="shared" si="56"/>
        <v>0</v>
      </c>
      <c r="BH219" s="151">
        <f t="shared" si="57"/>
        <v>0</v>
      </c>
      <c r="BI219" s="151">
        <f t="shared" si="58"/>
        <v>0</v>
      </c>
      <c r="BJ219" s="14" t="s">
        <v>125</v>
      </c>
      <c r="BK219" s="152">
        <f t="shared" si="59"/>
        <v>0</v>
      </c>
      <c r="BL219" s="14" t="s">
        <v>182</v>
      </c>
      <c r="BM219" s="150" t="s">
        <v>440</v>
      </c>
    </row>
    <row r="220" spans="1:65" s="2" customFormat="1" ht="24.2" customHeight="1">
      <c r="A220" s="26"/>
      <c r="B220" s="139"/>
      <c r="C220" s="140" t="s">
        <v>441</v>
      </c>
      <c r="D220" s="140" t="s">
        <v>120</v>
      </c>
      <c r="E220" s="141" t="s">
        <v>442</v>
      </c>
      <c r="F220" s="142" t="s">
        <v>443</v>
      </c>
      <c r="G220" s="143" t="s">
        <v>123</v>
      </c>
      <c r="H220" s="144">
        <v>40</v>
      </c>
      <c r="I220" s="144"/>
      <c r="J220" s="144">
        <f t="shared" si="50"/>
        <v>0</v>
      </c>
      <c r="K220" s="145"/>
      <c r="L220" s="27"/>
      <c r="M220" s="146" t="s">
        <v>1</v>
      </c>
      <c r="N220" s="147" t="s">
        <v>36</v>
      </c>
      <c r="O220" s="148">
        <v>0.30909999999999999</v>
      </c>
      <c r="P220" s="148">
        <f t="shared" si="51"/>
        <v>12.363999999999999</v>
      </c>
      <c r="Q220" s="148">
        <v>2.9999999999999997E-4</v>
      </c>
      <c r="R220" s="148">
        <f t="shared" si="52"/>
        <v>1.1999999999999999E-2</v>
      </c>
      <c r="S220" s="148">
        <v>0</v>
      </c>
      <c r="T220" s="149">
        <f t="shared" si="5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0" t="s">
        <v>182</v>
      </c>
      <c r="AT220" s="150" t="s">
        <v>120</v>
      </c>
      <c r="AU220" s="150" t="s">
        <v>125</v>
      </c>
      <c r="AY220" s="14" t="s">
        <v>117</v>
      </c>
      <c r="BE220" s="151">
        <f t="shared" si="54"/>
        <v>0</v>
      </c>
      <c r="BF220" s="151">
        <f t="shared" si="55"/>
        <v>0</v>
      </c>
      <c r="BG220" s="151">
        <f t="shared" si="56"/>
        <v>0</v>
      </c>
      <c r="BH220" s="151">
        <f t="shared" si="57"/>
        <v>0</v>
      </c>
      <c r="BI220" s="151">
        <f t="shared" si="58"/>
        <v>0</v>
      </c>
      <c r="BJ220" s="14" t="s">
        <v>125</v>
      </c>
      <c r="BK220" s="152">
        <f t="shared" si="59"/>
        <v>0</v>
      </c>
      <c r="BL220" s="14" t="s">
        <v>182</v>
      </c>
      <c r="BM220" s="150" t="s">
        <v>444</v>
      </c>
    </row>
    <row r="221" spans="1:65" s="2" customFormat="1" ht="16.5" customHeight="1">
      <c r="A221" s="26"/>
      <c r="B221" s="139"/>
      <c r="C221" s="153" t="s">
        <v>445</v>
      </c>
      <c r="D221" s="153" t="s">
        <v>150</v>
      </c>
      <c r="E221" s="154" t="s">
        <v>438</v>
      </c>
      <c r="F221" s="155" t="s">
        <v>439</v>
      </c>
      <c r="G221" s="156" t="s">
        <v>123</v>
      </c>
      <c r="H221" s="157">
        <v>41.2</v>
      </c>
      <c r="I221" s="157"/>
      <c r="J221" s="157">
        <f t="shared" si="50"/>
        <v>0</v>
      </c>
      <c r="K221" s="158"/>
      <c r="L221" s="159"/>
      <c r="M221" s="160" t="s">
        <v>1</v>
      </c>
      <c r="N221" s="161" t="s">
        <v>36</v>
      </c>
      <c r="O221" s="148">
        <v>0</v>
      </c>
      <c r="P221" s="148">
        <f t="shared" si="51"/>
        <v>0</v>
      </c>
      <c r="Q221" s="148">
        <v>3.0000000000000001E-3</v>
      </c>
      <c r="R221" s="148">
        <f t="shared" si="52"/>
        <v>0.12360000000000002</v>
      </c>
      <c r="S221" s="148">
        <v>0</v>
      </c>
      <c r="T221" s="149">
        <f t="shared" si="5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0" t="s">
        <v>256</v>
      </c>
      <c r="AT221" s="150" t="s">
        <v>150</v>
      </c>
      <c r="AU221" s="150" t="s">
        <v>125</v>
      </c>
      <c r="AY221" s="14" t="s">
        <v>117</v>
      </c>
      <c r="BE221" s="151">
        <f t="shared" si="54"/>
        <v>0</v>
      </c>
      <c r="BF221" s="151">
        <f t="shared" si="55"/>
        <v>0</v>
      </c>
      <c r="BG221" s="151">
        <f t="shared" si="56"/>
        <v>0</v>
      </c>
      <c r="BH221" s="151">
        <f t="shared" si="57"/>
        <v>0</v>
      </c>
      <c r="BI221" s="151">
        <f t="shared" si="58"/>
        <v>0</v>
      </c>
      <c r="BJ221" s="14" t="s">
        <v>125</v>
      </c>
      <c r="BK221" s="152">
        <f t="shared" si="59"/>
        <v>0</v>
      </c>
      <c r="BL221" s="14" t="s">
        <v>182</v>
      </c>
      <c r="BM221" s="150" t="s">
        <v>446</v>
      </c>
    </row>
    <row r="222" spans="1:65" s="2" customFormat="1" ht="21.75" customHeight="1">
      <c r="A222" s="26"/>
      <c r="B222" s="139"/>
      <c r="C222" s="140" t="s">
        <v>447</v>
      </c>
      <c r="D222" s="140" t="s">
        <v>120</v>
      </c>
      <c r="E222" s="141" t="s">
        <v>448</v>
      </c>
      <c r="F222" s="142" t="s">
        <v>449</v>
      </c>
      <c r="G222" s="143" t="s">
        <v>123</v>
      </c>
      <c r="H222" s="144">
        <v>40</v>
      </c>
      <c r="I222" s="144"/>
      <c r="J222" s="144">
        <f t="shared" si="50"/>
        <v>0</v>
      </c>
      <c r="K222" s="145"/>
      <c r="L222" s="27"/>
      <c r="M222" s="146" t="s">
        <v>1</v>
      </c>
      <c r="N222" s="147" t="s">
        <v>36</v>
      </c>
      <c r="O222" s="148">
        <v>0.08</v>
      </c>
      <c r="P222" s="148">
        <f t="shared" si="51"/>
        <v>3.2</v>
      </c>
      <c r="Q222" s="148">
        <v>0</v>
      </c>
      <c r="R222" s="148">
        <f t="shared" si="52"/>
        <v>0</v>
      </c>
      <c r="S222" s="148">
        <v>0</v>
      </c>
      <c r="T222" s="149">
        <f t="shared" si="5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0" t="s">
        <v>182</v>
      </c>
      <c r="AT222" s="150" t="s">
        <v>120</v>
      </c>
      <c r="AU222" s="150" t="s">
        <v>125</v>
      </c>
      <c r="AY222" s="14" t="s">
        <v>117</v>
      </c>
      <c r="BE222" s="151">
        <f t="shared" si="54"/>
        <v>0</v>
      </c>
      <c r="BF222" s="151">
        <f t="shared" si="55"/>
        <v>0</v>
      </c>
      <c r="BG222" s="151">
        <f t="shared" si="56"/>
        <v>0</v>
      </c>
      <c r="BH222" s="151">
        <f t="shared" si="57"/>
        <v>0</v>
      </c>
      <c r="BI222" s="151">
        <f t="shared" si="58"/>
        <v>0</v>
      </c>
      <c r="BJ222" s="14" t="s">
        <v>125</v>
      </c>
      <c r="BK222" s="152">
        <f t="shared" si="59"/>
        <v>0</v>
      </c>
      <c r="BL222" s="14" t="s">
        <v>182</v>
      </c>
      <c r="BM222" s="150" t="s">
        <v>450</v>
      </c>
    </row>
    <row r="223" spans="1:65" s="2" customFormat="1" ht="24.2" customHeight="1">
      <c r="A223" s="26"/>
      <c r="B223" s="139"/>
      <c r="C223" s="140" t="s">
        <v>451</v>
      </c>
      <c r="D223" s="140" t="s">
        <v>120</v>
      </c>
      <c r="E223" s="141" t="s">
        <v>452</v>
      </c>
      <c r="F223" s="142" t="s">
        <v>453</v>
      </c>
      <c r="G223" s="143" t="s">
        <v>123</v>
      </c>
      <c r="H223" s="144">
        <v>40</v>
      </c>
      <c r="I223" s="144"/>
      <c r="J223" s="144">
        <f t="shared" si="50"/>
        <v>0</v>
      </c>
      <c r="K223" s="145"/>
      <c r="L223" s="27"/>
      <c r="M223" s="146" t="s">
        <v>1</v>
      </c>
      <c r="N223" s="147" t="s">
        <v>36</v>
      </c>
      <c r="O223" s="148">
        <v>1.315E-2</v>
      </c>
      <c r="P223" s="148">
        <f t="shared" si="51"/>
        <v>0.52600000000000002</v>
      </c>
      <c r="Q223" s="148">
        <v>8.5000000000000006E-5</v>
      </c>
      <c r="R223" s="148">
        <f t="shared" si="52"/>
        <v>3.4000000000000002E-3</v>
      </c>
      <c r="S223" s="148">
        <v>0</v>
      </c>
      <c r="T223" s="149">
        <f t="shared" si="5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0" t="s">
        <v>182</v>
      </c>
      <c r="AT223" s="150" t="s">
        <v>120</v>
      </c>
      <c r="AU223" s="150" t="s">
        <v>125</v>
      </c>
      <c r="AY223" s="14" t="s">
        <v>117</v>
      </c>
      <c r="BE223" s="151">
        <f t="shared" si="54"/>
        <v>0</v>
      </c>
      <c r="BF223" s="151">
        <f t="shared" si="55"/>
        <v>0</v>
      </c>
      <c r="BG223" s="151">
        <f t="shared" si="56"/>
        <v>0</v>
      </c>
      <c r="BH223" s="151">
        <f t="shared" si="57"/>
        <v>0</v>
      </c>
      <c r="BI223" s="151">
        <f t="shared" si="58"/>
        <v>0</v>
      </c>
      <c r="BJ223" s="14" t="s">
        <v>125</v>
      </c>
      <c r="BK223" s="152">
        <f t="shared" si="59"/>
        <v>0</v>
      </c>
      <c r="BL223" s="14" t="s">
        <v>182</v>
      </c>
      <c r="BM223" s="150" t="s">
        <v>454</v>
      </c>
    </row>
    <row r="224" spans="1:65" s="2" customFormat="1" ht="24.2" customHeight="1">
      <c r="A224" s="26"/>
      <c r="B224" s="139"/>
      <c r="C224" s="140" t="s">
        <v>455</v>
      </c>
      <c r="D224" s="140" t="s">
        <v>120</v>
      </c>
      <c r="E224" s="141" t="s">
        <v>456</v>
      </c>
      <c r="F224" s="142" t="s">
        <v>457</v>
      </c>
      <c r="G224" s="143" t="s">
        <v>252</v>
      </c>
      <c r="H224" s="144">
        <v>16.227</v>
      </c>
      <c r="I224" s="144"/>
      <c r="J224" s="144">
        <f t="shared" si="50"/>
        <v>0</v>
      </c>
      <c r="K224" s="145"/>
      <c r="L224" s="27"/>
      <c r="M224" s="146" t="s">
        <v>1</v>
      </c>
      <c r="N224" s="147" t="s">
        <v>36</v>
      </c>
      <c r="O224" s="148">
        <v>0</v>
      </c>
      <c r="P224" s="148">
        <f t="shared" si="51"/>
        <v>0</v>
      </c>
      <c r="Q224" s="148">
        <v>0</v>
      </c>
      <c r="R224" s="148">
        <f t="shared" si="52"/>
        <v>0</v>
      </c>
      <c r="S224" s="148">
        <v>0</v>
      </c>
      <c r="T224" s="149">
        <f t="shared" si="5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0" t="s">
        <v>182</v>
      </c>
      <c r="AT224" s="150" t="s">
        <v>120</v>
      </c>
      <c r="AU224" s="150" t="s">
        <v>125</v>
      </c>
      <c r="AY224" s="14" t="s">
        <v>117</v>
      </c>
      <c r="BE224" s="151">
        <f t="shared" si="54"/>
        <v>0</v>
      </c>
      <c r="BF224" s="151">
        <f t="shared" si="55"/>
        <v>0</v>
      </c>
      <c r="BG224" s="151">
        <f t="shared" si="56"/>
        <v>0</v>
      </c>
      <c r="BH224" s="151">
        <f t="shared" si="57"/>
        <v>0</v>
      </c>
      <c r="BI224" s="151">
        <f t="shared" si="58"/>
        <v>0</v>
      </c>
      <c r="BJ224" s="14" t="s">
        <v>125</v>
      </c>
      <c r="BK224" s="152">
        <f t="shared" si="59"/>
        <v>0</v>
      </c>
      <c r="BL224" s="14" t="s">
        <v>182</v>
      </c>
      <c r="BM224" s="150" t="s">
        <v>458</v>
      </c>
    </row>
    <row r="225" spans="1:65" s="12" customFormat="1" ht="22.9" customHeight="1">
      <c r="B225" s="127"/>
      <c r="D225" s="128" t="s">
        <v>69</v>
      </c>
      <c r="E225" s="137" t="s">
        <v>459</v>
      </c>
      <c r="F225" s="137" t="s">
        <v>460</v>
      </c>
      <c r="J225" s="138">
        <f>BK225</f>
        <v>0</v>
      </c>
      <c r="L225" s="127"/>
      <c r="M225" s="131"/>
      <c r="N225" s="132"/>
      <c r="O225" s="132"/>
      <c r="P225" s="133">
        <f>SUM(P226:P228)</f>
        <v>48.573439999999998</v>
      </c>
      <c r="Q225" s="132"/>
      <c r="R225" s="133">
        <f>SUM(R226:R228)</f>
        <v>2.4145984</v>
      </c>
      <c r="S225" s="132"/>
      <c r="T225" s="134">
        <f>SUM(T226:T228)</f>
        <v>0</v>
      </c>
      <c r="AR225" s="128" t="s">
        <v>125</v>
      </c>
      <c r="AT225" s="135" t="s">
        <v>69</v>
      </c>
      <c r="AU225" s="135" t="s">
        <v>75</v>
      </c>
      <c r="AY225" s="128" t="s">
        <v>117</v>
      </c>
      <c r="BK225" s="136">
        <f>SUM(BK226:BK228)</f>
        <v>0</v>
      </c>
    </row>
    <row r="226" spans="1:65" s="2" customFormat="1" ht="24.2" customHeight="1">
      <c r="A226" s="26"/>
      <c r="B226" s="139"/>
      <c r="C226" s="140" t="s">
        <v>461</v>
      </c>
      <c r="D226" s="140" t="s">
        <v>120</v>
      </c>
      <c r="E226" s="141" t="s">
        <v>462</v>
      </c>
      <c r="F226" s="142" t="s">
        <v>463</v>
      </c>
      <c r="G226" s="143" t="s">
        <v>123</v>
      </c>
      <c r="H226" s="144">
        <v>32</v>
      </c>
      <c r="I226" s="144"/>
      <c r="J226" s="144">
        <f>ROUND(I226*H226,3)</f>
        <v>0</v>
      </c>
      <c r="K226" s="145"/>
      <c r="L226" s="27"/>
      <c r="M226" s="146" t="s">
        <v>1</v>
      </c>
      <c r="N226" s="147" t="s">
        <v>36</v>
      </c>
      <c r="O226" s="148">
        <v>1.5179199999999999</v>
      </c>
      <c r="P226" s="148">
        <f>O226*H226</f>
        <v>48.573439999999998</v>
      </c>
      <c r="Q226" s="148">
        <v>5.5825E-2</v>
      </c>
      <c r="R226" s="148">
        <f>Q226*H226</f>
        <v>1.7864</v>
      </c>
      <c r="S226" s="148">
        <v>0</v>
      </c>
      <c r="T226" s="149">
        <f>S226*H226</f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0" t="s">
        <v>182</v>
      </c>
      <c r="AT226" s="150" t="s">
        <v>120</v>
      </c>
      <c r="AU226" s="150" t="s">
        <v>125</v>
      </c>
      <c r="AY226" s="14" t="s">
        <v>117</v>
      </c>
      <c r="BE226" s="151">
        <f>IF(N226="základná",J226,0)</f>
        <v>0</v>
      </c>
      <c r="BF226" s="151">
        <f>IF(N226="znížená",J226,0)</f>
        <v>0</v>
      </c>
      <c r="BG226" s="151">
        <f>IF(N226="zákl. prenesená",J226,0)</f>
        <v>0</v>
      </c>
      <c r="BH226" s="151">
        <f>IF(N226="zníž. prenesená",J226,0)</f>
        <v>0</v>
      </c>
      <c r="BI226" s="151">
        <f>IF(N226="nulová",J226,0)</f>
        <v>0</v>
      </c>
      <c r="BJ226" s="14" t="s">
        <v>125</v>
      </c>
      <c r="BK226" s="152">
        <f>ROUND(I226*H226,3)</f>
        <v>0</v>
      </c>
      <c r="BL226" s="14" t="s">
        <v>182</v>
      </c>
      <c r="BM226" s="150" t="s">
        <v>464</v>
      </c>
    </row>
    <row r="227" spans="1:65" s="2" customFormat="1" ht="16.5" customHeight="1">
      <c r="A227" s="26"/>
      <c r="B227" s="139"/>
      <c r="C227" s="153" t="s">
        <v>465</v>
      </c>
      <c r="D227" s="153" t="s">
        <v>150</v>
      </c>
      <c r="E227" s="154" t="s">
        <v>466</v>
      </c>
      <c r="F227" s="155" t="s">
        <v>467</v>
      </c>
      <c r="G227" s="156" t="s">
        <v>123</v>
      </c>
      <c r="H227" s="157">
        <v>33.92</v>
      </c>
      <c r="I227" s="157"/>
      <c r="J227" s="157">
        <f>ROUND(I227*H227,3)</f>
        <v>0</v>
      </c>
      <c r="K227" s="158"/>
      <c r="L227" s="159"/>
      <c r="M227" s="160" t="s">
        <v>1</v>
      </c>
      <c r="N227" s="161" t="s">
        <v>36</v>
      </c>
      <c r="O227" s="148">
        <v>0</v>
      </c>
      <c r="P227" s="148">
        <f>O227*H227</f>
        <v>0</v>
      </c>
      <c r="Q227" s="148">
        <v>1.8519999999999998E-2</v>
      </c>
      <c r="R227" s="148">
        <f>Q227*H227</f>
        <v>0.62819839999999993</v>
      </c>
      <c r="S227" s="148">
        <v>0</v>
      </c>
      <c r="T227" s="149">
        <f>S227*H227</f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0" t="s">
        <v>256</v>
      </c>
      <c r="AT227" s="150" t="s">
        <v>150</v>
      </c>
      <c r="AU227" s="150" t="s">
        <v>125</v>
      </c>
      <c r="AY227" s="14" t="s">
        <v>117</v>
      </c>
      <c r="BE227" s="151">
        <f>IF(N227="základná",J227,0)</f>
        <v>0</v>
      </c>
      <c r="BF227" s="151">
        <f>IF(N227="znížená",J227,0)</f>
        <v>0</v>
      </c>
      <c r="BG227" s="151">
        <f>IF(N227="zákl. prenesená",J227,0)</f>
        <v>0</v>
      </c>
      <c r="BH227" s="151">
        <f>IF(N227="zníž. prenesená",J227,0)</f>
        <v>0</v>
      </c>
      <c r="BI227" s="151">
        <f>IF(N227="nulová",J227,0)</f>
        <v>0</v>
      </c>
      <c r="BJ227" s="14" t="s">
        <v>125</v>
      </c>
      <c r="BK227" s="152">
        <f>ROUND(I227*H227,3)</f>
        <v>0</v>
      </c>
      <c r="BL227" s="14" t="s">
        <v>182</v>
      </c>
      <c r="BM227" s="150" t="s">
        <v>468</v>
      </c>
    </row>
    <row r="228" spans="1:65" s="2" customFormat="1" ht="24.2" customHeight="1">
      <c r="A228" s="26"/>
      <c r="B228" s="139"/>
      <c r="C228" s="140" t="s">
        <v>469</v>
      </c>
      <c r="D228" s="140" t="s">
        <v>120</v>
      </c>
      <c r="E228" s="141" t="s">
        <v>470</v>
      </c>
      <c r="F228" s="142" t="s">
        <v>471</v>
      </c>
      <c r="G228" s="143" t="s">
        <v>252</v>
      </c>
      <c r="H228" s="144">
        <v>21.722000000000001</v>
      </c>
      <c r="I228" s="144"/>
      <c r="J228" s="144">
        <f>ROUND(I228*H228,3)</f>
        <v>0</v>
      </c>
      <c r="K228" s="145"/>
      <c r="L228" s="27"/>
      <c r="M228" s="146" t="s">
        <v>1</v>
      </c>
      <c r="N228" s="147" t="s">
        <v>36</v>
      </c>
      <c r="O228" s="148">
        <v>0</v>
      </c>
      <c r="P228" s="148">
        <f>O228*H228</f>
        <v>0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0" t="s">
        <v>182</v>
      </c>
      <c r="AT228" s="150" t="s">
        <v>120</v>
      </c>
      <c r="AU228" s="150" t="s">
        <v>125</v>
      </c>
      <c r="AY228" s="14" t="s">
        <v>117</v>
      </c>
      <c r="BE228" s="151">
        <f>IF(N228="základná",J228,0)</f>
        <v>0</v>
      </c>
      <c r="BF228" s="151">
        <f>IF(N228="znížená",J228,0)</f>
        <v>0</v>
      </c>
      <c r="BG228" s="151">
        <f>IF(N228="zákl. prenesená",J228,0)</f>
        <v>0</v>
      </c>
      <c r="BH228" s="151">
        <f>IF(N228="zníž. prenesená",J228,0)</f>
        <v>0</v>
      </c>
      <c r="BI228" s="151">
        <f>IF(N228="nulová",J228,0)</f>
        <v>0</v>
      </c>
      <c r="BJ228" s="14" t="s">
        <v>125</v>
      </c>
      <c r="BK228" s="152">
        <f>ROUND(I228*H228,3)</f>
        <v>0</v>
      </c>
      <c r="BL228" s="14" t="s">
        <v>182</v>
      </c>
      <c r="BM228" s="150" t="s">
        <v>472</v>
      </c>
    </row>
    <row r="229" spans="1:65" s="12" customFormat="1" ht="22.9" customHeight="1">
      <c r="B229" s="127"/>
      <c r="D229" s="128" t="s">
        <v>69</v>
      </c>
      <c r="E229" s="137" t="s">
        <v>473</v>
      </c>
      <c r="F229" s="137" t="s">
        <v>474</v>
      </c>
      <c r="J229" s="138">
        <f>BK229</f>
        <v>0</v>
      </c>
      <c r="L229" s="127"/>
      <c r="M229" s="131"/>
      <c r="N229" s="132"/>
      <c r="O229" s="132"/>
      <c r="P229" s="133">
        <f>SUM(P230:P232)</f>
        <v>38.430660000000003</v>
      </c>
      <c r="Q229" s="132"/>
      <c r="R229" s="133">
        <f>SUM(R230:R232)</f>
        <v>0.13961928000000001</v>
      </c>
      <c r="S229" s="132"/>
      <c r="T229" s="134">
        <f>SUM(T230:T232)</f>
        <v>4.9799999999999997E-2</v>
      </c>
      <c r="AR229" s="128" t="s">
        <v>125</v>
      </c>
      <c r="AT229" s="135" t="s">
        <v>69</v>
      </c>
      <c r="AU229" s="135" t="s">
        <v>75</v>
      </c>
      <c r="AY229" s="128" t="s">
        <v>117</v>
      </c>
      <c r="BK229" s="136">
        <f>SUM(BK230:BK232)</f>
        <v>0</v>
      </c>
    </row>
    <row r="230" spans="1:65" s="2" customFormat="1" ht="24.2" customHeight="1">
      <c r="A230" s="26"/>
      <c r="B230" s="139"/>
      <c r="C230" s="140" t="s">
        <v>475</v>
      </c>
      <c r="D230" s="140" t="s">
        <v>120</v>
      </c>
      <c r="E230" s="141" t="s">
        <v>476</v>
      </c>
      <c r="F230" s="142" t="s">
        <v>477</v>
      </c>
      <c r="G230" s="143" t="s">
        <v>123</v>
      </c>
      <c r="H230" s="144">
        <v>166</v>
      </c>
      <c r="I230" s="144"/>
      <c r="J230" s="144">
        <f>ROUND(I230*H230,3)</f>
        <v>0</v>
      </c>
      <c r="K230" s="145"/>
      <c r="L230" s="27"/>
      <c r="M230" s="146" t="s">
        <v>1</v>
      </c>
      <c r="N230" s="147" t="s">
        <v>36</v>
      </c>
      <c r="O230" s="148">
        <v>5.8000000000000003E-2</v>
      </c>
      <c r="P230" s="148">
        <f>O230*H230</f>
        <v>9.6280000000000001</v>
      </c>
      <c r="Q230" s="148">
        <v>3.4800000000000001E-6</v>
      </c>
      <c r="R230" s="148">
        <f>Q230*H230</f>
        <v>5.7768000000000001E-4</v>
      </c>
      <c r="S230" s="148">
        <v>2.9999999999999997E-4</v>
      </c>
      <c r="T230" s="149">
        <f>S230*H230</f>
        <v>4.9799999999999997E-2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0" t="s">
        <v>182</v>
      </c>
      <c r="AT230" s="150" t="s">
        <v>120</v>
      </c>
      <c r="AU230" s="150" t="s">
        <v>125</v>
      </c>
      <c r="AY230" s="14" t="s">
        <v>117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4" t="s">
        <v>125</v>
      </c>
      <c r="BK230" s="152">
        <f>ROUND(I230*H230,3)</f>
        <v>0</v>
      </c>
      <c r="BL230" s="14" t="s">
        <v>182</v>
      </c>
      <c r="BM230" s="150" t="s">
        <v>478</v>
      </c>
    </row>
    <row r="231" spans="1:65" s="2" customFormat="1" ht="33" customHeight="1">
      <c r="A231" s="26"/>
      <c r="B231" s="139"/>
      <c r="C231" s="140" t="s">
        <v>479</v>
      </c>
      <c r="D231" s="140" t="s">
        <v>120</v>
      </c>
      <c r="E231" s="141" t="s">
        <v>480</v>
      </c>
      <c r="F231" s="142" t="s">
        <v>481</v>
      </c>
      <c r="G231" s="143" t="s">
        <v>123</v>
      </c>
      <c r="H231" s="144">
        <v>166</v>
      </c>
      <c r="I231" s="144"/>
      <c r="J231" s="144">
        <f>ROUND(I231*H231,3)</f>
        <v>0</v>
      </c>
      <c r="K231" s="145"/>
      <c r="L231" s="27"/>
      <c r="M231" s="146" t="s">
        <v>1</v>
      </c>
      <c r="N231" s="147" t="s">
        <v>36</v>
      </c>
      <c r="O231" s="148">
        <v>8.5639999999999994E-2</v>
      </c>
      <c r="P231" s="148">
        <f>O231*H231</f>
        <v>14.216239999999999</v>
      </c>
      <c r="Q231" s="148">
        <v>3.5379999999999998E-4</v>
      </c>
      <c r="R231" s="148">
        <f>Q231*H231</f>
        <v>5.87308E-2</v>
      </c>
      <c r="S231" s="148">
        <v>0</v>
      </c>
      <c r="T231" s="149">
        <f>S231*H231</f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0" t="s">
        <v>182</v>
      </c>
      <c r="AT231" s="150" t="s">
        <v>120</v>
      </c>
      <c r="AU231" s="150" t="s">
        <v>125</v>
      </c>
      <c r="AY231" s="14" t="s">
        <v>117</v>
      </c>
      <c r="BE231" s="151">
        <f>IF(N231="základná",J231,0)</f>
        <v>0</v>
      </c>
      <c r="BF231" s="151">
        <f>IF(N231="znížená",J231,0)</f>
        <v>0</v>
      </c>
      <c r="BG231" s="151">
        <f>IF(N231="zákl. prenesená",J231,0)</f>
        <v>0</v>
      </c>
      <c r="BH231" s="151">
        <f>IF(N231="zníž. prenesená",J231,0)</f>
        <v>0</v>
      </c>
      <c r="BI231" s="151">
        <f>IF(N231="nulová",J231,0)</f>
        <v>0</v>
      </c>
      <c r="BJ231" s="14" t="s">
        <v>125</v>
      </c>
      <c r="BK231" s="152">
        <f>ROUND(I231*H231,3)</f>
        <v>0</v>
      </c>
      <c r="BL231" s="14" t="s">
        <v>182</v>
      </c>
      <c r="BM231" s="150" t="s">
        <v>482</v>
      </c>
    </row>
    <row r="232" spans="1:65" s="2" customFormat="1" ht="37.9" customHeight="1">
      <c r="A232" s="26"/>
      <c r="B232" s="139"/>
      <c r="C232" s="140" t="s">
        <v>483</v>
      </c>
      <c r="D232" s="140" t="s">
        <v>120</v>
      </c>
      <c r="E232" s="141" t="s">
        <v>484</v>
      </c>
      <c r="F232" s="142" t="s">
        <v>485</v>
      </c>
      <c r="G232" s="143" t="s">
        <v>123</v>
      </c>
      <c r="H232" s="144">
        <v>166</v>
      </c>
      <c r="I232" s="144"/>
      <c r="J232" s="144">
        <f>ROUND(I232*H232,3)</f>
        <v>0</v>
      </c>
      <c r="K232" s="145"/>
      <c r="L232" s="27"/>
      <c r="M232" s="146" t="s">
        <v>1</v>
      </c>
      <c r="N232" s="147" t="s">
        <v>36</v>
      </c>
      <c r="O232" s="148">
        <v>8.7870000000000004E-2</v>
      </c>
      <c r="P232" s="148">
        <f>O232*H232</f>
        <v>14.58642</v>
      </c>
      <c r="Q232" s="148">
        <v>4.838E-4</v>
      </c>
      <c r="R232" s="148">
        <f>Q232*H232</f>
        <v>8.0310800000000002E-2</v>
      </c>
      <c r="S232" s="148">
        <v>0</v>
      </c>
      <c r="T232" s="149">
        <f>S232*H232</f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0" t="s">
        <v>182</v>
      </c>
      <c r="AT232" s="150" t="s">
        <v>120</v>
      </c>
      <c r="AU232" s="150" t="s">
        <v>125</v>
      </c>
      <c r="AY232" s="14" t="s">
        <v>117</v>
      </c>
      <c r="BE232" s="151">
        <f>IF(N232="základná",J232,0)</f>
        <v>0</v>
      </c>
      <c r="BF232" s="151">
        <f>IF(N232="znížená",J232,0)</f>
        <v>0</v>
      </c>
      <c r="BG232" s="151">
        <f>IF(N232="zákl. prenesená",J232,0)</f>
        <v>0</v>
      </c>
      <c r="BH232" s="151">
        <f>IF(N232="zníž. prenesená",J232,0)</f>
        <v>0</v>
      </c>
      <c r="BI232" s="151">
        <f>IF(N232="nulová",J232,0)</f>
        <v>0</v>
      </c>
      <c r="BJ232" s="14" t="s">
        <v>125</v>
      </c>
      <c r="BK232" s="152">
        <f>ROUND(I232*H232,3)</f>
        <v>0</v>
      </c>
      <c r="BL232" s="14" t="s">
        <v>182</v>
      </c>
      <c r="BM232" s="150" t="s">
        <v>486</v>
      </c>
    </row>
    <row r="233" spans="1:65" s="12" customFormat="1" ht="25.9" customHeight="1">
      <c r="B233" s="127"/>
      <c r="D233" s="128" t="s">
        <v>69</v>
      </c>
      <c r="E233" s="129" t="s">
        <v>150</v>
      </c>
      <c r="F233" s="129" t="s">
        <v>487</v>
      </c>
      <c r="J233" s="130"/>
      <c r="L233" s="127"/>
      <c r="M233" s="131"/>
      <c r="N233" s="132"/>
      <c r="O233" s="132"/>
      <c r="P233" s="133">
        <f>P234</f>
        <v>23.3</v>
      </c>
      <c r="Q233" s="132"/>
      <c r="R233" s="133">
        <f>R234</f>
        <v>9.35E-2</v>
      </c>
      <c r="S233" s="132"/>
      <c r="T233" s="134">
        <f>T234</f>
        <v>0</v>
      </c>
      <c r="AR233" s="128" t="s">
        <v>118</v>
      </c>
      <c r="AT233" s="135" t="s">
        <v>69</v>
      </c>
      <c r="AU233" s="135" t="s">
        <v>70</v>
      </c>
      <c r="AY233" s="128" t="s">
        <v>117</v>
      </c>
      <c r="BK233" s="136">
        <f>BK234</f>
        <v>0</v>
      </c>
    </row>
    <row r="234" spans="1:65" s="12" customFormat="1" ht="22.9" customHeight="1">
      <c r="B234" s="127"/>
      <c r="D234" s="128" t="s">
        <v>69</v>
      </c>
      <c r="E234" s="137" t="s">
        <v>488</v>
      </c>
      <c r="F234" s="137" t="s">
        <v>489</v>
      </c>
      <c r="J234" s="138"/>
      <c r="L234" s="127"/>
      <c r="M234" s="131"/>
      <c r="N234" s="132"/>
      <c r="O234" s="132"/>
      <c r="P234" s="133">
        <f>SUM(P235:P244)</f>
        <v>23.3</v>
      </c>
      <c r="Q234" s="132"/>
      <c r="R234" s="133">
        <f>SUM(R235:R244)</f>
        <v>9.35E-2</v>
      </c>
      <c r="S234" s="132"/>
      <c r="T234" s="134">
        <f>SUM(T235:T244)</f>
        <v>0</v>
      </c>
      <c r="AR234" s="128" t="s">
        <v>118</v>
      </c>
      <c r="AT234" s="135" t="s">
        <v>69</v>
      </c>
      <c r="AU234" s="135" t="s">
        <v>75</v>
      </c>
      <c r="AY234" s="128" t="s">
        <v>117</v>
      </c>
      <c r="BK234" s="136">
        <f>SUM(BK235:BK244)</f>
        <v>0</v>
      </c>
    </row>
    <row r="235" spans="1:65" s="2" customFormat="1" ht="16.5" customHeight="1">
      <c r="A235" s="26"/>
      <c r="B235" s="139"/>
      <c r="C235" s="140" t="s">
        <v>490</v>
      </c>
      <c r="D235" s="140" t="s">
        <v>120</v>
      </c>
      <c r="E235" s="141" t="s">
        <v>491</v>
      </c>
      <c r="F235" s="142" t="s">
        <v>492</v>
      </c>
      <c r="G235" s="143" t="s">
        <v>167</v>
      </c>
      <c r="H235" s="144">
        <v>10</v>
      </c>
      <c r="I235" s="144"/>
      <c r="J235" s="144">
        <f t="shared" ref="J235:J244" si="60">ROUND(I235*H235,3)</f>
        <v>0</v>
      </c>
      <c r="K235" s="145"/>
      <c r="L235" s="27"/>
      <c r="M235" s="146" t="s">
        <v>1</v>
      </c>
      <c r="N235" s="147" t="s">
        <v>36</v>
      </c>
      <c r="O235" s="148">
        <v>0.52</v>
      </c>
      <c r="P235" s="148">
        <f t="shared" ref="P235:P244" si="61">O235*H235</f>
        <v>5.2</v>
      </c>
      <c r="Q235" s="148">
        <v>0</v>
      </c>
      <c r="R235" s="148">
        <f t="shared" ref="R235:R244" si="62">Q235*H235</f>
        <v>0</v>
      </c>
      <c r="S235" s="148">
        <v>0</v>
      </c>
      <c r="T235" s="149">
        <f t="shared" ref="T235:T244" si="63">S235*H235</f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0" t="s">
        <v>393</v>
      </c>
      <c r="AT235" s="150" t="s">
        <v>120</v>
      </c>
      <c r="AU235" s="150" t="s">
        <v>125</v>
      </c>
      <c r="AY235" s="14" t="s">
        <v>117</v>
      </c>
      <c r="BE235" s="151">
        <f t="shared" ref="BE235:BE244" si="64">IF(N235="základná",J235,0)</f>
        <v>0</v>
      </c>
      <c r="BF235" s="151">
        <f t="shared" ref="BF235:BF244" si="65">IF(N235="znížená",J235,0)</f>
        <v>0</v>
      </c>
      <c r="BG235" s="151">
        <f t="shared" ref="BG235:BG244" si="66">IF(N235="zákl. prenesená",J235,0)</f>
        <v>0</v>
      </c>
      <c r="BH235" s="151">
        <f t="shared" ref="BH235:BH244" si="67">IF(N235="zníž. prenesená",J235,0)</f>
        <v>0</v>
      </c>
      <c r="BI235" s="151">
        <f t="shared" ref="BI235:BI244" si="68">IF(N235="nulová",J235,0)</f>
        <v>0</v>
      </c>
      <c r="BJ235" s="14" t="s">
        <v>125</v>
      </c>
      <c r="BK235" s="152">
        <f t="shared" ref="BK235:BK244" si="69">ROUND(I235*H235,3)</f>
        <v>0</v>
      </c>
      <c r="BL235" s="14" t="s">
        <v>393</v>
      </c>
      <c r="BM235" s="150" t="s">
        <v>493</v>
      </c>
    </row>
    <row r="236" spans="1:65" s="2" customFormat="1" ht="24.2" customHeight="1">
      <c r="A236" s="26"/>
      <c r="B236" s="139"/>
      <c r="C236" s="140" t="s">
        <v>494</v>
      </c>
      <c r="D236" s="140" t="s">
        <v>120</v>
      </c>
      <c r="E236" s="141" t="s">
        <v>495</v>
      </c>
      <c r="F236" s="142" t="s">
        <v>496</v>
      </c>
      <c r="G236" s="143" t="s">
        <v>167</v>
      </c>
      <c r="H236" s="144">
        <v>2</v>
      </c>
      <c r="I236" s="144"/>
      <c r="J236" s="144">
        <f t="shared" si="60"/>
        <v>0</v>
      </c>
      <c r="K236" s="145"/>
      <c r="L236" s="27"/>
      <c r="M236" s="146" t="s">
        <v>1</v>
      </c>
      <c r="N236" s="147" t="s">
        <v>36</v>
      </c>
      <c r="O236" s="148">
        <v>0.65</v>
      </c>
      <c r="P236" s="148">
        <f t="shared" si="61"/>
        <v>1.3</v>
      </c>
      <c r="Q236" s="148">
        <v>0</v>
      </c>
      <c r="R236" s="148">
        <f t="shared" si="62"/>
        <v>0</v>
      </c>
      <c r="S236" s="148">
        <v>0</v>
      </c>
      <c r="T236" s="149">
        <f t="shared" si="6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0" t="s">
        <v>393</v>
      </c>
      <c r="AT236" s="150" t="s">
        <v>120</v>
      </c>
      <c r="AU236" s="150" t="s">
        <v>125</v>
      </c>
      <c r="AY236" s="14" t="s">
        <v>117</v>
      </c>
      <c r="BE236" s="151">
        <f t="shared" si="64"/>
        <v>0</v>
      </c>
      <c r="BF236" s="151">
        <f t="shared" si="65"/>
        <v>0</v>
      </c>
      <c r="BG236" s="151">
        <f t="shared" si="66"/>
        <v>0</v>
      </c>
      <c r="BH236" s="151">
        <f t="shared" si="67"/>
        <v>0</v>
      </c>
      <c r="BI236" s="151">
        <f t="shared" si="68"/>
        <v>0</v>
      </c>
      <c r="BJ236" s="14" t="s">
        <v>125</v>
      </c>
      <c r="BK236" s="152">
        <f t="shared" si="69"/>
        <v>0</v>
      </c>
      <c r="BL236" s="14" t="s">
        <v>393</v>
      </c>
      <c r="BM236" s="150" t="s">
        <v>497</v>
      </c>
    </row>
    <row r="237" spans="1:65" s="2" customFormat="1" ht="16.5" customHeight="1">
      <c r="A237" s="26"/>
      <c r="B237" s="139"/>
      <c r="C237" s="153" t="s">
        <v>498</v>
      </c>
      <c r="D237" s="153" t="s">
        <v>150</v>
      </c>
      <c r="E237" s="154" t="s">
        <v>499</v>
      </c>
      <c r="F237" s="155" t="s">
        <v>500</v>
      </c>
      <c r="G237" s="156" t="s">
        <v>167</v>
      </c>
      <c r="H237" s="157">
        <v>2</v>
      </c>
      <c r="I237" s="157"/>
      <c r="J237" s="157">
        <f t="shared" si="60"/>
        <v>0</v>
      </c>
      <c r="K237" s="158"/>
      <c r="L237" s="159"/>
      <c r="M237" s="160" t="s">
        <v>1</v>
      </c>
      <c r="N237" s="161" t="s">
        <v>36</v>
      </c>
      <c r="O237" s="148">
        <v>0</v>
      </c>
      <c r="P237" s="148">
        <f t="shared" si="61"/>
        <v>0</v>
      </c>
      <c r="Q237" s="148">
        <v>1.75E-3</v>
      </c>
      <c r="R237" s="148">
        <f t="shared" si="62"/>
        <v>3.5000000000000001E-3</v>
      </c>
      <c r="S237" s="148">
        <v>0</v>
      </c>
      <c r="T237" s="149">
        <f t="shared" si="6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0" t="s">
        <v>501</v>
      </c>
      <c r="AT237" s="150" t="s">
        <v>150</v>
      </c>
      <c r="AU237" s="150" t="s">
        <v>125</v>
      </c>
      <c r="AY237" s="14" t="s">
        <v>117</v>
      </c>
      <c r="BE237" s="151">
        <f t="shared" si="64"/>
        <v>0</v>
      </c>
      <c r="BF237" s="151">
        <f t="shared" si="65"/>
        <v>0</v>
      </c>
      <c r="BG237" s="151">
        <f t="shared" si="66"/>
        <v>0</v>
      </c>
      <c r="BH237" s="151">
        <f t="shared" si="67"/>
        <v>0</v>
      </c>
      <c r="BI237" s="151">
        <f t="shared" si="68"/>
        <v>0</v>
      </c>
      <c r="BJ237" s="14" t="s">
        <v>125</v>
      </c>
      <c r="BK237" s="152">
        <f t="shared" si="69"/>
        <v>0</v>
      </c>
      <c r="BL237" s="14" t="s">
        <v>501</v>
      </c>
      <c r="BM237" s="150" t="s">
        <v>502</v>
      </c>
    </row>
    <row r="238" spans="1:65" s="2" customFormat="1" ht="24.2" customHeight="1">
      <c r="A238" s="26"/>
      <c r="B238" s="139"/>
      <c r="C238" s="140" t="s">
        <v>503</v>
      </c>
      <c r="D238" s="140" t="s">
        <v>120</v>
      </c>
      <c r="E238" s="141" t="s">
        <v>504</v>
      </c>
      <c r="F238" s="142" t="s">
        <v>505</v>
      </c>
      <c r="G238" s="143" t="s">
        <v>167</v>
      </c>
      <c r="H238" s="144">
        <v>8</v>
      </c>
      <c r="I238" s="144"/>
      <c r="J238" s="144">
        <f t="shared" si="60"/>
        <v>0</v>
      </c>
      <c r="K238" s="145"/>
      <c r="L238" s="27"/>
      <c r="M238" s="146" t="s">
        <v>1</v>
      </c>
      <c r="N238" s="147" t="s">
        <v>36</v>
      </c>
      <c r="O238" s="148">
        <v>0.7</v>
      </c>
      <c r="P238" s="148">
        <f t="shared" si="61"/>
        <v>5.6</v>
      </c>
      <c r="Q238" s="148">
        <v>0</v>
      </c>
      <c r="R238" s="148">
        <f t="shared" si="62"/>
        <v>0</v>
      </c>
      <c r="S238" s="148">
        <v>0</v>
      </c>
      <c r="T238" s="149">
        <f t="shared" si="6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0" t="s">
        <v>393</v>
      </c>
      <c r="AT238" s="150" t="s">
        <v>120</v>
      </c>
      <c r="AU238" s="150" t="s">
        <v>125</v>
      </c>
      <c r="AY238" s="14" t="s">
        <v>117</v>
      </c>
      <c r="BE238" s="151">
        <f t="shared" si="64"/>
        <v>0</v>
      </c>
      <c r="BF238" s="151">
        <f t="shared" si="65"/>
        <v>0</v>
      </c>
      <c r="BG238" s="151">
        <f t="shared" si="66"/>
        <v>0</v>
      </c>
      <c r="BH238" s="151">
        <f t="shared" si="67"/>
        <v>0</v>
      </c>
      <c r="BI238" s="151">
        <f t="shared" si="68"/>
        <v>0</v>
      </c>
      <c r="BJ238" s="14" t="s">
        <v>125</v>
      </c>
      <c r="BK238" s="152">
        <f t="shared" si="69"/>
        <v>0</v>
      </c>
      <c r="BL238" s="14" t="s">
        <v>393</v>
      </c>
      <c r="BM238" s="150" t="s">
        <v>506</v>
      </c>
    </row>
    <row r="239" spans="1:65" s="2" customFormat="1" ht="24.2" customHeight="1">
      <c r="A239" s="26"/>
      <c r="B239" s="139"/>
      <c r="C239" s="153" t="s">
        <v>507</v>
      </c>
      <c r="D239" s="153" t="s">
        <v>150</v>
      </c>
      <c r="E239" s="154" t="s">
        <v>508</v>
      </c>
      <c r="F239" s="155" t="s">
        <v>509</v>
      </c>
      <c r="G239" s="156" t="s">
        <v>167</v>
      </c>
      <c r="H239" s="157">
        <v>8</v>
      </c>
      <c r="I239" s="157"/>
      <c r="J239" s="157">
        <f t="shared" si="60"/>
        <v>0</v>
      </c>
      <c r="K239" s="158"/>
      <c r="L239" s="159"/>
      <c r="M239" s="160" t="s">
        <v>1</v>
      </c>
      <c r="N239" s="161" t="s">
        <v>36</v>
      </c>
      <c r="O239" s="148">
        <v>0</v>
      </c>
      <c r="P239" s="148">
        <f t="shared" si="61"/>
        <v>0</v>
      </c>
      <c r="Q239" s="148">
        <v>2.5000000000000001E-3</v>
      </c>
      <c r="R239" s="148">
        <f t="shared" si="62"/>
        <v>0.02</v>
      </c>
      <c r="S239" s="148">
        <v>0</v>
      </c>
      <c r="T239" s="149">
        <f t="shared" si="6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0" t="s">
        <v>501</v>
      </c>
      <c r="AT239" s="150" t="s">
        <v>150</v>
      </c>
      <c r="AU239" s="150" t="s">
        <v>125</v>
      </c>
      <c r="AY239" s="14" t="s">
        <v>117</v>
      </c>
      <c r="BE239" s="151">
        <f t="shared" si="64"/>
        <v>0</v>
      </c>
      <c r="BF239" s="151">
        <f t="shared" si="65"/>
        <v>0</v>
      </c>
      <c r="BG239" s="151">
        <f t="shared" si="66"/>
        <v>0</v>
      </c>
      <c r="BH239" s="151">
        <f t="shared" si="67"/>
        <v>0</v>
      </c>
      <c r="BI239" s="151">
        <f t="shared" si="68"/>
        <v>0</v>
      </c>
      <c r="BJ239" s="14" t="s">
        <v>125</v>
      </c>
      <c r="BK239" s="152">
        <f t="shared" si="69"/>
        <v>0</v>
      </c>
      <c r="BL239" s="14" t="s">
        <v>501</v>
      </c>
      <c r="BM239" s="150" t="s">
        <v>510</v>
      </c>
    </row>
    <row r="240" spans="1:65" s="2" customFormat="1" ht="21.75" customHeight="1">
      <c r="A240" s="26"/>
      <c r="B240" s="139"/>
      <c r="C240" s="140" t="s">
        <v>511</v>
      </c>
      <c r="D240" s="140" t="s">
        <v>120</v>
      </c>
      <c r="E240" s="141" t="s">
        <v>512</v>
      </c>
      <c r="F240" s="142" t="s">
        <v>513</v>
      </c>
      <c r="G240" s="143" t="s">
        <v>162</v>
      </c>
      <c r="H240" s="144">
        <v>200</v>
      </c>
      <c r="I240" s="144"/>
      <c r="J240" s="144">
        <f t="shared" si="60"/>
        <v>0</v>
      </c>
      <c r="K240" s="145"/>
      <c r="L240" s="27"/>
      <c r="M240" s="146" t="s">
        <v>1</v>
      </c>
      <c r="N240" s="147" t="s">
        <v>36</v>
      </c>
      <c r="O240" s="148">
        <v>0.03</v>
      </c>
      <c r="P240" s="148">
        <f t="shared" si="61"/>
        <v>6</v>
      </c>
      <c r="Q240" s="148">
        <v>0</v>
      </c>
      <c r="R240" s="148">
        <f t="shared" si="62"/>
        <v>0</v>
      </c>
      <c r="S240" s="148">
        <v>0</v>
      </c>
      <c r="T240" s="149">
        <f t="shared" si="6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0" t="s">
        <v>393</v>
      </c>
      <c r="AT240" s="150" t="s">
        <v>120</v>
      </c>
      <c r="AU240" s="150" t="s">
        <v>125</v>
      </c>
      <c r="AY240" s="14" t="s">
        <v>117</v>
      </c>
      <c r="BE240" s="151">
        <f t="shared" si="64"/>
        <v>0</v>
      </c>
      <c r="BF240" s="151">
        <f t="shared" si="65"/>
        <v>0</v>
      </c>
      <c r="BG240" s="151">
        <f t="shared" si="66"/>
        <v>0</v>
      </c>
      <c r="BH240" s="151">
        <f t="shared" si="67"/>
        <v>0</v>
      </c>
      <c r="BI240" s="151">
        <f t="shared" si="68"/>
        <v>0</v>
      </c>
      <c r="BJ240" s="14" t="s">
        <v>125</v>
      </c>
      <c r="BK240" s="152">
        <f t="shared" si="69"/>
        <v>0</v>
      </c>
      <c r="BL240" s="14" t="s">
        <v>393</v>
      </c>
      <c r="BM240" s="150" t="s">
        <v>514</v>
      </c>
    </row>
    <row r="241" spans="1:65" s="2" customFormat="1" ht="16.5" customHeight="1">
      <c r="A241" s="26"/>
      <c r="B241" s="139"/>
      <c r="C241" s="153" t="s">
        <v>515</v>
      </c>
      <c r="D241" s="153" t="s">
        <v>150</v>
      </c>
      <c r="E241" s="154" t="s">
        <v>516</v>
      </c>
      <c r="F241" s="155" t="s">
        <v>517</v>
      </c>
      <c r="G241" s="156" t="s">
        <v>162</v>
      </c>
      <c r="H241" s="157">
        <v>200</v>
      </c>
      <c r="I241" s="157"/>
      <c r="J241" s="157">
        <f t="shared" si="60"/>
        <v>0</v>
      </c>
      <c r="K241" s="158"/>
      <c r="L241" s="159"/>
      <c r="M241" s="160" t="s">
        <v>1</v>
      </c>
      <c r="N241" s="161" t="s">
        <v>36</v>
      </c>
      <c r="O241" s="148">
        <v>0</v>
      </c>
      <c r="P241" s="148">
        <f t="shared" si="61"/>
        <v>0</v>
      </c>
      <c r="Q241" s="148">
        <v>1.9000000000000001E-4</v>
      </c>
      <c r="R241" s="148">
        <f t="shared" si="62"/>
        <v>3.7999999999999999E-2</v>
      </c>
      <c r="S241" s="148">
        <v>0</v>
      </c>
      <c r="T241" s="149">
        <f t="shared" si="6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0" t="s">
        <v>501</v>
      </c>
      <c r="AT241" s="150" t="s">
        <v>150</v>
      </c>
      <c r="AU241" s="150" t="s">
        <v>125</v>
      </c>
      <c r="AY241" s="14" t="s">
        <v>117</v>
      </c>
      <c r="BE241" s="151">
        <f t="shared" si="64"/>
        <v>0</v>
      </c>
      <c r="BF241" s="151">
        <f t="shared" si="65"/>
        <v>0</v>
      </c>
      <c r="BG241" s="151">
        <f t="shared" si="66"/>
        <v>0</v>
      </c>
      <c r="BH241" s="151">
        <f t="shared" si="67"/>
        <v>0</v>
      </c>
      <c r="BI241" s="151">
        <f t="shared" si="68"/>
        <v>0</v>
      </c>
      <c r="BJ241" s="14" t="s">
        <v>125</v>
      </c>
      <c r="BK241" s="152">
        <f t="shared" si="69"/>
        <v>0</v>
      </c>
      <c r="BL241" s="14" t="s">
        <v>501</v>
      </c>
      <c r="BM241" s="150" t="s">
        <v>518</v>
      </c>
    </row>
    <row r="242" spans="1:65" s="2" customFormat="1" ht="16.5" customHeight="1">
      <c r="A242" s="26"/>
      <c r="B242" s="139"/>
      <c r="C242" s="140" t="s">
        <v>519</v>
      </c>
      <c r="D242" s="140" t="s">
        <v>120</v>
      </c>
      <c r="E242" s="141" t="s">
        <v>520</v>
      </c>
      <c r="F242" s="142" t="s">
        <v>521</v>
      </c>
      <c r="G242" s="143" t="s">
        <v>162</v>
      </c>
      <c r="H242" s="144">
        <v>200</v>
      </c>
      <c r="I242" s="144"/>
      <c r="J242" s="144">
        <f t="shared" si="60"/>
        <v>0</v>
      </c>
      <c r="K242" s="145"/>
      <c r="L242" s="27"/>
      <c r="M242" s="146" t="s">
        <v>1</v>
      </c>
      <c r="N242" s="147" t="s">
        <v>36</v>
      </c>
      <c r="O242" s="148">
        <v>2.5999999999999999E-2</v>
      </c>
      <c r="P242" s="148">
        <f t="shared" si="61"/>
        <v>5.2</v>
      </c>
      <c r="Q242" s="148">
        <v>0</v>
      </c>
      <c r="R242" s="148">
        <f t="shared" si="62"/>
        <v>0</v>
      </c>
      <c r="S242" s="148">
        <v>0</v>
      </c>
      <c r="T242" s="149">
        <f t="shared" si="6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0" t="s">
        <v>393</v>
      </c>
      <c r="AT242" s="150" t="s">
        <v>120</v>
      </c>
      <c r="AU242" s="150" t="s">
        <v>125</v>
      </c>
      <c r="AY242" s="14" t="s">
        <v>117</v>
      </c>
      <c r="BE242" s="151">
        <f t="shared" si="64"/>
        <v>0</v>
      </c>
      <c r="BF242" s="151">
        <f t="shared" si="65"/>
        <v>0</v>
      </c>
      <c r="BG242" s="151">
        <f t="shared" si="66"/>
        <v>0</v>
      </c>
      <c r="BH242" s="151">
        <f t="shared" si="67"/>
        <v>0</v>
      </c>
      <c r="BI242" s="151">
        <f t="shared" si="68"/>
        <v>0</v>
      </c>
      <c r="BJ242" s="14" t="s">
        <v>125</v>
      </c>
      <c r="BK242" s="152">
        <f t="shared" si="69"/>
        <v>0</v>
      </c>
      <c r="BL242" s="14" t="s">
        <v>393</v>
      </c>
      <c r="BM242" s="150" t="s">
        <v>522</v>
      </c>
    </row>
    <row r="243" spans="1:65" s="2" customFormat="1" ht="16.5" customHeight="1">
      <c r="A243" s="26"/>
      <c r="B243" s="139"/>
      <c r="C243" s="153" t="s">
        <v>523</v>
      </c>
      <c r="D243" s="153" t="s">
        <v>150</v>
      </c>
      <c r="E243" s="154" t="s">
        <v>524</v>
      </c>
      <c r="F243" s="155" t="s">
        <v>525</v>
      </c>
      <c r="G243" s="156" t="s">
        <v>162</v>
      </c>
      <c r="H243" s="157">
        <v>200</v>
      </c>
      <c r="I243" s="157"/>
      <c r="J243" s="157">
        <f t="shared" si="60"/>
        <v>0</v>
      </c>
      <c r="K243" s="158"/>
      <c r="L243" s="159"/>
      <c r="M243" s="160" t="s">
        <v>1</v>
      </c>
      <c r="N243" s="161" t="s">
        <v>36</v>
      </c>
      <c r="O243" s="148">
        <v>0</v>
      </c>
      <c r="P243" s="148">
        <f t="shared" si="61"/>
        <v>0</v>
      </c>
      <c r="Q243" s="148">
        <v>1.6000000000000001E-4</v>
      </c>
      <c r="R243" s="148">
        <f t="shared" si="62"/>
        <v>3.2000000000000001E-2</v>
      </c>
      <c r="S243" s="148">
        <v>0</v>
      </c>
      <c r="T243" s="149">
        <f t="shared" si="6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0" t="s">
        <v>501</v>
      </c>
      <c r="AT243" s="150" t="s">
        <v>150</v>
      </c>
      <c r="AU243" s="150" t="s">
        <v>125</v>
      </c>
      <c r="AY243" s="14" t="s">
        <v>117</v>
      </c>
      <c r="BE243" s="151">
        <f t="shared" si="64"/>
        <v>0</v>
      </c>
      <c r="BF243" s="151">
        <f t="shared" si="65"/>
        <v>0</v>
      </c>
      <c r="BG243" s="151">
        <f t="shared" si="66"/>
        <v>0</v>
      </c>
      <c r="BH243" s="151">
        <f t="shared" si="67"/>
        <v>0</v>
      </c>
      <c r="BI243" s="151">
        <f t="shared" si="68"/>
        <v>0</v>
      </c>
      <c r="BJ243" s="14" t="s">
        <v>125</v>
      </c>
      <c r="BK243" s="152">
        <f t="shared" si="69"/>
        <v>0</v>
      </c>
      <c r="BL243" s="14" t="s">
        <v>501</v>
      </c>
      <c r="BM243" s="150" t="s">
        <v>526</v>
      </c>
    </row>
    <row r="244" spans="1:65" s="2" customFormat="1" ht="33" customHeight="1">
      <c r="A244" s="26"/>
      <c r="B244" s="139"/>
      <c r="C244" s="140" t="s">
        <v>527</v>
      </c>
      <c r="D244" s="140" t="s">
        <v>120</v>
      </c>
      <c r="E244" s="141" t="s">
        <v>528</v>
      </c>
      <c r="F244" s="142" t="s">
        <v>529</v>
      </c>
      <c r="G244" s="143" t="s">
        <v>252</v>
      </c>
      <c r="H244" s="144">
        <v>14.353999999999999</v>
      </c>
      <c r="I244" s="144"/>
      <c r="J244" s="144">
        <f t="shared" si="60"/>
        <v>0</v>
      </c>
      <c r="K244" s="145"/>
      <c r="L244" s="27"/>
      <c r="M244" s="146" t="s">
        <v>1</v>
      </c>
      <c r="N244" s="147" t="s">
        <v>36</v>
      </c>
      <c r="O244" s="148">
        <v>0</v>
      </c>
      <c r="P244" s="148">
        <f t="shared" si="61"/>
        <v>0</v>
      </c>
      <c r="Q244" s="148">
        <v>0</v>
      </c>
      <c r="R244" s="148">
        <f t="shared" si="62"/>
        <v>0</v>
      </c>
      <c r="S244" s="148">
        <v>0</v>
      </c>
      <c r="T244" s="149">
        <f t="shared" si="6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0" t="s">
        <v>393</v>
      </c>
      <c r="AT244" s="150" t="s">
        <v>120</v>
      </c>
      <c r="AU244" s="150" t="s">
        <v>125</v>
      </c>
      <c r="AY244" s="14" t="s">
        <v>117</v>
      </c>
      <c r="BE244" s="151">
        <f t="shared" si="64"/>
        <v>0</v>
      </c>
      <c r="BF244" s="151">
        <f t="shared" si="65"/>
        <v>0</v>
      </c>
      <c r="BG244" s="151">
        <f t="shared" si="66"/>
        <v>0</v>
      </c>
      <c r="BH244" s="151">
        <f t="shared" si="67"/>
        <v>0</v>
      </c>
      <c r="BI244" s="151">
        <f t="shared" si="68"/>
        <v>0</v>
      </c>
      <c r="BJ244" s="14" t="s">
        <v>125</v>
      </c>
      <c r="BK244" s="152">
        <f t="shared" si="69"/>
        <v>0</v>
      </c>
      <c r="BL244" s="14" t="s">
        <v>393</v>
      </c>
      <c r="BM244" s="150" t="s">
        <v>530</v>
      </c>
    </row>
    <row r="245" spans="1:65" s="12" customFormat="1" ht="25.9" customHeight="1">
      <c r="B245" s="127"/>
      <c r="D245" s="128" t="s">
        <v>69</v>
      </c>
      <c r="E245" s="129" t="s">
        <v>531</v>
      </c>
      <c r="F245" s="129" t="s">
        <v>532</v>
      </c>
      <c r="J245" s="130">
        <f>BK245</f>
        <v>0</v>
      </c>
      <c r="L245" s="127"/>
      <c r="M245" s="131"/>
      <c r="N245" s="132"/>
      <c r="O245" s="132"/>
      <c r="P245" s="133">
        <f>SUM(P246:P247)</f>
        <v>84.8</v>
      </c>
      <c r="Q245" s="132"/>
      <c r="R245" s="133">
        <f>SUM(R246:R247)</f>
        <v>0</v>
      </c>
      <c r="S245" s="132"/>
      <c r="T245" s="134">
        <f>SUM(T246:T247)</f>
        <v>0</v>
      </c>
      <c r="AR245" s="128" t="s">
        <v>124</v>
      </c>
      <c r="AT245" s="135" t="s">
        <v>69</v>
      </c>
      <c r="AU245" s="135" t="s">
        <v>70</v>
      </c>
      <c r="AY245" s="128" t="s">
        <v>117</v>
      </c>
      <c r="BK245" s="136">
        <f>SUM(BK246:BK247)</f>
        <v>0</v>
      </c>
    </row>
    <row r="246" spans="1:65" s="2" customFormat="1" ht="37.9" customHeight="1">
      <c r="A246" s="26"/>
      <c r="B246" s="139"/>
      <c r="C246" s="140" t="s">
        <v>533</v>
      </c>
      <c r="D246" s="140" t="s">
        <v>120</v>
      </c>
      <c r="E246" s="141" t="s">
        <v>534</v>
      </c>
      <c r="F246" s="142" t="s">
        <v>535</v>
      </c>
      <c r="G246" s="143" t="s">
        <v>536</v>
      </c>
      <c r="H246" s="144">
        <v>30</v>
      </c>
      <c r="I246" s="144"/>
      <c r="J246" s="144">
        <f>ROUND(I246*H246,3)</f>
        <v>0</v>
      </c>
      <c r="K246" s="145"/>
      <c r="L246" s="27"/>
      <c r="M246" s="146" t="s">
        <v>1</v>
      </c>
      <c r="N246" s="147" t="s">
        <v>36</v>
      </c>
      <c r="O246" s="148">
        <v>1.06</v>
      </c>
      <c r="P246" s="148">
        <f>O246*H246</f>
        <v>31.8</v>
      </c>
      <c r="Q246" s="148">
        <v>0</v>
      </c>
      <c r="R246" s="148">
        <f>Q246*H246</f>
        <v>0</v>
      </c>
      <c r="S246" s="148">
        <v>0</v>
      </c>
      <c r="T246" s="149">
        <f>S246*H246</f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0" t="s">
        <v>537</v>
      </c>
      <c r="AT246" s="150" t="s">
        <v>120</v>
      </c>
      <c r="AU246" s="150" t="s">
        <v>75</v>
      </c>
      <c r="AY246" s="14" t="s">
        <v>117</v>
      </c>
      <c r="BE246" s="151">
        <f>IF(N246="základná",J246,0)</f>
        <v>0</v>
      </c>
      <c r="BF246" s="151">
        <f>IF(N246="znížená",J246,0)</f>
        <v>0</v>
      </c>
      <c r="BG246" s="151">
        <f>IF(N246="zákl. prenesená",J246,0)</f>
        <v>0</v>
      </c>
      <c r="BH246" s="151">
        <f>IF(N246="zníž. prenesená",J246,0)</f>
        <v>0</v>
      </c>
      <c r="BI246" s="151">
        <f>IF(N246="nulová",J246,0)</f>
        <v>0</v>
      </c>
      <c r="BJ246" s="14" t="s">
        <v>125</v>
      </c>
      <c r="BK246" s="152">
        <f>ROUND(I246*H246,3)</f>
        <v>0</v>
      </c>
      <c r="BL246" s="14" t="s">
        <v>537</v>
      </c>
      <c r="BM246" s="150" t="s">
        <v>538</v>
      </c>
    </row>
    <row r="247" spans="1:65" s="2" customFormat="1" ht="49.15" customHeight="1">
      <c r="A247" s="26"/>
      <c r="B247" s="139"/>
      <c r="C247" s="140" t="s">
        <v>539</v>
      </c>
      <c r="D247" s="140" t="s">
        <v>120</v>
      </c>
      <c r="E247" s="141" t="s">
        <v>540</v>
      </c>
      <c r="F247" s="142" t="s">
        <v>541</v>
      </c>
      <c r="G247" s="143" t="s">
        <v>536</v>
      </c>
      <c r="H247" s="144">
        <v>50</v>
      </c>
      <c r="I247" s="144"/>
      <c r="J247" s="144">
        <f>ROUND(I247*H247,3)</f>
        <v>0</v>
      </c>
      <c r="K247" s="145"/>
      <c r="L247" s="27"/>
      <c r="M247" s="146" t="s">
        <v>1</v>
      </c>
      <c r="N247" s="147" t="s">
        <v>36</v>
      </c>
      <c r="O247" s="148">
        <v>1.06</v>
      </c>
      <c r="P247" s="148">
        <f>O247*H247</f>
        <v>53</v>
      </c>
      <c r="Q247" s="148">
        <v>0</v>
      </c>
      <c r="R247" s="148">
        <f>Q247*H247</f>
        <v>0</v>
      </c>
      <c r="S247" s="148">
        <v>0</v>
      </c>
      <c r="T247" s="149">
        <f>S247*H247</f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0" t="s">
        <v>537</v>
      </c>
      <c r="AT247" s="150" t="s">
        <v>120</v>
      </c>
      <c r="AU247" s="150" t="s">
        <v>75</v>
      </c>
      <c r="AY247" s="14" t="s">
        <v>117</v>
      </c>
      <c r="BE247" s="151">
        <f>IF(N247="základná",J247,0)</f>
        <v>0</v>
      </c>
      <c r="BF247" s="151">
        <f>IF(N247="znížená",J247,0)</f>
        <v>0</v>
      </c>
      <c r="BG247" s="151">
        <f>IF(N247="zákl. prenesená",J247,0)</f>
        <v>0</v>
      </c>
      <c r="BH247" s="151">
        <f>IF(N247="zníž. prenesená",J247,0)</f>
        <v>0</v>
      </c>
      <c r="BI247" s="151">
        <f>IF(N247="nulová",J247,0)</f>
        <v>0</v>
      </c>
      <c r="BJ247" s="14" t="s">
        <v>125</v>
      </c>
      <c r="BK247" s="152">
        <f>ROUND(I247*H247,3)</f>
        <v>0</v>
      </c>
      <c r="BL247" s="14" t="s">
        <v>537</v>
      </c>
      <c r="BM247" s="150" t="s">
        <v>542</v>
      </c>
    </row>
    <row r="248" spans="1:65" s="12" customFormat="1" ht="25.9" customHeight="1">
      <c r="B248" s="127"/>
      <c r="D248" s="128" t="s">
        <v>69</v>
      </c>
      <c r="E248" s="129" t="s">
        <v>543</v>
      </c>
      <c r="F248" s="129" t="s">
        <v>544</v>
      </c>
      <c r="J248" s="130">
        <f>BK248</f>
        <v>0</v>
      </c>
      <c r="L248" s="127"/>
      <c r="M248" s="131"/>
      <c r="N248" s="132"/>
      <c r="O248" s="132"/>
      <c r="P248" s="133">
        <f>SUM(P249:P250)</f>
        <v>0</v>
      </c>
      <c r="Q248" s="132"/>
      <c r="R248" s="133">
        <f>SUM(R249:R250)</f>
        <v>0</v>
      </c>
      <c r="S248" s="132"/>
      <c r="T248" s="134">
        <f>SUM(T249:T250)</f>
        <v>0</v>
      </c>
      <c r="AR248" s="128" t="s">
        <v>138</v>
      </c>
      <c r="AT248" s="135" t="s">
        <v>69</v>
      </c>
      <c r="AU248" s="135" t="s">
        <v>70</v>
      </c>
      <c r="AY248" s="128" t="s">
        <v>117</v>
      </c>
      <c r="BK248" s="136">
        <f>SUM(BK249:BK250)</f>
        <v>0</v>
      </c>
    </row>
    <row r="249" spans="1:65" s="2" customFormat="1" ht="24.2" customHeight="1">
      <c r="A249" s="26"/>
      <c r="B249" s="139"/>
      <c r="C249" s="140" t="s">
        <v>545</v>
      </c>
      <c r="D249" s="140" t="s">
        <v>120</v>
      </c>
      <c r="E249" s="141" t="s">
        <v>546</v>
      </c>
      <c r="F249" s="142" t="s">
        <v>547</v>
      </c>
      <c r="G249" s="143" t="s">
        <v>548</v>
      </c>
      <c r="H249" s="144">
        <v>1</v>
      </c>
      <c r="I249" s="144"/>
      <c r="J249" s="144">
        <f>ROUND(I249*H249,3)</f>
        <v>0</v>
      </c>
      <c r="K249" s="145"/>
      <c r="L249" s="27"/>
      <c r="M249" s="146" t="s">
        <v>1</v>
      </c>
      <c r="N249" s="147" t="s">
        <v>36</v>
      </c>
      <c r="O249" s="148">
        <v>0</v>
      </c>
      <c r="P249" s="148">
        <f>O249*H249</f>
        <v>0</v>
      </c>
      <c r="Q249" s="148">
        <v>0</v>
      </c>
      <c r="R249" s="148">
        <f>Q249*H249</f>
        <v>0</v>
      </c>
      <c r="S249" s="148">
        <v>0</v>
      </c>
      <c r="T249" s="149">
        <f>S249*H249</f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0" t="s">
        <v>549</v>
      </c>
      <c r="AT249" s="150" t="s">
        <v>120</v>
      </c>
      <c r="AU249" s="150" t="s">
        <v>75</v>
      </c>
      <c r="AY249" s="14" t="s">
        <v>117</v>
      </c>
      <c r="BE249" s="151">
        <f>IF(N249="základná",J249,0)</f>
        <v>0</v>
      </c>
      <c r="BF249" s="151">
        <f>IF(N249="znížená",J249,0)</f>
        <v>0</v>
      </c>
      <c r="BG249" s="151">
        <f>IF(N249="zákl. prenesená",J249,0)</f>
        <v>0</v>
      </c>
      <c r="BH249" s="151">
        <f>IF(N249="zníž. prenesená",J249,0)</f>
        <v>0</v>
      </c>
      <c r="BI249" s="151">
        <f>IF(N249="nulová",J249,0)</f>
        <v>0</v>
      </c>
      <c r="BJ249" s="14" t="s">
        <v>125</v>
      </c>
      <c r="BK249" s="152">
        <f>ROUND(I249*H249,3)</f>
        <v>0</v>
      </c>
      <c r="BL249" s="14" t="s">
        <v>549</v>
      </c>
      <c r="BM249" s="150" t="s">
        <v>550</v>
      </c>
    </row>
    <row r="250" spans="1:65" s="2" customFormat="1" ht="24.2" customHeight="1">
      <c r="A250" s="26"/>
      <c r="B250" s="139"/>
      <c r="C250" s="140" t="s">
        <v>231</v>
      </c>
      <c r="D250" s="140" t="s">
        <v>120</v>
      </c>
      <c r="E250" s="141" t="s">
        <v>551</v>
      </c>
      <c r="F250" s="142" t="s">
        <v>552</v>
      </c>
      <c r="G250" s="143" t="s">
        <v>548</v>
      </c>
      <c r="H250" s="144">
        <v>1</v>
      </c>
      <c r="I250" s="144"/>
      <c r="J250" s="144">
        <f>ROUND(I250*H250,3)</f>
        <v>0</v>
      </c>
      <c r="K250" s="145"/>
      <c r="L250" s="27"/>
      <c r="M250" s="162" t="s">
        <v>1</v>
      </c>
      <c r="N250" s="163" t="s">
        <v>36</v>
      </c>
      <c r="O250" s="164">
        <v>0</v>
      </c>
      <c r="P250" s="164">
        <f>O250*H250</f>
        <v>0</v>
      </c>
      <c r="Q250" s="164">
        <v>0</v>
      </c>
      <c r="R250" s="164">
        <f>Q250*H250</f>
        <v>0</v>
      </c>
      <c r="S250" s="164">
        <v>0</v>
      </c>
      <c r="T250" s="165">
        <f>S250*H250</f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0" t="s">
        <v>549</v>
      </c>
      <c r="AT250" s="150" t="s">
        <v>120</v>
      </c>
      <c r="AU250" s="150" t="s">
        <v>75</v>
      </c>
      <c r="AY250" s="14" t="s">
        <v>117</v>
      </c>
      <c r="BE250" s="151">
        <f>IF(N250="základná",J250,0)</f>
        <v>0</v>
      </c>
      <c r="BF250" s="151">
        <f>IF(N250="znížená",J250,0)</f>
        <v>0</v>
      </c>
      <c r="BG250" s="151">
        <f>IF(N250="zákl. prenesená",J250,0)</f>
        <v>0</v>
      </c>
      <c r="BH250" s="151">
        <f>IF(N250="zníž. prenesená",J250,0)</f>
        <v>0</v>
      </c>
      <c r="BI250" s="151">
        <f>IF(N250="nulová",J250,0)</f>
        <v>0</v>
      </c>
      <c r="BJ250" s="14" t="s">
        <v>125</v>
      </c>
      <c r="BK250" s="152">
        <f>ROUND(I250*H250,3)</f>
        <v>0</v>
      </c>
      <c r="BL250" s="14" t="s">
        <v>549</v>
      </c>
      <c r="BM250" s="150" t="s">
        <v>553</v>
      </c>
    </row>
    <row r="251" spans="1:65" s="2" customFormat="1" ht="6.95" customHeight="1">
      <c r="A251" s="26"/>
      <c r="B251" s="44"/>
      <c r="C251" s="45"/>
      <c r="D251" s="45"/>
      <c r="E251" s="45"/>
      <c r="F251" s="45"/>
      <c r="G251" s="45"/>
      <c r="H251" s="45"/>
      <c r="I251" s="45"/>
      <c r="J251" s="45"/>
      <c r="K251" s="45"/>
      <c r="L251" s="27"/>
      <c r="M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</row>
  </sheetData>
  <autoFilter ref="C131:K250"/>
  <mergeCells count="6">
    <mergeCell ref="L2:V2"/>
    <mergeCell ref="E7:H7"/>
    <mergeCell ref="E16:H16"/>
    <mergeCell ref="E25:H25"/>
    <mergeCell ref="E85:H85"/>
    <mergeCell ref="E124:H12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01-02-2025 - Prerábka pos...</vt:lpstr>
      <vt:lpstr>'01-02-2025 - Prerábka pos...'!Názvy_tlače</vt:lpstr>
      <vt:lpstr>'Rekapitulácia stavby'!Názvy_tlače</vt:lpstr>
      <vt:lpstr>'01-02-2025 - Prerábka pos...'!Oblasť_tlače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Denisa Bodzsárová</cp:lastModifiedBy>
  <dcterms:created xsi:type="dcterms:W3CDTF">2025-01-13T15:58:34Z</dcterms:created>
  <dcterms:modified xsi:type="dcterms:W3CDTF">2025-02-06T09:40:04Z</dcterms:modified>
</cp:coreProperties>
</file>