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sdsk-my.sharepoint.com/personal/miroslav_stasinka_ssd_sk/Documents/Dokumenty/Služby a práce/SMČ/Výber dodávateľa náterov stožiarov na stavbu Považská Bystrica - oprava vedenia VVN č. 78037804/"/>
    </mc:Choice>
  </mc:AlternateContent>
  <xr:revisionPtr revIDLastSave="209" documentId="11_EF84957DA881755DB4559F4BD82A26A801589163" xr6:coauthVersionLast="47" xr6:coauthVersionMax="47" xr10:uidLastSave="{4849338D-72C5-4183-A1B2-F43537DFF202}"/>
  <bookViews>
    <workbookView xWindow="-120" yWindow="-120" windowWidth="29040" windowHeight="15720" xr2:uid="{00000000-000D-0000-FFFF-FFFF00000000}"/>
  </bookViews>
  <sheets>
    <sheet name="E2 - SO01.2 Náter oceľove..." sheetId="3" r:id="rId1"/>
    <sheet name="F - Organizácia výstavby ..." sheetId="4" r:id="rId2"/>
  </sheets>
  <definedNames>
    <definedName name="_xlnm._FilterDatabase" localSheetId="1" hidden="1">'F - Organizácia výstavby ...'!$C$7:$K$14</definedName>
    <definedName name="_xlnm.Print_Titles" localSheetId="0">'E2 - SO01.2 Náter oceľove...'!#REF!</definedName>
    <definedName name="_xlnm.Print_Titles" localSheetId="1">'F - Organizácia výstavby ...'!$7:$7</definedName>
    <definedName name="_xlnm.Print_Area" localSheetId="0">'E2 - SO01.2 Náter oceľove...'!#REF!,'E2 - SO01.2 Náter oceľove...'!$C$1:$J$14,'E2 - SO01.2 Náter oceľove...'!$C$20:$J$57</definedName>
    <definedName name="_xlnm.Print_Area" localSheetId="1">'F - Organizácia výstavby ...'!#REF!,'F - Organizácia výstavby ...'!#REF!,'F - Organizácia výstavby ...'!$C$4:$J$14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BI14" i="4" l="1"/>
  <c r="BH14" i="4"/>
  <c r="BG14" i="4"/>
  <c r="BF14" i="4"/>
  <c r="T14" i="4"/>
  <c r="R14" i="4"/>
  <c r="P14" i="4"/>
  <c r="BI13" i="4"/>
  <c r="BH13" i="4"/>
  <c r="BG13" i="4"/>
  <c r="BF13" i="4"/>
  <c r="T13" i="4"/>
  <c r="R13" i="4"/>
  <c r="P13" i="4"/>
  <c r="BI12" i="4"/>
  <c r="BH12" i="4"/>
  <c r="BG12" i="4"/>
  <c r="BF12" i="4"/>
  <c r="T12" i="4"/>
  <c r="R12" i="4"/>
  <c r="P12" i="4"/>
  <c r="BI11" i="4"/>
  <c r="BH11" i="4"/>
  <c r="BG11" i="4"/>
  <c r="BF11" i="4"/>
  <c r="T11" i="4"/>
  <c r="R11" i="4"/>
  <c r="P11" i="4"/>
  <c r="BH57" i="3"/>
  <c r="BG57" i="3"/>
  <c r="BF57" i="3"/>
  <c r="BE57" i="3"/>
  <c r="T57" i="3"/>
  <c r="R57" i="3"/>
  <c r="P57" i="3"/>
  <c r="BI54" i="3"/>
  <c r="BH54" i="3"/>
  <c r="BG54" i="3"/>
  <c r="BF54" i="3"/>
  <c r="T54" i="3"/>
  <c r="R54" i="3"/>
  <c r="P54" i="3"/>
  <c r="BI53" i="3"/>
  <c r="BH53" i="3"/>
  <c r="BG53" i="3"/>
  <c r="BF53" i="3"/>
  <c r="T53" i="3"/>
  <c r="R53" i="3"/>
  <c r="P53" i="3"/>
  <c r="BI51" i="3"/>
  <c r="BH51" i="3"/>
  <c r="BG51" i="3"/>
  <c r="BF51" i="3"/>
  <c r="T51" i="3"/>
  <c r="R51" i="3"/>
  <c r="P51" i="3"/>
  <c r="BI50" i="3"/>
  <c r="BH50" i="3"/>
  <c r="BG50" i="3"/>
  <c r="BF50" i="3"/>
  <c r="T50" i="3"/>
  <c r="R50" i="3"/>
  <c r="P50" i="3"/>
  <c r="BI49" i="3"/>
  <c r="BH49" i="3"/>
  <c r="BG49" i="3"/>
  <c r="BF49" i="3"/>
  <c r="T49" i="3"/>
  <c r="R49" i="3"/>
  <c r="P49" i="3"/>
  <c r="BI48" i="3"/>
  <c r="BH48" i="3"/>
  <c r="BG48" i="3"/>
  <c r="BF48" i="3"/>
  <c r="T48" i="3"/>
  <c r="R48" i="3"/>
  <c r="P48" i="3"/>
  <c r="BI47" i="3"/>
  <c r="BH47" i="3"/>
  <c r="BG47" i="3"/>
  <c r="BF47" i="3"/>
  <c r="T47" i="3"/>
  <c r="R47" i="3"/>
  <c r="P47" i="3"/>
  <c r="BI46" i="3"/>
  <c r="BH46" i="3"/>
  <c r="BG46" i="3"/>
  <c r="BF46" i="3"/>
  <c r="T46" i="3"/>
  <c r="R46" i="3"/>
  <c r="P46" i="3"/>
  <c r="BI45" i="3"/>
  <c r="BH45" i="3"/>
  <c r="BG45" i="3"/>
  <c r="BF45" i="3"/>
  <c r="T45" i="3"/>
  <c r="R45" i="3"/>
  <c r="P45" i="3"/>
  <c r="BI42" i="3"/>
  <c r="BH42" i="3"/>
  <c r="BG42" i="3"/>
  <c r="BF42" i="3"/>
  <c r="T42" i="3"/>
  <c r="R42" i="3"/>
  <c r="P42" i="3"/>
  <c r="BI40" i="3"/>
  <c r="BH40" i="3"/>
  <c r="BG40" i="3"/>
  <c r="BF40" i="3"/>
  <c r="T40" i="3"/>
  <c r="R40" i="3"/>
  <c r="P40" i="3"/>
  <c r="BI39" i="3"/>
  <c r="BH39" i="3"/>
  <c r="BG39" i="3"/>
  <c r="BF39" i="3"/>
  <c r="T39" i="3"/>
  <c r="R39" i="3"/>
  <c r="P39" i="3"/>
  <c r="BI37" i="3"/>
  <c r="BH37" i="3"/>
  <c r="BG37" i="3"/>
  <c r="BF37" i="3"/>
  <c r="T37" i="3"/>
  <c r="R37" i="3"/>
  <c r="P37" i="3"/>
  <c r="BI36" i="3"/>
  <c r="BH36" i="3"/>
  <c r="BG36" i="3"/>
  <c r="BF36" i="3"/>
  <c r="T36" i="3"/>
  <c r="R36" i="3"/>
  <c r="P36" i="3"/>
  <c r="BI35" i="3"/>
  <c r="BH35" i="3"/>
  <c r="BG35" i="3"/>
  <c r="BF35" i="3"/>
  <c r="T35" i="3"/>
  <c r="R35" i="3"/>
  <c r="P35" i="3"/>
  <c r="BI34" i="3"/>
  <c r="BH34" i="3"/>
  <c r="BG34" i="3"/>
  <c r="BF34" i="3"/>
  <c r="T34" i="3"/>
  <c r="R34" i="3"/>
  <c r="P34" i="3"/>
  <c r="BI32" i="3"/>
  <c r="BH32" i="3"/>
  <c r="BG32" i="3"/>
  <c r="BF32" i="3"/>
  <c r="T32" i="3"/>
  <c r="R32" i="3"/>
  <c r="P32" i="3"/>
  <c r="BI30" i="3"/>
  <c r="BH30" i="3"/>
  <c r="BG30" i="3"/>
  <c r="BF30" i="3"/>
  <c r="T30" i="3"/>
  <c r="R30" i="3"/>
  <c r="P30" i="3"/>
  <c r="BI29" i="3"/>
  <c r="BH29" i="3"/>
  <c r="BG29" i="3"/>
  <c r="BF29" i="3"/>
  <c r="T29" i="3"/>
  <c r="R29" i="3"/>
  <c r="P29" i="3"/>
  <c r="BI28" i="3"/>
  <c r="BH28" i="3"/>
  <c r="BG28" i="3"/>
  <c r="BF28" i="3"/>
  <c r="T28" i="3"/>
  <c r="R28" i="3"/>
  <c r="P28" i="3"/>
  <c r="BI26" i="3"/>
  <c r="BH26" i="3"/>
  <c r="BG26" i="3"/>
  <c r="BF26" i="3"/>
  <c r="T26" i="3"/>
  <c r="R26" i="3"/>
  <c r="P26" i="3"/>
  <c r="BI25" i="3"/>
  <c r="BH25" i="3"/>
  <c r="BG25" i="3"/>
  <c r="BF25" i="3"/>
  <c r="T25" i="3"/>
  <c r="R25" i="3"/>
  <c r="P25" i="3"/>
  <c r="BI23" i="3"/>
  <c r="BH23" i="3"/>
  <c r="BG23" i="3"/>
  <c r="BF23" i="3"/>
  <c r="T23" i="3"/>
  <c r="R23" i="3"/>
  <c r="P23" i="3"/>
  <c r="J35" i="3"/>
  <c r="J53" i="3"/>
  <c r="J25" i="3"/>
  <c r="BK50" i="3"/>
  <c r="BK30" i="3"/>
  <c r="BK12" i="4"/>
  <c r="BK49" i="3"/>
  <c r="J37" i="3"/>
  <c r="BK40" i="3"/>
  <c r="J23" i="3"/>
  <c r="BK35" i="3"/>
  <c r="J12" i="4"/>
  <c r="BK39" i="3"/>
  <c r="BK54" i="3"/>
  <c r="J49" i="3"/>
  <c r="J29" i="3"/>
  <c r="BK42" i="3"/>
  <c r="BK11" i="4"/>
  <c r="J26" i="3"/>
  <c r="BK48" i="3"/>
  <c r="BK34" i="3"/>
  <c r="J54" i="3"/>
  <c r="BK46" i="3"/>
  <c r="J30" i="3"/>
  <c r="BK13" i="4"/>
  <c r="J13" i="4"/>
  <c r="BK14" i="4"/>
  <c r="J45" i="3"/>
  <c r="BK45" i="3"/>
  <c r="J32" i="3"/>
  <c r="J39" i="3"/>
  <c r="BK47" i="3"/>
  <c r="J42" i="3"/>
  <c r="BK51" i="3"/>
  <c r="BK29" i="3"/>
  <c r="BK36" i="3"/>
  <c r="J34" i="3"/>
  <c r="BK25" i="3"/>
  <c r="BK37" i="3"/>
  <c r="J57" i="3"/>
  <c r="J56" i="3" s="1"/>
  <c r="J36" i="3"/>
  <c r="J50" i="3"/>
  <c r="J28" i="3"/>
  <c r="BK26" i="3"/>
  <c r="J47" i="3"/>
  <c r="J11" i="4"/>
  <c r="J10" i="4" s="1"/>
  <c r="BK28" i="3"/>
  <c r="BK57" i="3"/>
  <c r="BK23" i="3"/>
  <c r="J46" i="3"/>
  <c r="J51" i="3"/>
  <c r="BK53" i="3"/>
  <c r="J48" i="3"/>
  <c r="BK32" i="3"/>
  <c r="J9" i="4" l="1"/>
  <c r="J8" i="4" s="1"/>
  <c r="J22" i="3"/>
  <c r="J21" i="3" s="1"/>
  <c r="J20" i="3" s="1"/>
  <c r="P22" i="3"/>
  <c r="R44" i="3"/>
  <c r="P56" i="3"/>
  <c r="BK22" i="3"/>
  <c r="P44" i="3"/>
  <c r="BK56" i="3"/>
  <c r="J8" i="3" s="1"/>
  <c r="T56" i="3"/>
  <c r="T22" i="3"/>
  <c r="P10" i="4"/>
  <c r="BK9" i="4"/>
  <c r="T44" i="3"/>
  <c r="R56" i="3"/>
  <c r="R10" i="4"/>
  <c r="R22" i="3"/>
  <c r="BK10" i="4"/>
  <c r="BK44" i="3"/>
  <c r="J44" i="3" s="1"/>
  <c r="J7" i="3" s="1"/>
  <c r="T10" i="4"/>
  <c r="BE11" i="4"/>
  <c r="BE12" i="4"/>
  <c r="BE13" i="4"/>
  <c r="BE14" i="4"/>
  <c r="BE46" i="3"/>
  <c r="BE50" i="3"/>
  <c r="BE51" i="3"/>
  <c r="BE53" i="3"/>
  <c r="BE54" i="3"/>
  <c r="BE35" i="3"/>
  <c r="BE23" i="3"/>
  <c r="BE25" i="3"/>
  <c r="BE37" i="3"/>
  <c r="BE42" i="3"/>
  <c r="BE45" i="3"/>
  <c r="BI57" i="3"/>
  <c r="BE32" i="3"/>
  <c r="BE34" i="3"/>
  <c r="BE39" i="3"/>
  <c r="BE40" i="3"/>
  <c r="BE49" i="3"/>
  <c r="BE26" i="3"/>
  <c r="BE48" i="3"/>
  <c r="BE28" i="3"/>
  <c r="BE47" i="3"/>
  <c r="BE29" i="3"/>
  <c r="BE30" i="3"/>
  <c r="BE36" i="3"/>
  <c r="J6" i="3" l="1"/>
  <c r="J5" i="3" s="1"/>
  <c r="J4" i="3" s="1"/>
  <c r="J14" i="3" s="1"/>
  <c r="T9" i="4"/>
  <c r="T8" i="4" s="1"/>
  <c r="R21" i="3"/>
  <c r="R20" i="3" s="1"/>
  <c r="BK21" i="3"/>
  <c r="BK20" i="3" s="1"/>
  <c r="T21" i="3"/>
  <c r="T20" i="3" s="1"/>
  <c r="P21" i="3"/>
  <c r="P20" i="3"/>
  <c r="R9" i="4"/>
  <c r="R8" i="4" s="1"/>
  <c r="P9" i="4"/>
  <c r="P8" i="4"/>
  <c r="BK8" i="4"/>
</calcChain>
</file>

<file path=xl/sharedStrings.xml><?xml version="1.0" encoding="utf-8"?>
<sst xmlns="http://schemas.openxmlformats.org/spreadsheetml/2006/main" count="521" uniqueCount="161">
  <si>
    <t/>
  </si>
  <si>
    <t>20</t>
  </si>
  <si>
    <t>True</t>
  </si>
  <si>
    <t>DPH</t>
  </si>
  <si>
    <t>základná</t>
  </si>
  <si>
    <t>nulová</t>
  </si>
  <si>
    <t>Kód</t>
  </si>
  <si>
    <t>Popis</t>
  </si>
  <si>
    <t>Typ</t>
  </si>
  <si>
    <t>D</t>
  </si>
  <si>
    <t>0</t>
  </si>
  <si>
    <t>1</t>
  </si>
  <si>
    <t>Náklady z rozpočtu</t>
  </si>
  <si>
    <t>Kód dielu - Popis</t>
  </si>
  <si>
    <t>Cena celkom [EUR]</t>
  </si>
  <si>
    <t>1) Náklady z rozpočtu</t>
  </si>
  <si>
    <t>-1</t>
  </si>
  <si>
    <t>HSV - HSV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</si>
  <si>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</si>
  <si>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</si>
  <si>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</si>
  <si>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</si>
  <si>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</si>
  <si>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</si>
  <si>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</si>
  <si>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</si>
  <si>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</si>
  <si>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</si>
  <si>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</si>
  <si>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</si>
  <si>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</si>
  <si>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</si>
  <si>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ROZPOCET</t>
  </si>
  <si>
    <t>001</t>
  </si>
  <si>
    <t>K</t>
  </si>
  <si>
    <t>4</t>
  </si>
  <si>
    <t>2</t>
  </si>
  <si>
    <t>3</t>
  </si>
  <si>
    <t>ks</t>
  </si>
  <si>
    <t>5</t>
  </si>
  <si>
    <t>210067101.S</t>
  </si>
  <si>
    <t>Odhrdzavenie vedenia VVN kefou 100%</t>
  </si>
  <si>
    <t>m2</t>
  </si>
  <si>
    <t>6</t>
  </si>
  <si>
    <t>7</t>
  </si>
  <si>
    <t>8</t>
  </si>
  <si>
    <t>9</t>
  </si>
  <si>
    <t>10</t>
  </si>
  <si>
    <t>11</t>
  </si>
  <si>
    <t>VV</t>
  </si>
  <si>
    <t>12</t>
  </si>
  <si>
    <t>14</t>
  </si>
  <si>
    <t>p.b.</t>
  </si>
  <si>
    <t>15</t>
  </si>
  <si>
    <t>16</t>
  </si>
  <si>
    <t>002</t>
  </si>
  <si>
    <t>17</t>
  </si>
  <si>
    <t>M</t>
  </si>
  <si>
    <t>bal</t>
  </si>
  <si>
    <t>18</t>
  </si>
  <si>
    <t>19</t>
  </si>
  <si>
    <t>21</t>
  </si>
  <si>
    <t>Farba Izolplast HS Elastcom - RAL 8012 červenohnedá</t>
  </si>
  <si>
    <t>kg</t>
  </si>
  <si>
    <t>003</t>
  </si>
  <si>
    <t>36</t>
  </si>
  <si>
    <t>37</t>
  </si>
  <si>
    <t>P4.901</t>
  </si>
  <si>
    <t>Poplatok za zneškodnenie nebezpečného odpadu - obaly a absorbenty z náterových hmôt</t>
  </si>
  <si>
    <t>sada</t>
  </si>
  <si>
    <t xml:space="preserve">    001 - Náter a značenie stožiarov - montáž</t>
  </si>
  <si>
    <t xml:space="preserve">    003 - Oprava oceľovej konštrukcie stožiarov - montáž</t>
  </si>
  <si>
    <t>Náter a značenie stožiarov - montáž</t>
  </si>
  <si>
    <t>1053000680</t>
  </si>
  <si>
    <t>13730+883</t>
  </si>
  <si>
    <t>210067103.S</t>
  </si>
  <si>
    <t>Oprášenie vedenia VVN</t>
  </si>
  <si>
    <t>1490091454</t>
  </si>
  <si>
    <t>210067104.S</t>
  </si>
  <si>
    <t>Náter základný jednozložkový vedenia VVN</t>
  </si>
  <si>
    <t>-1909925259</t>
  </si>
  <si>
    <t>210067106.S</t>
  </si>
  <si>
    <t>Náter vrchný jednozložkový vedenia VVN</t>
  </si>
  <si>
    <t>-1285319600</t>
  </si>
  <si>
    <t>210067106.S1</t>
  </si>
  <si>
    <t>Náter vrchný jednozložkový vedenia VVN do výšky 1 m nad základ</t>
  </si>
  <si>
    <t>-398721894</t>
  </si>
  <si>
    <t>210067107.S</t>
  </si>
  <si>
    <t>Náter vrchný jednozložkový výstražný vedenia VVN</t>
  </si>
  <si>
    <t>-1609753484</t>
  </si>
  <si>
    <t>1053+714</t>
  </si>
  <si>
    <t>P2.101</t>
  </si>
  <si>
    <t>Demontáž výstražných, číslovacích a iných tabuliek vrátane ošetrenia otvorov po demontáži</t>
  </si>
  <si>
    <t>-2052321834</t>
  </si>
  <si>
    <t>178+178</t>
  </si>
  <si>
    <t>P2.102</t>
  </si>
  <si>
    <t>Demontáž čislovacich tabuliek pre letecké pozorovanie vrátane ošetrenia otvorov po demontáži</t>
  </si>
  <si>
    <t>-496179134</t>
  </si>
  <si>
    <t>P2.103</t>
  </si>
  <si>
    <t>Zakrytie a odkrytie základu stožiara - pre nátery stožiarov</t>
  </si>
  <si>
    <t>-392191613</t>
  </si>
  <si>
    <t>P2.104</t>
  </si>
  <si>
    <t>Zakrytie a odkrytie izolátorového závesu - pre nátery stožiarov</t>
  </si>
  <si>
    <t>-365514801</t>
  </si>
  <si>
    <t>O3001</t>
  </si>
  <si>
    <t>Montáž výstražných, číslovacích a iných tabuliek</t>
  </si>
  <si>
    <t>-1788751034</t>
  </si>
  <si>
    <t>178+89+89</t>
  </si>
  <si>
    <t>O3002</t>
  </si>
  <si>
    <t>Montáž čislovacich tabuliek pre letecké pozorovanie</t>
  </si>
  <si>
    <t>-1321955016</t>
  </si>
  <si>
    <t>-1858326982</t>
  </si>
  <si>
    <t>89*4</t>
  </si>
  <si>
    <t>O70020</t>
  </si>
  <si>
    <t>Označenie systémov dvojitého vedenia - náterom</t>
  </si>
  <si>
    <t>-1781021294</t>
  </si>
  <si>
    <t>Náter a značenie stožiarov - materiál</t>
  </si>
  <si>
    <t>M2.201</t>
  </si>
  <si>
    <t>743771610</t>
  </si>
  <si>
    <t>M2.202</t>
  </si>
  <si>
    <t>Farba Izolplast HS Elastcom - RAL 1024 okrová</t>
  </si>
  <si>
    <t>-1307243011</t>
  </si>
  <si>
    <t>M2.203</t>
  </si>
  <si>
    <t>Farba Izolplast Aurel Elastcom - RAL 6011 zelená</t>
  </si>
  <si>
    <t>-1948736829</t>
  </si>
  <si>
    <t>M2.204</t>
  </si>
  <si>
    <t>Farba Izolplast Aurel Elastcom - RAL 3020 červená</t>
  </si>
  <si>
    <t>-993720086</t>
  </si>
  <si>
    <t>M2.205</t>
  </si>
  <si>
    <t>Farba Izolplast Aurel Elastcom - RAL 9016 biela</t>
  </si>
  <si>
    <t>-80398056</t>
  </si>
  <si>
    <t>M2.206</t>
  </si>
  <si>
    <t>Farba Izolplast Aurel Elastcom - RAL 9005 čierna</t>
  </si>
  <si>
    <t>-30735023</t>
  </si>
  <si>
    <t>M2.207</t>
  </si>
  <si>
    <t>Rozpúšťadlo XYLEN - 5l</t>
  </si>
  <si>
    <t>-807999562</t>
  </si>
  <si>
    <t>((4160+280+3460+280+180+260)*0,1)/5</t>
  </si>
  <si>
    <t>M2.222</t>
  </si>
  <si>
    <t>Farba Izolplast Aurel Elastcom - RAL 1018 žltá</t>
  </si>
  <si>
    <t>-491112698</t>
  </si>
  <si>
    <t>M2.223</t>
  </si>
  <si>
    <t>Farba Izolplast Aurel Elastcom - RAL 6001 zelená</t>
  </si>
  <si>
    <t>-707231232</t>
  </si>
  <si>
    <t>Oprava oceľovej konštrukcie stožiarov - montáž</t>
  </si>
  <si>
    <t>45</t>
  </si>
  <si>
    <t>-49903771</t>
  </si>
  <si>
    <t>Prístupové cesty</t>
  </si>
  <si>
    <t>111201102.S1</t>
  </si>
  <si>
    <t>Odstránenie krovín a stromov s koreňom s priemerom kmeňa do 100 mm, nad 1000 do 10000 m2 - okolie p.b.</t>
  </si>
  <si>
    <t>-860017123</t>
  </si>
  <si>
    <t>P705</t>
  </si>
  <si>
    <t>Zabezpečenie vstupov na pozemky</t>
  </si>
  <si>
    <t>1283779008</t>
  </si>
  <si>
    <t>P706</t>
  </si>
  <si>
    <t>Škody a poplatky, vrátane prístupov</t>
  </si>
  <si>
    <t>-1967027923</t>
  </si>
  <si>
    <t>-1404468770</t>
  </si>
  <si>
    <t>množstvá sú zaokrúhlené podľa balení</t>
  </si>
  <si>
    <t xml:space="preserve">     001 - Prístupové cesty</t>
  </si>
  <si>
    <r>
      <t xml:space="preserve">    002 - Náter a značenie stožiarov - materiál - </t>
    </r>
    <r>
      <rPr>
        <sz val="10"/>
        <color rgb="FFFF0000"/>
        <rFont val="Arial CE"/>
        <charset val="238"/>
      </rPr>
      <t>pevne dané obstarávateľom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</si>
</sst>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000"/>
    <numFmt numFmtId="167" formatCode="#,##0.000"/>
  </numFmts>
  <fonts count="18" x14ac:knownFonts="1">
    <font>
      <sz val="8"/>
      <name val="Arial CE"/>
      <family val="2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b/>
      <sz val="14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0"/>
      <color rgb="FF003366"/>
      <name val="Arial CE"/>
      <charset val="238"/>
    </font>
    <font>
      <b/>
      <i/>
      <sz val="9"/>
      <color rgb="FF0000FF"/>
      <name val="Arial CE"/>
      <charset val="238"/>
    </font>
    <font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7" fontId="8" fillId="0" borderId="0" xfId="0" applyNumberFormat="1" applyFont="1"/>
    <xf numFmtId="166" fontId="10" fillId="0" borderId="7" xfId="0" applyNumberFormat="1" applyFont="1" applyBorder="1"/>
    <xf numFmtId="166" fontId="10" fillId="0" borderId="8" xfId="0" applyNumberFormat="1" applyFont="1" applyBorder="1"/>
    <xf numFmtId="167" fontId="11" fillId="0" borderId="0" xfId="0" applyNumberFormat="1" applyFont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3" fillId="0" borderId="9" xfId="0" applyFont="1" applyBorder="1"/>
    <xf numFmtId="166" fontId="3" fillId="0" borderId="0" xfId="0" applyNumberFormat="1" applyFont="1"/>
    <xf numFmtId="166" fontId="3" fillId="0" borderId="10" xfId="0" applyNumberFormat="1" applyFont="1" applyBorder="1"/>
    <xf numFmtId="0" fontId="3" fillId="0" borderId="0" xfId="0" applyFont="1" applyAlignment="1">
      <alignment horizontal="center"/>
    </xf>
    <xf numFmtId="167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167" fontId="2" fillId="0" borderId="0" xfId="0" applyNumberFormat="1" applyFont="1"/>
    <xf numFmtId="0" fontId="6" fillId="0" borderId="17" xfId="0" applyFont="1" applyBorder="1" applyAlignment="1" applyProtection="1">
      <alignment horizontal="center" vertical="center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167" fontId="6" fillId="0" borderId="17" xfId="0" applyNumberFormat="1" applyFon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7" fillId="0" borderId="9" xfId="0" applyFont="1" applyBorder="1" applyAlignment="1">
      <alignment horizontal="left" vertical="center"/>
    </xf>
    <xf numFmtId="166" fontId="7" fillId="0" borderId="0" xfId="0" applyNumberFormat="1" applyFont="1" applyAlignment="1">
      <alignment vertical="center"/>
    </xf>
    <xf numFmtId="166" fontId="7" fillId="0" borderId="1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4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7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49" fontId="13" fillId="0" borderId="17" xfId="0" applyNumberFormat="1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167" fontId="13" fillId="0" borderId="17" xfId="0" applyNumberFormat="1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66" fontId="7" fillId="0" borderId="15" xfId="0" applyNumberFormat="1" applyFont="1" applyBorder="1" applyAlignment="1">
      <alignment vertical="center"/>
    </xf>
    <xf numFmtId="166" fontId="7" fillId="0" borderId="16" xfId="0" applyNumberFormat="1" applyFont="1" applyBorder="1" applyAlignment="1">
      <alignment vertical="center"/>
    </xf>
    <xf numFmtId="167" fontId="6" fillId="3" borderId="17" xfId="0" applyNumberFormat="1" applyFont="1" applyFill="1" applyBorder="1" applyAlignment="1" applyProtection="1">
      <alignment vertical="center"/>
      <protection locked="0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49" fontId="6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3" borderId="17" xfId="0" applyFont="1" applyFill="1" applyBorder="1" applyAlignment="1" applyProtection="1">
      <alignment horizontal="left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3" borderId="3" xfId="0" applyFont="1" applyFill="1" applyBorder="1"/>
    <xf numFmtId="0" fontId="13" fillId="0" borderId="0" xfId="0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167" fontId="13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7" fontId="6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>
      <alignment horizontal="left"/>
    </xf>
    <xf numFmtId="167" fontId="16" fillId="0" borderId="17" xfId="0" applyNumberFormat="1" applyFont="1" applyBorder="1" applyAlignment="1" applyProtection="1">
      <alignment vertical="center"/>
      <protection locked="0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58"/>
  <sheetViews>
    <sheetView showGridLines="0" tabSelected="1" zoomScale="85" zoomScaleNormal="85" workbookViewId="0">
      <selection activeCell="J10" sqref="J1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7" s="1" customFormat="1" ht="10.35" customHeight="1" x14ac:dyDescent="0.2">
      <c r="B1" s="9"/>
      <c r="L1" s="9"/>
    </row>
    <row r="2" spans="2:47" s="1" customFormat="1" ht="29.25" customHeight="1" x14ac:dyDescent="0.2">
      <c r="B2" s="9"/>
      <c r="C2" s="22" t="s">
        <v>13</v>
      </c>
      <c r="D2" s="21"/>
      <c r="E2" s="21"/>
      <c r="F2" s="21"/>
      <c r="G2" s="21"/>
      <c r="H2" s="21"/>
      <c r="I2" s="21"/>
      <c r="J2" s="23" t="s">
        <v>14</v>
      </c>
      <c r="K2" s="21"/>
      <c r="L2" s="9"/>
    </row>
    <row r="3" spans="2:47" s="1" customFormat="1" ht="10.35" customHeight="1" x14ac:dyDescent="0.2">
      <c r="B3" s="9"/>
      <c r="L3" s="9"/>
    </row>
    <row r="4" spans="2:47" s="1" customFormat="1" ht="22.9" customHeight="1" x14ac:dyDescent="0.2">
      <c r="B4" s="9"/>
      <c r="C4" s="24" t="s">
        <v>15</v>
      </c>
      <c r="J4" s="20">
        <f>J5</f>
        <v>111793.40000000002</v>
      </c>
      <c r="L4" s="9"/>
      <c r="AU4" s="7" t="s">
        <v>16</v>
      </c>
    </row>
    <row r="5" spans="2:47" s="2" customFormat="1" ht="24.95" customHeight="1" x14ac:dyDescent="0.2">
      <c r="B5" s="25"/>
      <c r="D5" s="26" t="s">
        <v>17</v>
      </c>
      <c r="E5" s="27"/>
      <c r="F5" s="27"/>
      <c r="G5" s="27"/>
      <c r="H5" s="27"/>
      <c r="I5" s="27"/>
      <c r="J5" s="28">
        <f>SUM(J6:J9)</f>
        <v>111793.40000000002</v>
      </c>
      <c r="L5" s="25"/>
    </row>
    <row r="6" spans="2:47" s="3" customFormat="1" ht="19.899999999999999" customHeight="1" x14ac:dyDescent="0.2">
      <c r="B6" s="29"/>
      <c r="D6" s="30" t="s">
        <v>70</v>
      </c>
      <c r="E6" s="31"/>
      <c r="F6" s="31"/>
      <c r="G6" s="31"/>
      <c r="H6" s="31"/>
      <c r="I6" s="31"/>
      <c r="J6" s="32">
        <f>J22</f>
        <v>0</v>
      </c>
      <c r="L6" s="29"/>
    </row>
    <row r="7" spans="2:47" s="3" customFormat="1" ht="19.899999999999999" customHeight="1" x14ac:dyDescent="0.2">
      <c r="B7" s="29"/>
      <c r="D7" s="30" t="s">
        <v>160</v>
      </c>
      <c r="E7" s="31"/>
      <c r="F7" s="31"/>
      <c r="G7" s="31"/>
      <c r="H7" s="31"/>
      <c r="I7" s="31"/>
      <c r="J7" s="32">
        <f>J44</f>
        <v>111793.40000000002</v>
      </c>
      <c r="L7" s="29"/>
    </row>
    <row r="8" spans="2:47" s="3" customFormat="1" ht="19.899999999999999" customHeight="1" x14ac:dyDescent="0.2">
      <c r="B8" s="29"/>
      <c r="D8" s="30" t="s">
        <v>71</v>
      </c>
      <c r="E8" s="31"/>
      <c r="F8" s="31"/>
      <c r="G8" s="31"/>
      <c r="H8" s="31"/>
      <c r="I8" s="31"/>
      <c r="J8" s="32">
        <f>J56</f>
        <v>0</v>
      </c>
      <c r="L8" s="29"/>
    </row>
    <row r="9" spans="2:47" s="3" customFormat="1" ht="19.899999999999999" customHeight="1" x14ac:dyDescent="0.2">
      <c r="B9" s="29"/>
      <c r="D9" s="56" t="s">
        <v>159</v>
      </c>
      <c r="E9" s="56"/>
      <c r="F9" s="56"/>
      <c r="G9" s="31"/>
      <c r="H9" s="31"/>
      <c r="I9" s="31"/>
      <c r="J9" s="32">
        <f>'F - Organizácia výstavby ...'!J10</f>
        <v>0</v>
      </c>
      <c r="L9" s="29"/>
    </row>
    <row r="10" spans="2:47" s="3" customFormat="1" ht="19.899999999999999" customHeight="1" x14ac:dyDescent="0.2">
      <c r="B10" s="29"/>
      <c r="D10" s="30"/>
      <c r="E10" s="31"/>
      <c r="F10" s="31"/>
      <c r="G10" s="31"/>
      <c r="H10" s="31"/>
      <c r="I10" s="31"/>
      <c r="J10" s="32"/>
      <c r="L10" s="29"/>
    </row>
    <row r="11" spans="2:47" s="1" customFormat="1" ht="21.75" customHeight="1" x14ac:dyDescent="0.2">
      <c r="B11" s="9"/>
      <c r="L11" s="9"/>
    </row>
    <row r="12" spans="2:47" s="1" customFormat="1" ht="6.95" customHeight="1" x14ac:dyDescent="0.2">
      <c r="B12" s="9"/>
      <c r="L12" s="9"/>
    </row>
    <row r="13" spans="2:47" s="1" customFormat="1" x14ac:dyDescent="0.2">
      <c r="B13" s="9"/>
      <c r="L13" s="9"/>
    </row>
    <row r="14" spans="2:47" s="1" customFormat="1" ht="29.25" customHeight="1" x14ac:dyDescent="0.2">
      <c r="B14" s="9"/>
      <c r="C14" s="36" t="s">
        <v>18</v>
      </c>
      <c r="D14" s="21"/>
      <c r="E14" s="21"/>
      <c r="F14" s="21"/>
      <c r="G14" s="21"/>
      <c r="H14" s="21"/>
      <c r="I14" s="21"/>
      <c r="J14" s="37">
        <f>ROUND(J4,2)</f>
        <v>111793.4</v>
      </c>
      <c r="K14" s="21"/>
      <c r="L14" s="9"/>
    </row>
    <row r="15" spans="2:47" s="1" customFormat="1" ht="6.95" customHeight="1" x14ac:dyDescent="0.2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9"/>
    </row>
    <row r="19" spans="2:65" s="1" customFormat="1" ht="6.95" customHeight="1" x14ac:dyDescent="0.2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9"/>
    </row>
    <row r="20" spans="2:65" s="1" customFormat="1" ht="22.9" customHeight="1" x14ac:dyDescent="0.25">
      <c r="B20" s="9"/>
      <c r="C20" s="19" t="s">
        <v>12</v>
      </c>
      <c r="J20" s="43">
        <f>J21</f>
        <v>0</v>
      </c>
      <c r="L20" s="9"/>
      <c r="M20" s="18"/>
      <c r="N20" s="14"/>
      <c r="O20" s="14"/>
      <c r="P20" s="44" t="e">
        <f>P21</f>
        <v>#REF!</v>
      </c>
      <c r="Q20" s="14"/>
      <c r="R20" s="44" t="e">
        <f>R21</f>
        <v>#REF!</v>
      </c>
      <c r="S20" s="14"/>
      <c r="T20" s="45" t="e">
        <f>T21</f>
        <v>#REF!</v>
      </c>
      <c r="AT20" s="7" t="s">
        <v>9</v>
      </c>
      <c r="AU20" s="7" t="s">
        <v>16</v>
      </c>
      <c r="BK20" s="46" t="e">
        <f>BK21</f>
        <v>#REF!</v>
      </c>
    </row>
    <row r="21" spans="2:65" s="5" customFormat="1" ht="25.9" customHeight="1" x14ac:dyDescent="0.2">
      <c r="B21" s="47"/>
      <c r="D21" s="48" t="s">
        <v>9</v>
      </c>
      <c r="E21" s="49" t="s">
        <v>31</v>
      </c>
      <c r="F21" s="49" t="s">
        <v>31</v>
      </c>
      <c r="J21" s="50">
        <f>J22+J56</f>
        <v>0</v>
      </c>
      <c r="L21" s="47"/>
      <c r="M21" s="51"/>
      <c r="P21" s="52" t="e">
        <f>P22+P44+P56+#REF!+#REF!</f>
        <v>#REF!</v>
      </c>
      <c r="R21" s="52" t="e">
        <f>R22+R44+R56+#REF!+#REF!</f>
        <v>#REF!</v>
      </c>
      <c r="T21" s="53" t="e">
        <f>T22+T44+T56+#REF!+#REF!</f>
        <v>#REF!</v>
      </c>
      <c r="AR21" s="48" t="s">
        <v>11</v>
      </c>
      <c r="AT21" s="54" t="s">
        <v>9</v>
      </c>
      <c r="AU21" s="54" t="s">
        <v>10</v>
      </c>
      <c r="AY21" s="48" t="s">
        <v>32</v>
      </c>
      <c r="BK21" s="55" t="e">
        <f>BK22+BK44+BK56+#REF!+#REF!</f>
        <v>#REF!</v>
      </c>
    </row>
    <row r="22" spans="2:65" s="5" customFormat="1" ht="22.9" customHeight="1" x14ac:dyDescent="0.2">
      <c r="B22" s="47"/>
      <c r="D22" s="48" t="s">
        <v>9</v>
      </c>
      <c r="E22" s="56" t="s">
        <v>33</v>
      </c>
      <c r="F22" s="56" t="s">
        <v>72</v>
      </c>
      <c r="J22" s="57">
        <f>SUM(J23:J42)</f>
        <v>0</v>
      </c>
      <c r="L22" s="47"/>
      <c r="M22" s="51"/>
      <c r="P22" s="52">
        <f>SUM(P23:P42)</f>
        <v>6048.5752199999997</v>
      </c>
      <c r="R22" s="52">
        <f>SUM(R23:R42)</f>
        <v>0</v>
      </c>
      <c r="T22" s="53">
        <f>SUM(T23:T42)</f>
        <v>0</v>
      </c>
      <c r="AR22" s="48" t="s">
        <v>11</v>
      </c>
      <c r="AT22" s="54" t="s">
        <v>9</v>
      </c>
      <c r="AU22" s="54" t="s">
        <v>11</v>
      </c>
      <c r="AY22" s="48" t="s">
        <v>32</v>
      </c>
      <c r="BK22" s="55">
        <f>SUM(BK23:BK42)</f>
        <v>0</v>
      </c>
    </row>
    <row r="23" spans="2:65" s="1" customFormat="1" ht="16.5" customHeight="1" x14ac:dyDescent="0.2">
      <c r="B23" s="34"/>
      <c r="C23" s="58" t="s">
        <v>11</v>
      </c>
      <c r="D23" s="58" t="s">
        <v>34</v>
      </c>
      <c r="E23" s="59" t="s">
        <v>40</v>
      </c>
      <c r="F23" s="60" t="s">
        <v>41</v>
      </c>
      <c r="G23" s="61" t="s">
        <v>42</v>
      </c>
      <c r="H23" s="62">
        <v>14613</v>
      </c>
      <c r="I23" s="62"/>
      <c r="J23" s="62">
        <f>ROUND(I23*H23,3)</f>
        <v>0</v>
      </c>
      <c r="K23" s="63"/>
      <c r="L23" s="94"/>
      <c r="M23" s="64" t="s">
        <v>0</v>
      </c>
      <c r="N23" s="33" t="s">
        <v>4</v>
      </c>
      <c r="O23" s="65">
        <v>0.14299999999999999</v>
      </c>
      <c r="P23" s="65">
        <f>O23*H23</f>
        <v>2089.6589999999997</v>
      </c>
      <c r="Q23" s="65">
        <v>0</v>
      </c>
      <c r="R23" s="65">
        <f>Q23*H23</f>
        <v>0</v>
      </c>
      <c r="S23" s="65">
        <v>0</v>
      </c>
      <c r="T23" s="66">
        <f>S23*H23</f>
        <v>0</v>
      </c>
      <c r="AR23" s="67" t="s">
        <v>35</v>
      </c>
      <c r="AT23" s="67" t="s">
        <v>34</v>
      </c>
      <c r="AU23" s="67" t="s">
        <v>36</v>
      </c>
      <c r="AY23" s="7" t="s">
        <v>32</v>
      </c>
      <c r="BE23" s="68">
        <f>IF(N23="základná",J23,0)</f>
        <v>0</v>
      </c>
      <c r="BF23" s="68">
        <f>IF(N23="znížená",J23,0)</f>
        <v>0</v>
      </c>
      <c r="BG23" s="68">
        <f>IF(N23="zákl. prenesená",J23,0)</f>
        <v>0</v>
      </c>
      <c r="BH23" s="68">
        <f>IF(N23="zníž. prenesená",J23,0)</f>
        <v>0</v>
      </c>
      <c r="BI23" s="68">
        <f>IF(N23="nulová",J23,0)</f>
        <v>0</v>
      </c>
      <c r="BJ23" s="7" t="s">
        <v>11</v>
      </c>
      <c r="BK23" s="69">
        <f>ROUND(I23*H23,3)</f>
        <v>0</v>
      </c>
      <c r="BL23" s="7" t="s">
        <v>35</v>
      </c>
      <c r="BM23" s="67" t="s">
        <v>73</v>
      </c>
    </row>
    <row r="24" spans="2:65" s="6" customFormat="1" x14ac:dyDescent="0.2">
      <c r="B24" s="70"/>
      <c r="D24" s="71" t="s">
        <v>49</v>
      </c>
      <c r="E24" s="72" t="s">
        <v>0</v>
      </c>
      <c r="F24" s="73" t="s">
        <v>74</v>
      </c>
      <c r="H24" s="74">
        <v>14613</v>
      </c>
      <c r="L24" s="94"/>
      <c r="M24" s="75"/>
      <c r="T24" s="76"/>
      <c r="AT24" s="72" t="s">
        <v>49</v>
      </c>
      <c r="AU24" s="72" t="s">
        <v>36</v>
      </c>
      <c r="AV24" s="6" t="s">
        <v>36</v>
      </c>
      <c r="AW24" s="6" t="s">
        <v>2</v>
      </c>
      <c r="AX24" s="6" t="s">
        <v>11</v>
      </c>
      <c r="AY24" s="72" t="s">
        <v>32</v>
      </c>
    </row>
    <row r="25" spans="2:65" s="1" customFormat="1" ht="16.5" customHeight="1" x14ac:dyDescent="0.2">
      <c r="B25" s="34"/>
      <c r="C25" s="58" t="s">
        <v>36</v>
      </c>
      <c r="D25" s="58" t="s">
        <v>34</v>
      </c>
      <c r="E25" s="59" t="s">
        <v>75</v>
      </c>
      <c r="F25" s="60" t="s">
        <v>76</v>
      </c>
      <c r="G25" s="61" t="s">
        <v>42</v>
      </c>
      <c r="H25" s="62">
        <v>0.26</v>
      </c>
      <c r="I25" s="62"/>
      <c r="J25" s="62">
        <f>ROUND(I25*H25,3)</f>
        <v>0</v>
      </c>
      <c r="K25" s="63"/>
      <c r="L25" s="94"/>
      <c r="M25" s="64" t="s">
        <v>0</v>
      </c>
      <c r="N25" s="33" t="s">
        <v>4</v>
      </c>
      <c r="O25" s="65">
        <v>4.7E-2</v>
      </c>
      <c r="P25" s="65">
        <f>O25*H25</f>
        <v>1.222E-2</v>
      </c>
      <c r="Q25" s="65">
        <v>0</v>
      </c>
      <c r="R25" s="65">
        <f>Q25*H25</f>
        <v>0</v>
      </c>
      <c r="S25" s="65">
        <v>0</v>
      </c>
      <c r="T25" s="66">
        <f>S25*H25</f>
        <v>0</v>
      </c>
      <c r="AR25" s="67" t="s">
        <v>35</v>
      </c>
      <c r="AT25" s="67" t="s">
        <v>34</v>
      </c>
      <c r="AU25" s="67" t="s">
        <v>36</v>
      </c>
      <c r="AY25" s="7" t="s">
        <v>32</v>
      </c>
      <c r="BE25" s="68">
        <f>IF(N25="základná",J25,0)</f>
        <v>0</v>
      </c>
      <c r="BF25" s="68">
        <f>IF(N25="znížená",J25,0)</f>
        <v>0</v>
      </c>
      <c r="BG25" s="68">
        <f>IF(N25="zákl. prenesená",J25,0)</f>
        <v>0</v>
      </c>
      <c r="BH25" s="68">
        <f>IF(N25="zníž. prenesená",J25,0)</f>
        <v>0</v>
      </c>
      <c r="BI25" s="68">
        <f>IF(N25="nulová",J25,0)</f>
        <v>0</v>
      </c>
      <c r="BJ25" s="7" t="s">
        <v>11</v>
      </c>
      <c r="BK25" s="69">
        <f>ROUND(I25*H25,3)</f>
        <v>0</v>
      </c>
      <c r="BL25" s="7" t="s">
        <v>35</v>
      </c>
      <c r="BM25" s="67" t="s">
        <v>77</v>
      </c>
    </row>
    <row r="26" spans="2:65" s="1" customFormat="1" ht="16.5" customHeight="1" x14ac:dyDescent="0.2">
      <c r="B26" s="34"/>
      <c r="C26" s="58" t="s">
        <v>37</v>
      </c>
      <c r="D26" s="58" t="s">
        <v>34</v>
      </c>
      <c r="E26" s="59" t="s">
        <v>78</v>
      </c>
      <c r="F26" s="60" t="s">
        <v>79</v>
      </c>
      <c r="G26" s="61" t="s">
        <v>42</v>
      </c>
      <c r="H26" s="62">
        <v>14613</v>
      </c>
      <c r="I26" s="62"/>
      <c r="J26" s="62">
        <f>ROUND(I26*H26,3)</f>
        <v>0</v>
      </c>
      <c r="K26" s="63"/>
      <c r="L26" s="94"/>
      <c r="M26" s="64" t="s">
        <v>0</v>
      </c>
      <c r="N26" s="33" t="s">
        <v>4</v>
      </c>
      <c r="O26" s="65">
        <v>0.111</v>
      </c>
      <c r="P26" s="65">
        <f>O26*H26</f>
        <v>1622.0430000000001</v>
      </c>
      <c r="Q26" s="65">
        <v>0</v>
      </c>
      <c r="R26" s="65">
        <f>Q26*H26</f>
        <v>0</v>
      </c>
      <c r="S26" s="65">
        <v>0</v>
      </c>
      <c r="T26" s="66">
        <f>S26*H26</f>
        <v>0</v>
      </c>
      <c r="AR26" s="67" t="s">
        <v>35</v>
      </c>
      <c r="AT26" s="67" t="s">
        <v>34</v>
      </c>
      <c r="AU26" s="67" t="s">
        <v>36</v>
      </c>
      <c r="AY26" s="7" t="s">
        <v>32</v>
      </c>
      <c r="BE26" s="68">
        <f>IF(N26="základná",J26,0)</f>
        <v>0</v>
      </c>
      <c r="BF26" s="68">
        <f>IF(N26="znížená",J26,0)</f>
        <v>0</v>
      </c>
      <c r="BG26" s="68">
        <f>IF(N26="zákl. prenesená",J26,0)</f>
        <v>0</v>
      </c>
      <c r="BH26" s="68">
        <f>IF(N26="zníž. prenesená",J26,0)</f>
        <v>0</v>
      </c>
      <c r="BI26" s="68">
        <f>IF(N26="nulová",J26,0)</f>
        <v>0</v>
      </c>
      <c r="BJ26" s="7" t="s">
        <v>11</v>
      </c>
      <c r="BK26" s="69">
        <f>ROUND(I26*H26,3)</f>
        <v>0</v>
      </c>
      <c r="BL26" s="7" t="s">
        <v>35</v>
      </c>
      <c r="BM26" s="67" t="s">
        <v>80</v>
      </c>
    </row>
    <row r="27" spans="2:65" s="6" customFormat="1" x14ac:dyDescent="0.2">
      <c r="B27" s="70"/>
      <c r="D27" s="71" t="s">
        <v>49</v>
      </c>
      <c r="E27" s="72" t="s">
        <v>0</v>
      </c>
      <c r="F27" s="73" t="s">
        <v>74</v>
      </c>
      <c r="H27" s="74">
        <v>14613</v>
      </c>
      <c r="L27" s="94"/>
      <c r="M27" s="75"/>
      <c r="T27" s="76"/>
      <c r="AT27" s="72" t="s">
        <v>49</v>
      </c>
      <c r="AU27" s="72" t="s">
        <v>36</v>
      </c>
      <c r="AV27" s="6" t="s">
        <v>36</v>
      </c>
      <c r="AW27" s="6" t="s">
        <v>2</v>
      </c>
      <c r="AX27" s="6" t="s">
        <v>11</v>
      </c>
      <c r="AY27" s="72" t="s">
        <v>32</v>
      </c>
    </row>
    <row r="28" spans="2:65" s="1" customFormat="1" ht="16.5" customHeight="1" x14ac:dyDescent="0.2">
      <c r="B28" s="34"/>
      <c r="C28" s="58" t="s">
        <v>35</v>
      </c>
      <c r="D28" s="58" t="s">
        <v>34</v>
      </c>
      <c r="E28" s="59" t="s">
        <v>81</v>
      </c>
      <c r="F28" s="60" t="s">
        <v>82</v>
      </c>
      <c r="G28" s="61" t="s">
        <v>42</v>
      </c>
      <c r="H28" s="62">
        <v>13730</v>
      </c>
      <c r="I28" s="62"/>
      <c r="J28" s="62">
        <f>ROUND(I28*H28,3)</f>
        <v>0</v>
      </c>
      <c r="K28" s="63"/>
      <c r="L28" s="94"/>
      <c r="M28" s="64" t="s">
        <v>0</v>
      </c>
      <c r="N28" s="33" t="s">
        <v>4</v>
      </c>
      <c r="O28" s="65">
        <v>0.113</v>
      </c>
      <c r="P28" s="65">
        <f>O28*H28</f>
        <v>1551.49</v>
      </c>
      <c r="Q28" s="65">
        <v>0</v>
      </c>
      <c r="R28" s="65">
        <f>Q28*H28</f>
        <v>0</v>
      </c>
      <c r="S28" s="65">
        <v>0</v>
      </c>
      <c r="T28" s="66">
        <f>S28*H28</f>
        <v>0</v>
      </c>
      <c r="AR28" s="67" t="s">
        <v>35</v>
      </c>
      <c r="AT28" s="67" t="s">
        <v>34</v>
      </c>
      <c r="AU28" s="67" t="s">
        <v>36</v>
      </c>
      <c r="AY28" s="7" t="s">
        <v>32</v>
      </c>
      <c r="BE28" s="68">
        <f>IF(N28="základná",J28,0)</f>
        <v>0</v>
      </c>
      <c r="BF28" s="68">
        <f>IF(N28="znížená",J28,0)</f>
        <v>0</v>
      </c>
      <c r="BG28" s="68">
        <f>IF(N28="zákl. prenesená",J28,0)</f>
        <v>0</v>
      </c>
      <c r="BH28" s="68">
        <f>IF(N28="zníž. prenesená",J28,0)</f>
        <v>0</v>
      </c>
      <c r="BI28" s="68">
        <f>IF(N28="nulová",J28,0)</f>
        <v>0</v>
      </c>
      <c r="BJ28" s="7" t="s">
        <v>11</v>
      </c>
      <c r="BK28" s="69">
        <f>ROUND(I28*H28,3)</f>
        <v>0</v>
      </c>
      <c r="BL28" s="7" t="s">
        <v>35</v>
      </c>
      <c r="BM28" s="67" t="s">
        <v>83</v>
      </c>
    </row>
    <row r="29" spans="2:65" s="1" customFormat="1" ht="24.2" customHeight="1" x14ac:dyDescent="0.2">
      <c r="B29" s="34"/>
      <c r="C29" s="58" t="s">
        <v>39</v>
      </c>
      <c r="D29" s="58" t="s">
        <v>34</v>
      </c>
      <c r="E29" s="59" t="s">
        <v>84</v>
      </c>
      <c r="F29" s="60" t="s">
        <v>85</v>
      </c>
      <c r="G29" s="61" t="s">
        <v>42</v>
      </c>
      <c r="H29" s="62">
        <v>1010</v>
      </c>
      <c r="I29" s="62"/>
      <c r="J29" s="62">
        <f>ROUND(I29*H29,3)</f>
        <v>0</v>
      </c>
      <c r="K29" s="63"/>
      <c r="L29" s="94"/>
      <c r="M29" s="64" t="s">
        <v>0</v>
      </c>
      <c r="N29" s="33" t="s">
        <v>4</v>
      </c>
      <c r="O29" s="65">
        <v>0.113</v>
      </c>
      <c r="P29" s="65">
        <f>O29*H29</f>
        <v>114.13000000000001</v>
      </c>
      <c r="Q29" s="65">
        <v>0</v>
      </c>
      <c r="R29" s="65">
        <f>Q29*H29</f>
        <v>0</v>
      </c>
      <c r="S29" s="65">
        <v>0</v>
      </c>
      <c r="T29" s="66">
        <f>S29*H29</f>
        <v>0</v>
      </c>
      <c r="AR29" s="67" t="s">
        <v>35</v>
      </c>
      <c r="AT29" s="67" t="s">
        <v>34</v>
      </c>
      <c r="AU29" s="67" t="s">
        <v>36</v>
      </c>
      <c r="AY29" s="7" t="s">
        <v>32</v>
      </c>
      <c r="BE29" s="68">
        <f>IF(N29="základná",J29,0)</f>
        <v>0</v>
      </c>
      <c r="BF29" s="68">
        <f>IF(N29="znížená",J29,0)</f>
        <v>0</v>
      </c>
      <c r="BG29" s="68">
        <f>IF(N29="zákl. prenesená",J29,0)</f>
        <v>0</v>
      </c>
      <c r="BH29" s="68">
        <f>IF(N29="zníž. prenesená",J29,0)</f>
        <v>0</v>
      </c>
      <c r="BI29" s="68">
        <f>IF(N29="nulová",J29,0)</f>
        <v>0</v>
      </c>
      <c r="BJ29" s="7" t="s">
        <v>11</v>
      </c>
      <c r="BK29" s="69">
        <f>ROUND(I29*H29,3)</f>
        <v>0</v>
      </c>
      <c r="BL29" s="7" t="s">
        <v>35</v>
      </c>
      <c r="BM29" s="67" t="s">
        <v>86</v>
      </c>
    </row>
    <row r="30" spans="2:65" s="1" customFormat="1" ht="16.5" customHeight="1" x14ac:dyDescent="0.2">
      <c r="B30" s="34"/>
      <c r="C30" s="58" t="s">
        <v>43</v>
      </c>
      <c r="D30" s="58" t="s">
        <v>34</v>
      </c>
      <c r="E30" s="59" t="s">
        <v>87</v>
      </c>
      <c r="F30" s="60" t="s">
        <v>88</v>
      </c>
      <c r="G30" s="61" t="s">
        <v>42</v>
      </c>
      <c r="H30" s="62">
        <v>1767</v>
      </c>
      <c r="I30" s="62"/>
      <c r="J30" s="62">
        <f>ROUND(I30*H30,3)</f>
        <v>0</v>
      </c>
      <c r="K30" s="63"/>
      <c r="L30" s="94"/>
      <c r="M30" s="64" t="s">
        <v>0</v>
      </c>
      <c r="N30" s="33" t="s">
        <v>4</v>
      </c>
      <c r="O30" s="65">
        <v>0.123</v>
      </c>
      <c r="P30" s="65">
        <f>O30*H30</f>
        <v>217.34100000000001</v>
      </c>
      <c r="Q30" s="65">
        <v>0</v>
      </c>
      <c r="R30" s="65">
        <f>Q30*H30</f>
        <v>0</v>
      </c>
      <c r="S30" s="65">
        <v>0</v>
      </c>
      <c r="T30" s="66">
        <f>S30*H30</f>
        <v>0</v>
      </c>
      <c r="AR30" s="67" t="s">
        <v>35</v>
      </c>
      <c r="AT30" s="67" t="s">
        <v>34</v>
      </c>
      <c r="AU30" s="67" t="s">
        <v>36</v>
      </c>
      <c r="AY30" s="7" t="s">
        <v>32</v>
      </c>
      <c r="BE30" s="68">
        <f>IF(N30="základná",J30,0)</f>
        <v>0</v>
      </c>
      <c r="BF30" s="68">
        <f>IF(N30="znížená",J30,0)</f>
        <v>0</v>
      </c>
      <c r="BG30" s="68">
        <f>IF(N30="zákl. prenesená",J30,0)</f>
        <v>0</v>
      </c>
      <c r="BH30" s="68">
        <f>IF(N30="zníž. prenesená",J30,0)</f>
        <v>0</v>
      </c>
      <c r="BI30" s="68">
        <f>IF(N30="nulová",J30,0)</f>
        <v>0</v>
      </c>
      <c r="BJ30" s="7" t="s">
        <v>11</v>
      </c>
      <c r="BK30" s="69">
        <f>ROUND(I30*H30,3)</f>
        <v>0</v>
      </c>
      <c r="BL30" s="7" t="s">
        <v>35</v>
      </c>
      <c r="BM30" s="67" t="s">
        <v>89</v>
      </c>
    </row>
    <row r="31" spans="2:65" s="6" customFormat="1" x14ac:dyDescent="0.2">
      <c r="B31" s="70"/>
      <c r="D31" s="71" t="s">
        <v>49</v>
      </c>
      <c r="E31" s="72" t="s">
        <v>0</v>
      </c>
      <c r="F31" s="73" t="s">
        <v>90</v>
      </c>
      <c r="H31" s="74">
        <v>1767</v>
      </c>
      <c r="L31" s="94"/>
      <c r="M31" s="75"/>
      <c r="T31" s="76"/>
      <c r="AT31" s="72" t="s">
        <v>49</v>
      </c>
      <c r="AU31" s="72" t="s">
        <v>36</v>
      </c>
      <c r="AV31" s="6" t="s">
        <v>36</v>
      </c>
      <c r="AW31" s="6" t="s">
        <v>2</v>
      </c>
      <c r="AX31" s="6" t="s">
        <v>11</v>
      </c>
      <c r="AY31" s="72" t="s">
        <v>32</v>
      </c>
    </row>
    <row r="32" spans="2:65" s="1" customFormat="1" ht="24.2" customHeight="1" x14ac:dyDescent="0.2">
      <c r="B32" s="34"/>
      <c r="C32" s="58" t="s">
        <v>44</v>
      </c>
      <c r="D32" s="58" t="s">
        <v>34</v>
      </c>
      <c r="E32" s="59" t="s">
        <v>91</v>
      </c>
      <c r="F32" s="60" t="s">
        <v>92</v>
      </c>
      <c r="G32" s="61" t="s">
        <v>38</v>
      </c>
      <c r="H32" s="62">
        <v>356</v>
      </c>
      <c r="I32" s="62"/>
      <c r="J32" s="62">
        <f>ROUND(I32*H32,3)</f>
        <v>0</v>
      </c>
      <c r="K32" s="63"/>
      <c r="L32" s="94"/>
      <c r="M32" s="64" t="s">
        <v>0</v>
      </c>
      <c r="N32" s="33" t="s">
        <v>4</v>
      </c>
      <c r="O32" s="65">
        <v>0.3</v>
      </c>
      <c r="P32" s="65">
        <f>O32*H32</f>
        <v>106.8</v>
      </c>
      <c r="Q32" s="65">
        <v>0</v>
      </c>
      <c r="R32" s="65">
        <f>Q32*H32</f>
        <v>0</v>
      </c>
      <c r="S32" s="65">
        <v>0</v>
      </c>
      <c r="T32" s="66">
        <f>S32*H32</f>
        <v>0</v>
      </c>
      <c r="AR32" s="67" t="s">
        <v>35</v>
      </c>
      <c r="AT32" s="67" t="s">
        <v>34</v>
      </c>
      <c r="AU32" s="67" t="s">
        <v>36</v>
      </c>
      <c r="AY32" s="7" t="s">
        <v>32</v>
      </c>
      <c r="BE32" s="68">
        <f>IF(N32="základná",J32,0)</f>
        <v>0</v>
      </c>
      <c r="BF32" s="68">
        <f>IF(N32="znížená",J32,0)</f>
        <v>0</v>
      </c>
      <c r="BG32" s="68">
        <f>IF(N32="zákl. prenesená",J32,0)</f>
        <v>0</v>
      </c>
      <c r="BH32" s="68">
        <f>IF(N32="zníž. prenesená",J32,0)</f>
        <v>0</v>
      </c>
      <c r="BI32" s="68">
        <f>IF(N32="nulová",J32,0)</f>
        <v>0</v>
      </c>
      <c r="BJ32" s="7" t="s">
        <v>11</v>
      </c>
      <c r="BK32" s="69">
        <f>ROUND(I32*H32,3)</f>
        <v>0</v>
      </c>
      <c r="BL32" s="7" t="s">
        <v>35</v>
      </c>
      <c r="BM32" s="67" t="s">
        <v>93</v>
      </c>
    </row>
    <row r="33" spans="2:65" s="6" customFormat="1" x14ac:dyDescent="0.2">
      <c r="B33" s="70"/>
      <c r="D33" s="71" t="s">
        <v>49</v>
      </c>
      <c r="E33" s="72" t="s">
        <v>0</v>
      </c>
      <c r="F33" s="73" t="s">
        <v>94</v>
      </c>
      <c r="H33" s="74">
        <v>356</v>
      </c>
      <c r="L33" s="94"/>
      <c r="M33" s="75"/>
      <c r="T33" s="76"/>
      <c r="AT33" s="72" t="s">
        <v>49</v>
      </c>
      <c r="AU33" s="72" t="s">
        <v>36</v>
      </c>
      <c r="AV33" s="6" t="s">
        <v>36</v>
      </c>
      <c r="AW33" s="6" t="s">
        <v>2</v>
      </c>
      <c r="AX33" s="6" t="s">
        <v>11</v>
      </c>
      <c r="AY33" s="72" t="s">
        <v>32</v>
      </c>
    </row>
    <row r="34" spans="2:65" s="1" customFormat="1" ht="33" customHeight="1" x14ac:dyDescent="0.2">
      <c r="B34" s="34"/>
      <c r="C34" s="58" t="s">
        <v>45</v>
      </c>
      <c r="D34" s="58" t="s">
        <v>34</v>
      </c>
      <c r="E34" s="59" t="s">
        <v>95</v>
      </c>
      <c r="F34" s="60" t="s">
        <v>96</v>
      </c>
      <c r="G34" s="61" t="s">
        <v>38</v>
      </c>
      <c r="H34" s="62">
        <v>89</v>
      </c>
      <c r="I34" s="62"/>
      <c r="J34" s="62">
        <f>ROUND(I34*H34,3)</f>
        <v>0</v>
      </c>
      <c r="K34" s="63"/>
      <c r="L34" s="94"/>
      <c r="M34" s="64" t="s">
        <v>0</v>
      </c>
      <c r="N34" s="33" t="s">
        <v>4</v>
      </c>
      <c r="O34" s="65">
        <v>0.8</v>
      </c>
      <c r="P34" s="65">
        <f>O34*H34</f>
        <v>71.2</v>
      </c>
      <c r="Q34" s="65">
        <v>0</v>
      </c>
      <c r="R34" s="65">
        <f>Q34*H34</f>
        <v>0</v>
      </c>
      <c r="S34" s="65">
        <v>0</v>
      </c>
      <c r="T34" s="66">
        <f>S34*H34</f>
        <v>0</v>
      </c>
      <c r="AR34" s="67" t="s">
        <v>35</v>
      </c>
      <c r="AT34" s="67" t="s">
        <v>34</v>
      </c>
      <c r="AU34" s="67" t="s">
        <v>36</v>
      </c>
      <c r="AY34" s="7" t="s">
        <v>32</v>
      </c>
      <c r="BE34" s="68">
        <f>IF(N34="základná",J34,0)</f>
        <v>0</v>
      </c>
      <c r="BF34" s="68">
        <f>IF(N34="znížená",J34,0)</f>
        <v>0</v>
      </c>
      <c r="BG34" s="68">
        <f>IF(N34="zákl. prenesená",J34,0)</f>
        <v>0</v>
      </c>
      <c r="BH34" s="68">
        <f>IF(N34="zníž. prenesená",J34,0)</f>
        <v>0</v>
      </c>
      <c r="BI34" s="68">
        <f>IF(N34="nulová",J34,0)</f>
        <v>0</v>
      </c>
      <c r="BJ34" s="7" t="s">
        <v>11</v>
      </c>
      <c r="BK34" s="69">
        <f>ROUND(I34*H34,3)</f>
        <v>0</v>
      </c>
      <c r="BL34" s="7" t="s">
        <v>35</v>
      </c>
      <c r="BM34" s="67" t="s">
        <v>97</v>
      </c>
    </row>
    <row r="35" spans="2:65" s="1" customFormat="1" ht="24.2" customHeight="1" x14ac:dyDescent="0.2">
      <c r="B35" s="34"/>
      <c r="C35" s="58" t="s">
        <v>46</v>
      </c>
      <c r="D35" s="58" t="s">
        <v>34</v>
      </c>
      <c r="E35" s="59" t="s">
        <v>98</v>
      </c>
      <c r="F35" s="60" t="s">
        <v>99</v>
      </c>
      <c r="G35" s="61" t="s">
        <v>52</v>
      </c>
      <c r="H35" s="62">
        <v>89</v>
      </c>
      <c r="I35" s="62"/>
      <c r="J35" s="62">
        <f>ROUND(I35*H35,3)</f>
        <v>0</v>
      </c>
      <c r="K35" s="63"/>
      <c r="L35" s="94"/>
      <c r="M35" s="64" t="s">
        <v>0</v>
      </c>
      <c r="N35" s="33" t="s">
        <v>4</v>
      </c>
      <c r="O35" s="65">
        <v>0</v>
      </c>
      <c r="P35" s="65">
        <f>O35*H35</f>
        <v>0</v>
      </c>
      <c r="Q35" s="65">
        <v>0</v>
      </c>
      <c r="R35" s="65">
        <f>Q35*H35</f>
        <v>0</v>
      </c>
      <c r="S35" s="65">
        <v>0</v>
      </c>
      <c r="T35" s="66">
        <f>S35*H35</f>
        <v>0</v>
      </c>
      <c r="AR35" s="67" t="s">
        <v>35</v>
      </c>
      <c r="AT35" s="67" t="s">
        <v>34</v>
      </c>
      <c r="AU35" s="67" t="s">
        <v>36</v>
      </c>
      <c r="AY35" s="7" t="s">
        <v>32</v>
      </c>
      <c r="BE35" s="68">
        <f>IF(N35="základná",J35,0)</f>
        <v>0</v>
      </c>
      <c r="BF35" s="68">
        <f>IF(N35="znížená",J35,0)</f>
        <v>0</v>
      </c>
      <c r="BG35" s="68">
        <f>IF(N35="zákl. prenesená",J35,0)</f>
        <v>0</v>
      </c>
      <c r="BH35" s="68">
        <f>IF(N35="zníž. prenesená",J35,0)</f>
        <v>0</v>
      </c>
      <c r="BI35" s="68">
        <f>IF(N35="nulová",J35,0)</f>
        <v>0</v>
      </c>
      <c r="BJ35" s="7" t="s">
        <v>11</v>
      </c>
      <c r="BK35" s="69">
        <f>ROUND(I35*H35,3)</f>
        <v>0</v>
      </c>
      <c r="BL35" s="7" t="s">
        <v>35</v>
      </c>
      <c r="BM35" s="67" t="s">
        <v>100</v>
      </c>
    </row>
    <row r="36" spans="2:65" s="1" customFormat="1" ht="24.2" customHeight="1" x14ac:dyDescent="0.2">
      <c r="B36" s="34"/>
      <c r="C36" s="58" t="s">
        <v>47</v>
      </c>
      <c r="D36" s="58" t="s">
        <v>34</v>
      </c>
      <c r="E36" s="59" t="s">
        <v>101</v>
      </c>
      <c r="F36" s="60" t="s">
        <v>102</v>
      </c>
      <c r="G36" s="61" t="s">
        <v>38</v>
      </c>
      <c r="H36" s="62">
        <v>705</v>
      </c>
      <c r="I36" s="62"/>
      <c r="J36" s="62">
        <f>ROUND(I36*H36,3)</f>
        <v>0</v>
      </c>
      <c r="K36" s="63"/>
      <c r="L36" s="94"/>
      <c r="M36" s="64" t="s">
        <v>0</v>
      </c>
      <c r="N36" s="33" t="s">
        <v>4</v>
      </c>
      <c r="O36" s="65">
        <v>0</v>
      </c>
      <c r="P36" s="65">
        <f>O36*H36</f>
        <v>0</v>
      </c>
      <c r="Q36" s="65">
        <v>0</v>
      </c>
      <c r="R36" s="65">
        <f>Q36*H36</f>
        <v>0</v>
      </c>
      <c r="S36" s="65">
        <v>0</v>
      </c>
      <c r="T36" s="66">
        <f>S36*H36</f>
        <v>0</v>
      </c>
      <c r="AR36" s="67" t="s">
        <v>35</v>
      </c>
      <c r="AT36" s="67" t="s">
        <v>34</v>
      </c>
      <c r="AU36" s="67" t="s">
        <v>36</v>
      </c>
      <c r="AY36" s="7" t="s">
        <v>32</v>
      </c>
      <c r="BE36" s="68">
        <f>IF(N36="základná",J36,0)</f>
        <v>0</v>
      </c>
      <c r="BF36" s="68">
        <f>IF(N36="znížená",J36,0)</f>
        <v>0</v>
      </c>
      <c r="BG36" s="68">
        <f>IF(N36="zákl. prenesená",J36,0)</f>
        <v>0</v>
      </c>
      <c r="BH36" s="68">
        <f>IF(N36="zníž. prenesená",J36,0)</f>
        <v>0</v>
      </c>
      <c r="BI36" s="68">
        <f>IF(N36="nulová",J36,0)</f>
        <v>0</v>
      </c>
      <c r="BJ36" s="7" t="s">
        <v>11</v>
      </c>
      <c r="BK36" s="69">
        <f>ROUND(I36*H36,3)</f>
        <v>0</v>
      </c>
      <c r="BL36" s="7" t="s">
        <v>35</v>
      </c>
      <c r="BM36" s="67" t="s">
        <v>103</v>
      </c>
    </row>
    <row r="37" spans="2:65" s="1" customFormat="1" ht="16.5" customHeight="1" x14ac:dyDescent="0.2">
      <c r="B37" s="34"/>
      <c r="C37" s="58" t="s">
        <v>48</v>
      </c>
      <c r="D37" s="58" t="s">
        <v>34</v>
      </c>
      <c r="E37" s="59" t="s">
        <v>104</v>
      </c>
      <c r="F37" s="60" t="s">
        <v>105</v>
      </c>
      <c r="G37" s="61" t="s">
        <v>38</v>
      </c>
      <c r="H37" s="62">
        <v>356</v>
      </c>
      <c r="I37" s="62"/>
      <c r="J37" s="62">
        <f>ROUND(I37*H37,3)</f>
        <v>0</v>
      </c>
      <c r="K37" s="63"/>
      <c r="L37" s="94"/>
      <c r="M37" s="64" t="s">
        <v>0</v>
      </c>
      <c r="N37" s="33" t="s">
        <v>4</v>
      </c>
      <c r="O37" s="65">
        <v>0.3</v>
      </c>
      <c r="P37" s="65">
        <f>O37*H37</f>
        <v>106.8</v>
      </c>
      <c r="Q37" s="65">
        <v>0</v>
      </c>
      <c r="R37" s="65">
        <f>Q37*H37</f>
        <v>0</v>
      </c>
      <c r="S37" s="65">
        <v>0</v>
      </c>
      <c r="T37" s="66">
        <f>S37*H37</f>
        <v>0</v>
      </c>
      <c r="AR37" s="67" t="s">
        <v>35</v>
      </c>
      <c r="AT37" s="67" t="s">
        <v>34</v>
      </c>
      <c r="AU37" s="67" t="s">
        <v>36</v>
      </c>
      <c r="AY37" s="7" t="s">
        <v>32</v>
      </c>
      <c r="BE37" s="68">
        <f>IF(N37="základná",J37,0)</f>
        <v>0</v>
      </c>
      <c r="BF37" s="68">
        <f>IF(N37="znížená",J37,0)</f>
        <v>0</v>
      </c>
      <c r="BG37" s="68">
        <f>IF(N37="zákl. prenesená",J37,0)</f>
        <v>0</v>
      </c>
      <c r="BH37" s="68">
        <f>IF(N37="zníž. prenesená",J37,0)</f>
        <v>0</v>
      </c>
      <c r="BI37" s="68">
        <f>IF(N37="nulová",J37,0)</f>
        <v>0</v>
      </c>
      <c r="BJ37" s="7" t="s">
        <v>11</v>
      </c>
      <c r="BK37" s="69">
        <f>ROUND(I37*H37,3)</f>
        <v>0</v>
      </c>
      <c r="BL37" s="7" t="s">
        <v>35</v>
      </c>
      <c r="BM37" s="67" t="s">
        <v>106</v>
      </c>
    </row>
    <row r="38" spans="2:65" s="6" customFormat="1" x14ac:dyDescent="0.2">
      <c r="B38" s="70"/>
      <c r="D38" s="71" t="s">
        <v>49</v>
      </c>
      <c r="E38" s="72" t="s">
        <v>0</v>
      </c>
      <c r="F38" s="73" t="s">
        <v>107</v>
      </c>
      <c r="H38" s="74">
        <v>356</v>
      </c>
      <c r="L38" s="94"/>
      <c r="M38" s="75"/>
      <c r="T38" s="76"/>
      <c r="AT38" s="72" t="s">
        <v>49</v>
      </c>
      <c r="AU38" s="72" t="s">
        <v>36</v>
      </c>
      <c r="AV38" s="6" t="s">
        <v>36</v>
      </c>
      <c r="AW38" s="6" t="s">
        <v>2</v>
      </c>
      <c r="AX38" s="6" t="s">
        <v>11</v>
      </c>
      <c r="AY38" s="72" t="s">
        <v>32</v>
      </c>
    </row>
    <row r="39" spans="2:65" s="1" customFormat="1" ht="21.75" customHeight="1" x14ac:dyDescent="0.2">
      <c r="B39" s="34"/>
      <c r="C39" s="58" t="s">
        <v>50</v>
      </c>
      <c r="D39" s="58" t="s">
        <v>34</v>
      </c>
      <c r="E39" s="59" t="s">
        <v>108</v>
      </c>
      <c r="F39" s="60" t="s">
        <v>109</v>
      </c>
      <c r="G39" s="61" t="s">
        <v>38</v>
      </c>
      <c r="H39" s="62">
        <v>89</v>
      </c>
      <c r="I39" s="62"/>
      <c r="J39" s="62">
        <f>ROUND(I39*H39,3)</f>
        <v>0</v>
      </c>
      <c r="K39" s="63"/>
      <c r="L39" s="94"/>
      <c r="M39" s="64" t="s">
        <v>0</v>
      </c>
      <c r="N39" s="33" t="s">
        <v>4</v>
      </c>
      <c r="O39" s="65">
        <v>0.8</v>
      </c>
      <c r="P39" s="65">
        <f>O39*H39</f>
        <v>71.2</v>
      </c>
      <c r="Q39" s="65">
        <v>0</v>
      </c>
      <c r="R39" s="65">
        <f>Q39*H39</f>
        <v>0</v>
      </c>
      <c r="S39" s="65">
        <v>0</v>
      </c>
      <c r="T39" s="66">
        <f>S39*H39</f>
        <v>0</v>
      </c>
      <c r="AR39" s="67" t="s">
        <v>35</v>
      </c>
      <c r="AT39" s="67" t="s">
        <v>34</v>
      </c>
      <c r="AU39" s="67" t="s">
        <v>36</v>
      </c>
      <c r="AY39" s="7" t="s">
        <v>32</v>
      </c>
      <c r="BE39" s="68">
        <f>IF(N39="základná",J39,0)</f>
        <v>0</v>
      </c>
      <c r="BF39" s="68">
        <f>IF(N39="znížená",J39,0)</f>
        <v>0</v>
      </c>
      <c r="BG39" s="68">
        <f>IF(N39="zákl. prenesená",J39,0)</f>
        <v>0</v>
      </c>
      <c r="BH39" s="68">
        <f>IF(N39="zníž. prenesená",J39,0)</f>
        <v>0</v>
      </c>
      <c r="BI39" s="68">
        <f>IF(N39="nulová",J39,0)</f>
        <v>0</v>
      </c>
      <c r="BJ39" s="7" t="s">
        <v>11</v>
      </c>
      <c r="BK39" s="69">
        <f>ROUND(I39*H39,3)</f>
        <v>0</v>
      </c>
      <c r="BL39" s="7" t="s">
        <v>35</v>
      </c>
      <c r="BM39" s="67" t="s">
        <v>110</v>
      </c>
    </row>
    <row r="40" spans="2:65" s="1" customFormat="1" ht="21.75" customHeight="1" x14ac:dyDescent="0.2">
      <c r="B40" s="34"/>
      <c r="C40" s="90"/>
      <c r="D40" s="90"/>
      <c r="E40" s="91"/>
      <c r="F40" s="92"/>
      <c r="G40" s="93"/>
      <c r="H40" s="89"/>
      <c r="I40" s="89"/>
      <c r="J40" s="62"/>
      <c r="K40" s="63"/>
      <c r="L40" s="95"/>
      <c r="M40" s="64" t="s">
        <v>0</v>
      </c>
      <c r="N40" s="33" t="s">
        <v>4</v>
      </c>
      <c r="O40" s="65">
        <v>0.2</v>
      </c>
      <c r="P40" s="65">
        <f>O40*H40</f>
        <v>0</v>
      </c>
      <c r="Q40" s="65">
        <v>0</v>
      </c>
      <c r="R40" s="65">
        <f>Q40*H40</f>
        <v>0</v>
      </c>
      <c r="S40" s="65">
        <v>0</v>
      </c>
      <c r="T40" s="66">
        <f>S40*H40</f>
        <v>0</v>
      </c>
      <c r="AR40" s="67" t="s">
        <v>35</v>
      </c>
      <c r="AT40" s="67" t="s">
        <v>34</v>
      </c>
      <c r="AU40" s="67" t="s">
        <v>36</v>
      </c>
      <c r="AY40" s="7" t="s">
        <v>32</v>
      </c>
      <c r="BE40" s="68">
        <f>IF(N40="základná",J40,0)</f>
        <v>0</v>
      </c>
      <c r="BF40" s="68">
        <f>IF(N40="znížená",J40,0)</f>
        <v>0</v>
      </c>
      <c r="BG40" s="68">
        <f>IF(N40="zákl. prenesená",J40,0)</f>
        <v>0</v>
      </c>
      <c r="BH40" s="68">
        <f>IF(N40="zníž. prenesená",J40,0)</f>
        <v>0</v>
      </c>
      <c r="BI40" s="68">
        <f>IF(N40="nulová",J40,0)</f>
        <v>0</v>
      </c>
      <c r="BJ40" s="7" t="s">
        <v>11</v>
      </c>
      <c r="BK40" s="69">
        <f>ROUND(I40*H40,3)</f>
        <v>0</v>
      </c>
      <c r="BL40" s="7" t="s">
        <v>35</v>
      </c>
      <c r="BM40" s="67" t="s">
        <v>111</v>
      </c>
    </row>
    <row r="41" spans="2:65" s="6" customFormat="1" x14ac:dyDescent="0.2">
      <c r="B41" s="70"/>
      <c r="D41" s="71" t="s">
        <v>49</v>
      </c>
      <c r="E41" s="72" t="s">
        <v>0</v>
      </c>
      <c r="F41" s="73" t="s">
        <v>112</v>
      </c>
      <c r="H41" s="74">
        <v>356</v>
      </c>
      <c r="L41" s="96"/>
      <c r="M41" s="75"/>
      <c r="T41" s="76"/>
      <c r="AT41" s="72" t="s">
        <v>49</v>
      </c>
      <c r="AU41" s="72" t="s">
        <v>36</v>
      </c>
      <c r="AV41" s="6" t="s">
        <v>36</v>
      </c>
      <c r="AW41" s="6" t="s">
        <v>2</v>
      </c>
      <c r="AX41" s="6" t="s">
        <v>11</v>
      </c>
      <c r="AY41" s="72" t="s">
        <v>32</v>
      </c>
    </row>
    <row r="42" spans="2:65" s="1" customFormat="1" ht="16.5" customHeight="1" x14ac:dyDescent="0.2">
      <c r="B42" s="34"/>
      <c r="C42" s="58" t="s">
        <v>51</v>
      </c>
      <c r="D42" s="58" t="s">
        <v>34</v>
      </c>
      <c r="E42" s="59" t="s">
        <v>113</v>
      </c>
      <c r="F42" s="60" t="s">
        <v>114</v>
      </c>
      <c r="G42" s="61" t="s">
        <v>52</v>
      </c>
      <c r="H42" s="62">
        <v>89</v>
      </c>
      <c r="I42" s="62"/>
      <c r="J42" s="62">
        <f>ROUND(I42*H42,3)</f>
        <v>0</v>
      </c>
      <c r="K42" s="63"/>
      <c r="L42" s="94"/>
      <c r="M42" s="64" t="s">
        <v>0</v>
      </c>
      <c r="N42" s="33" t="s">
        <v>4</v>
      </c>
      <c r="O42" s="65">
        <v>1.1000000000000001</v>
      </c>
      <c r="P42" s="65">
        <f>O42*H42</f>
        <v>97.9</v>
      </c>
      <c r="Q42" s="65">
        <v>0</v>
      </c>
      <c r="R42" s="65">
        <f>Q42*H42</f>
        <v>0</v>
      </c>
      <c r="S42" s="65">
        <v>0</v>
      </c>
      <c r="T42" s="66">
        <f>S42*H42</f>
        <v>0</v>
      </c>
      <c r="AR42" s="67" t="s">
        <v>35</v>
      </c>
      <c r="AT42" s="67" t="s">
        <v>34</v>
      </c>
      <c r="AU42" s="67" t="s">
        <v>36</v>
      </c>
      <c r="AY42" s="7" t="s">
        <v>32</v>
      </c>
      <c r="BE42" s="68">
        <f>IF(N42="základná",J42,0)</f>
        <v>0</v>
      </c>
      <c r="BF42" s="68">
        <f>IF(N42="znížená",J42,0)</f>
        <v>0</v>
      </c>
      <c r="BG42" s="68">
        <f>IF(N42="zákl. prenesená",J42,0)</f>
        <v>0</v>
      </c>
      <c r="BH42" s="68">
        <f>IF(N42="zníž. prenesená",J42,0)</f>
        <v>0</v>
      </c>
      <c r="BI42" s="68">
        <f>IF(N42="nulová",J42,0)</f>
        <v>0</v>
      </c>
      <c r="BJ42" s="7" t="s">
        <v>11</v>
      </c>
      <c r="BK42" s="69">
        <f>ROUND(I42*H42,3)</f>
        <v>0</v>
      </c>
      <c r="BL42" s="7" t="s">
        <v>35</v>
      </c>
      <c r="BM42" s="67" t="s">
        <v>115</v>
      </c>
    </row>
    <row r="43" spans="2:65" s="1" customFormat="1" ht="16.5" customHeight="1" x14ac:dyDescent="0.2">
      <c r="B43" s="34"/>
      <c r="C43" s="103"/>
      <c r="D43" s="103"/>
      <c r="E43" s="104"/>
      <c r="F43" s="105"/>
      <c r="G43" s="106"/>
      <c r="H43" s="107"/>
      <c r="I43" s="107"/>
      <c r="J43" s="62"/>
      <c r="K43" s="35"/>
      <c r="L43" s="94"/>
      <c r="M43" s="64"/>
      <c r="N43" s="33"/>
      <c r="O43" s="65"/>
      <c r="P43" s="65"/>
      <c r="Q43" s="65"/>
      <c r="R43" s="65"/>
      <c r="S43" s="65"/>
      <c r="T43" s="66"/>
      <c r="AR43" s="67"/>
      <c r="AT43" s="67"/>
      <c r="AU43" s="67"/>
      <c r="AY43" s="7"/>
      <c r="BE43" s="68"/>
      <c r="BF43" s="68"/>
      <c r="BG43" s="68"/>
      <c r="BH43" s="68"/>
      <c r="BI43" s="68"/>
      <c r="BJ43" s="7"/>
      <c r="BK43" s="69"/>
      <c r="BL43" s="7"/>
      <c r="BM43" s="67"/>
    </row>
    <row r="44" spans="2:65" s="5" customFormat="1" ht="22.9" customHeight="1" x14ac:dyDescent="0.2">
      <c r="B44" s="47"/>
      <c r="D44" s="48" t="s">
        <v>9</v>
      </c>
      <c r="E44" s="56" t="s">
        <v>55</v>
      </c>
      <c r="F44" s="108" t="s">
        <v>116</v>
      </c>
      <c r="J44" s="109">
        <f>BK44</f>
        <v>111793.40000000002</v>
      </c>
      <c r="L44" s="97"/>
      <c r="M44" s="51"/>
      <c r="P44" s="52">
        <f>SUM(P45:P54)</f>
        <v>0</v>
      </c>
      <c r="R44" s="52">
        <f>SUM(R45:R54)</f>
        <v>0</v>
      </c>
      <c r="T44" s="53">
        <f>SUM(T45:T54)</f>
        <v>0</v>
      </c>
      <c r="AR44" s="48" t="s">
        <v>11</v>
      </c>
      <c r="AT44" s="54" t="s">
        <v>9</v>
      </c>
      <c r="AU44" s="54" t="s">
        <v>11</v>
      </c>
      <c r="AY44" s="48" t="s">
        <v>32</v>
      </c>
      <c r="BK44" s="55">
        <f>SUM(BK45:BK54)</f>
        <v>111793.40000000002</v>
      </c>
    </row>
    <row r="45" spans="2:65" s="1" customFormat="1" ht="21.75" customHeight="1" x14ac:dyDescent="0.2">
      <c r="B45" s="34"/>
      <c r="C45" s="77" t="s">
        <v>53</v>
      </c>
      <c r="D45" s="77" t="s">
        <v>57</v>
      </c>
      <c r="E45" s="78" t="s">
        <v>117</v>
      </c>
      <c r="F45" s="79" t="s">
        <v>62</v>
      </c>
      <c r="G45" s="80" t="s">
        <v>63</v>
      </c>
      <c r="H45" s="81">
        <v>4175</v>
      </c>
      <c r="I45" s="81">
        <v>8.36</v>
      </c>
      <c r="J45" s="81">
        <f t="shared" ref="J45:J51" si="0">ROUND(I45*H45,3)</f>
        <v>34903</v>
      </c>
      <c r="K45" s="82"/>
      <c r="L45" s="94"/>
      <c r="M45" s="83" t="s">
        <v>0</v>
      </c>
      <c r="N45" s="84" t="s">
        <v>4</v>
      </c>
      <c r="O45" s="65">
        <v>0</v>
      </c>
      <c r="P45" s="65">
        <f t="shared" ref="P45:P51" si="1">O45*H45</f>
        <v>0</v>
      </c>
      <c r="Q45" s="65">
        <v>0</v>
      </c>
      <c r="R45" s="65">
        <f t="shared" ref="R45:R51" si="2">Q45*H45</f>
        <v>0</v>
      </c>
      <c r="S45" s="65">
        <v>0</v>
      </c>
      <c r="T45" s="66">
        <f t="shared" ref="T45:T51" si="3">S45*H45</f>
        <v>0</v>
      </c>
      <c r="AR45" s="67" t="s">
        <v>45</v>
      </c>
      <c r="AT45" s="67" t="s">
        <v>57</v>
      </c>
      <c r="AU45" s="67" t="s">
        <v>36</v>
      </c>
      <c r="AY45" s="7" t="s">
        <v>32</v>
      </c>
      <c r="BE45" s="68">
        <f t="shared" ref="BE45:BE51" si="4">IF(N45="základná",J45,0)</f>
        <v>34903</v>
      </c>
      <c r="BF45" s="68">
        <f t="shared" ref="BF45:BF51" si="5">IF(N45="znížená",J45,0)</f>
        <v>0</v>
      </c>
      <c r="BG45" s="68">
        <f t="shared" ref="BG45:BG51" si="6">IF(N45="zákl. prenesená",J45,0)</f>
        <v>0</v>
      </c>
      <c r="BH45" s="68">
        <f t="shared" ref="BH45:BH51" si="7">IF(N45="zníž. prenesená",J45,0)</f>
        <v>0</v>
      </c>
      <c r="BI45" s="68">
        <f t="shared" ref="BI45:BI51" si="8">IF(N45="nulová",J45,0)</f>
        <v>0</v>
      </c>
      <c r="BJ45" s="7" t="s">
        <v>11</v>
      </c>
      <c r="BK45" s="69">
        <f t="shared" ref="BK45:BK51" si="9">ROUND(I45*H45,3)</f>
        <v>34903</v>
      </c>
      <c r="BL45" s="7" t="s">
        <v>35</v>
      </c>
      <c r="BM45" s="67" t="s">
        <v>118</v>
      </c>
    </row>
    <row r="46" spans="2:65" s="1" customFormat="1" ht="16.5" customHeight="1" x14ac:dyDescent="0.2">
      <c r="B46" s="34"/>
      <c r="C46" s="77" t="s">
        <v>54</v>
      </c>
      <c r="D46" s="77" t="s">
        <v>57</v>
      </c>
      <c r="E46" s="78" t="s">
        <v>119</v>
      </c>
      <c r="F46" s="79" t="s">
        <v>120</v>
      </c>
      <c r="G46" s="80" t="s">
        <v>63</v>
      </c>
      <c r="H46" s="81">
        <v>300</v>
      </c>
      <c r="I46" s="81">
        <v>8.36</v>
      </c>
      <c r="J46" s="81">
        <f t="shared" si="0"/>
        <v>2508</v>
      </c>
      <c r="K46" s="82"/>
      <c r="L46" s="94"/>
      <c r="M46" s="83" t="s">
        <v>0</v>
      </c>
      <c r="N46" s="84" t="s">
        <v>4</v>
      </c>
      <c r="O46" s="65">
        <v>0</v>
      </c>
      <c r="P46" s="65">
        <f t="shared" si="1"/>
        <v>0</v>
      </c>
      <c r="Q46" s="65">
        <v>0</v>
      </c>
      <c r="R46" s="65">
        <f t="shared" si="2"/>
        <v>0</v>
      </c>
      <c r="S46" s="65">
        <v>0</v>
      </c>
      <c r="T46" s="66">
        <f t="shared" si="3"/>
        <v>0</v>
      </c>
      <c r="AR46" s="67" t="s">
        <v>45</v>
      </c>
      <c r="AT46" s="67" t="s">
        <v>57</v>
      </c>
      <c r="AU46" s="67" t="s">
        <v>36</v>
      </c>
      <c r="AY46" s="7" t="s">
        <v>32</v>
      </c>
      <c r="BE46" s="68">
        <f t="shared" si="4"/>
        <v>2508</v>
      </c>
      <c r="BF46" s="68">
        <f t="shared" si="5"/>
        <v>0</v>
      </c>
      <c r="BG46" s="68">
        <f t="shared" si="6"/>
        <v>0</v>
      </c>
      <c r="BH46" s="68">
        <f t="shared" si="7"/>
        <v>0</v>
      </c>
      <c r="BI46" s="68">
        <f t="shared" si="8"/>
        <v>0</v>
      </c>
      <c r="BJ46" s="7" t="s">
        <v>11</v>
      </c>
      <c r="BK46" s="69">
        <f t="shared" si="9"/>
        <v>2508</v>
      </c>
      <c r="BL46" s="7" t="s">
        <v>35</v>
      </c>
      <c r="BM46" s="67" t="s">
        <v>121</v>
      </c>
    </row>
    <row r="47" spans="2:65" s="1" customFormat="1" ht="21.75" customHeight="1" x14ac:dyDescent="0.2">
      <c r="B47" s="34"/>
      <c r="C47" s="77" t="s">
        <v>56</v>
      </c>
      <c r="D47" s="77" t="s">
        <v>57</v>
      </c>
      <c r="E47" s="78" t="s">
        <v>122</v>
      </c>
      <c r="F47" s="79" t="s">
        <v>123</v>
      </c>
      <c r="G47" s="80" t="s">
        <v>63</v>
      </c>
      <c r="H47" s="81">
        <v>3460</v>
      </c>
      <c r="I47" s="81">
        <v>16.53</v>
      </c>
      <c r="J47" s="81">
        <f t="shared" si="0"/>
        <v>57193.8</v>
      </c>
      <c r="K47" s="82"/>
      <c r="L47" s="94"/>
      <c r="M47" s="83" t="s">
        <v>0</v>
      </c>
      <c r="N47" s="84" t="s">
        <v>4</v>
      </c>
      <c r="O47" s="65">
        <v>0</v>
      </c>
      <c r="P47" s="65">
        <f t="shared" si="1"/>
        <v>0</v>
      </c>
      <c r="Q47" s="65">
        <v>0</v>
      </c>
      <c r="R47" s="65">
        <f t="shared" si="2"/>
        <v>0</v>
      </c>
      <c r="S47" s="65">
        <v>0</v>
      </c>
      <c r="T47" s="66">
        <f t="shared" si="3"/>
        <v>0</v>
      </c>
      <c r="AR47" s="67" t="s">
        <v>45</v>
      </c>
      <c r="AT47" s="67" t="s">
        <v>57</v>
      </c>
      <c r="AU47" s="67" t="s">
        <v>36</v>
      </c>
      <c r="AY47" s="7" t="s">
        <v>32</v>
      </c>
      <c r="BE47" s="68">
        <f t="shared" si="4"/>
        <v>57193.8</v>
      </c>
      <c r="BF47" s="68">
        <f t="shared" si="5"/>
        <v>0</v>
      </c>
      <c r="BG47" s="68">
        <f t="shared" si="6"/>
        <v>0</v>
      </c>
      <c r="BH47" s="68">
        <f t="shared" si="7"/>
        <v>0</v>
      </c>
      <c r="BI47" s="68">
        <f t="shared" si="8"/>
        <v>0</v>
      </c>
      <c r="BJ47" s="7" t="s">
        <v>11</v>
      </c>
      <c r="BK47" s="69">
        <f t="shared" si="9"/>
        <v>57193.8</v>
      </c>
      <c r="BL47" s="7" t="s">
        <v>35</v>
      </c>
      <c r="BM47" s="67" t="s">
        <v>124</v>
      </c>
    </row>
    <row r="48" spans="2:65" s="1" customFormat="1" ht="21.75" customHeight="1" x14ac:dyDescent="0.2">
      <c r="B48" s="34"/>
      <c r="C48" s="77" t="s">
        <v>59</v>
      </c>
      <c r="D48" s="77" t="s">
        <v>57</v>
      </c>
      <c r="E48" s="78" t="s">
        <v>125</v>
      </c>
      <c r="F48" s="79" t="s">
        <v>126</v>
      </c>
      <c r="G48" s="80" t="s">
        <v>63</v>
      </c>
      <c r="H48" s="81">
        <v>280</v>
      </c>
      <c r="I48" s="81">
        <v>17.47</v>
      </c>
      <c r="J48" s="81">
        <f t="shared" si="0"/>
        <v>4891.6000000000004</v>
      </c>
      <c r="K48" s="82"/>
      <c r="L48" s="94"/>
      <c r="M48" s="83" t="s">
        <v>0</v>
      </c>
      <c r="N48" s="84" t="s">
        <v>4</v>
      </c>
      <c r="O48" s="65">
        <v>0</v>
      </c>
      <c r="P48" s="65">
        <f t="shared" si="1"/>
        <v>0</v>
      </c>
      <c r="Q48" s="65">
        <v>0</v>
      </c>
      <c r="R48" s="65">
        <f t="shared" si="2"/>
        <v>0</v>
      </c>
      <c r="S48" s="65">
        <v>0</v>
      </c>
      <c r="T48" s="66">
        <f t="shared" si="3"/>
        <v>0</v>
      </c>
      <c r="AR48" s="67" t="s">
        <v>45</v>
      </c>
      <c r="AT48" s="67" t="s">
        <v>57</v>
      </c>
      <c r="AU48" s="67" t="s">
        <v>36</v>
      </c>
      <c r="AY48" s="7" t="s">
        <v>32</v>
      </c>
      <c r="BE48" s="68">
        <f t="shared" si="4"/>
        <v>4891.6000000000004</v>
      </c>
      <c r="BF48" s="68">
        <f t="shared" si="5"/>
        <v>0</v>
      </c>
      <c r="BG48" s="68">
        <f t="shared" si="6"/>
        <v>0</v>
      </c>
      <c r="BH48" s="68">
        <f t="shared" si="7"/>
        <v>0</v>
      </c>
      <c r="BI48" s="68">
        <f t="shared" si="8"/>
        <v>0</v>
      </c>
      <c r="BJ48" s="7" t="s">
        <v>11</v>
      </c>
      <c r="BK48" s="69">
        <f t="shared" si="9"/>
        <v>4891.6000000000004</v>
      </c>
      <c r="BL48" s="7" t="s">
        <v>35</v>
      </c>
      <c r="BM48" s="67" t="s">
        <v>127</v>
      </c>
    </row>
    <row r="49" spans="2:65" s="1" customFormat="1" ht="21.75" customHeight="1" x14ac:dyDescent="0.2">
      <c r="B49" s="34"/>
      <c r="C49" s="77" t="s">
        <v>60</v>
      </c>
      <c r="D49" s="77" t="s">
        <v>57</v>
      </c>
      <c r="E49" s="78" t="s">
        <v>128</v>
      </c>
      <c r="F49" s="79" t="s">
        <v>129</v>
      </c>
      <c r="G49" s="80" t="s">
        <v>63</v>
      </c>
      <c r="H49" s="81">
        <v>180</v>
      </c>
      <c r="I49" s="81">
        <v>17.47</v>
      </c>
      <c r="J49" s="81">
        <f t="shared" si="0"/>
        <v>3144.6</v>
      </c>
      <c r="K49" s="82"/>
      <c r="L49" s="94"/>
      <c r="M49" s="83" t="s">
        <v>0</v>
      </c>
      <c r="N49" s="84" t="s">
        <v>4</v>
      </c>
      <c r="O49" s="65">
        <v>0</v>
      </c>
      <c r="P49" s="65">
        <f t="shared" si="1"/>
        <v>0</v>
      </c>
      <c r="Q49" s="65">
        <v>0</v>
      </c>
      <c r="R49" s="65">
        <f t="shared" si="2"/>
        <v>0</v>
      </c>
      <c r="S49" s="65">
        <v>0</v>
      </c>
      <c r="T49" s="66">
        <f t="shared" si="3"/>
        <v>0</v>
      </c>
      <c r="AR49" s="67" t="s">
        <v>45</v>
      </c>
      <c r="AT49" s="67" t="s">
        <v>57</v>
      </c>
      <c r="AU49" s="67" t="s">
        <v>36</v>
      </c>
      <c r="AY49" s="7" t="s">
        <v>32</v>
      </c>
      <c r="BE49" s="68">
        <f t="shared" si="4"/>
        <v>3144.6</v>
      </c>
      <c r="BF49" s="68">
        <f t="shared" si="5"/>
        <v>0</v>
      </c>
      <c r="BG49" s="68">
        <f t="shared" si="6"/>
        <v>0</v>
      </c>
      <c r="BH49" s="68">
        <f t="shared" si="7"/>
        <v>0</v>
      </c>
      <c r="BI49" s="68">
        <f t="shared" si="8"/>
        <v>0</v>
      </c>
      <c r="BJ49" s="7" t="s">
        <v>11</v>
      </c>
      <c r="BK49" s="69">
        <f t="shared" si="9"/>
        <v>3144.6</v>
      </c>
      <c r="BL49" s="7" t="s">
        <v>35</v>
      </c>
      <c r="BM49" s="67" t="s">
        <v>130</v>
      </c>
    </row>
    <row r="50" spans="2:65" s="1" customFormat="1" ht="21.75" customHeight="1" x14ac:dyDescent="0.2">
      <c r="B50" s="34"/>
      <c r="C50" s="77" t="s">
        <v>1</v>
      </c>
      <c r="D50" s="77" t="s">
        <v>57</v>
      </c>
      <c r="E50" s="78" t="s">
        <v>131</v>
      </c>
      <c r="F50" s="79" t="s">
        <v>132</v>
      </c>
      <c r="G50" s="80" t="s">
        <v>63</v>
      </c>
      <c r="H50" s="81">
        <v>260</v>
      </c>
      <c r="I50" s="81">
        <v>16.53</v>
      </c>
      <c r="J50" s="81">
        <f t="shared" si="0"/>
        <v>4297.8</v>
      </c>
      <c r="K50" s="82"/>
      <c r="L50" s="94"/>
      <c r="M50" s="83" t="s">
        <v>0</v>
      </c>
      <c r="N50" s="84" t="s">
        <v>4</v>
      </c>
      <c r="O50" s="65">
        <v>0</v>
      </c>
      <c r="P50" s="65">
        <f t="shared" si="1"/>
        <v>0</v>
      </c>
      <c r="Q50" s="65">
        <v>0</v>
      </c>
      <c r="R50" s="65">
        <f t="shared" si="2"/>
        <v>0</v>
      </c>
      <c r="S50" s="65">
        <v>0</v>
      </c>
      <c r="T50" s="66">
        <f t="shared" si="3"/>
        <v>0</v>
      </c>
      <c r="AR50" s="67" t="s">
        <v>45</v>
      </c>
      <c r="AT50" s="67" t="s">
        <v>57</v>
      </c>
      <c r="AU50" s="67" t="s">
        <v>36</v>
      </c>
      <c r="AY50" s="7" t="s">
        <v>32</v>
      </c>
      <c r="BE50" s="68">
        <f t="shared" si="4"/>
        <v>4297.8</v>
      </c>
      <c r="BF50" s="68">
        <f t="shared" si="5"/>
        <v>0</v>
      </c>
      <c r="BG50" s="68">
        <f t="shared" si="6"/>
        <v>0</v>
      </c>
      <c r="BH50" s="68">
        <f t="shared" si="7"/>
        <v>0</v>
      </c>
      <c r="BI50" s="68">
        <f t="shared" si="8"/>
        <v>0</v>
      </c>
      <c r="BJ50" s="7" t="s">
        <v>11</v>
      </c>
      <c r="BK50" s="69">
        <f t="shared" si="9"/>
        <v>4297.8</v>
      </c>
      <c r="BL50" s="7" t="s">
        <v>35</v>
      </c>
      <c r="BM50" s="67" t="s">
        <v>133</v>
      </c>
    </row>
    <row r="51" spans="2:65" s="1" customFormat="1" ht="16.5" customHeight="1" x14ac:dyDescent="0.2">
      <c r="B51" s="34"/>
      <c r="C51" s="77" t="s">
        <v>61</v>
      </c>
      <c r="D51" s="77" t="s">
        <v>57</v>
      </c>
      <c r="E51" s="78" t="s">
        <v>134</v>
      </c>
      <c r="F51" s="79" t="s">
        <v>135</v>
      </c>
      <c r="G51" s="80" t="s">
        <v>58</v>
      </c>
      <c r="H51" s="81">
        <v>173</v>
      </c>
      <c r="I51" s="81">
        <v>20.2</v>
      </c>
      <c r="J51" s="81">
        <f t="shared" si="0"/>
        <v>3494.6</v>
      </c>
      <c r="K51" s="82"/>
      <c r="L51" s="94"/>
      <c r="M51" s="83" t="s">
        <v>0</v>
      </c>
      <c r="N51" s="84" t="s">
        <v>4</v>
      </c>
      <c r="O51" s="65">
        <v>0</v>
      </c>
      <c r="P51" s="65">
        <f t="shared" si="1"/>
        <v>0</v>
      </c>
      <c r="Q51" s="65">
        <v>0</v>
      </c>
      <c r="R51" s="65">
        <f t="shared" si="2"/>
        <v>0</v>
      </c>
      <c r="S51" s="65">
        <v>0</v>
      </c>
      <c r="T51" s="66">
        <f t="shared" si="3"/>
        <v>0</v>
      </c>
      <c r="AR51" s="67" t="s">
        <v>45</v>
      </c>
      <c r="AT51" s="67" t="s">
        <v>57</v>
      </c>
      <c r="AU51" s="67" t="s">
        <v>36</v>
      </c>
      <c r="AY51" s="7" t="s">
        <v>32</v>
      </c>
      <c r="BE51" s="68">
        <f t="shared" si="4"/>
        <v>3494.6</v>
      </c>
      <c r="BF51" s="68">
        <f t="shared" si="5"/>
        <v>0</v>
      </c>
      <c r="BG51" s="68">
        <f t="shared" si="6"/>
        <v>0</v>
      </c>
      <c r="BH51" s="68">
        <f t="shared" si="7"/>
        <v>0</v>
      </c>
      <c r="BI51" s="68">
        <f t="shared" si="8"/>
        <v>0</v>
      </c>
      <c r="BJ51" s="7" t="s">
        <v>11</v>
      </c>
      <c r="BK51" s="69">
        <f t="shared" si="9"/>
        <v>3494.6</v>
      </c>
      <c r="BL51" s="7" t="s">
        <v>35</v>
      </c>
      <c r="BM51" s="67" t="s">
        <v>136</v>
      </c>
    </row>
    <row r="52" spans="2:65" s="6" customFormat="1" x14ac:dyDescent="0.2">
      <c r="B52" s="70"/>
      <c r="D52" s="71" t="s">
        <v>49</v>
      </c>
      <c r="E52" s="72" t="s">
        <v>0</v>
      </c>
      <c r="F52" s="73" t="s">
        <v>137</v>
      </c>
      <c r="H52" s="74">
        <v>172.4</v>
      </c>
      <c r="L52" s="94"/>
      <c r="M52" s="75"/>
      <c r="T52" s="76"/>
      <c r="AT52" s="72" t="s">
        <v>49</v>
      </c>
      <c r="AU52" s="72" t="s">
        <v>36</v>
      </c>
      <c r="AV52" s="6" t="s">
        <v>36</v>
      </c>
      <c r="AW52" s="6" t="s">
        <v>2</v>
      </c>
      <c r="AX52" s="6" t="s">
        <v>11</v>
      </c>
      <c r="AY52" s="72" t="s">
        <v>32</v>
      </c>
    </row>
    <row r="53" spans="2:65" s="1" customFormat="1" ht="16.5" customHeight="1" x14ac:dyDescent="0.2">
      <c r="B53" s="34"/>
      <c r="C53" s="77" t="s">
        <v>65</v>
      </c>
      <c r="D53" s="77" t="s">
        <v>57</v>
      </c>
      <c r="E53" s="78" t="s">
        <v>138</v>
      </c>
      <c r="F53" s="79" t="s">
        <v>139</v>
      </c>
      <c r="G53" s="80" t="s">
        <v>63</v>
      </c>
      <c r="H53" s="81">
        <v>40</v>
      </c>
      <c r="I53" s="81">
        <v>17.47</v>
      </c>
      <c r="J53" s="81">
        <f t="shared" ref="J53:J54" si="10">ROUND(I53*H53,3)</f>
        <v>698.8</v>
      </c>
      <c r="K53" s="82"/>
      <c r="L53" s="94"/>
      <c r="M53" s="83" t="s">
        <v>0</v>
      </c>
      <c r="N53" s="84" t="s">
        <v>4</v>
      </c>
      <c r="O53" s="65">
        <v>0</v>
      </c>
      <c r="P53" s="65">
        <f t="shared" ref="P53:P54" si="11">O53*H53</f>
        <v>0</v>
      </c>
      <c r="Q53" s="65">
        <v>0</v>
      </c>
      <c r="R53" s="65">
        <f t="shared" ref="R53:R54" si="12">Q53*H53</f>
        <v>0</v>
      </c>
      <c r="S53" s="65">
        <v>0</v>
      </c>
      <c r="T53" s="66">
        <f t="shared" ref="T53:T54" si="13">S53*H53</f>
        <v>0</v>
      </c>
      <c r="AR53" s="67" t="s">
        <v>45</v>
      </c>
      <c r="AT53" s="67" t="s">
        <v>57</v>
      </c>
      <c r="AU53" s="67" t="s">
        <v>36</v>
      </c>
      <c r="AY53" s="7" t="s">
        <v>32</v>
      </c>
      <c r="BE53" s="68">
        <f t="shared" ref="BE53:BE54" si="14">IF(N53="základná",J53,0)</f>
        <v>698.8</v>
      </c>
      <c r="BF53" s="68">
        <f t="shared" ref="BF53:BF54" si="15">IF(N53="znížená",J53,0)</f>
        <v>0</v>
      </c>
      <c r="BG53" s="68">
        <f t="shared" ref="BG53:BG54" si="16">IF(N53="zákl. prenesená",J53,0)</f>
        <v>0</v>
      </c>
      <c r="BH53" s="68">
        <f t="shared" ref="BH53:BH54" si="17">IF(N53="zníž. prenesená",J53,0)</f>
        <v>0</v>
      </c>
      <c r="BI53" s="68">
        <f t="shared" ref="BI53:BI54" si="18">IF(N53="nulová",J53,0)</f>
        <v>0</v>
      </c>
      <c r="BJ53" s="7" t="s">
        <v>11</v>
      </c>
      <c r="BK53" s="69">
        <f t="shared" ref="BK53:BK54" si="19">ROUND(I53*H53,3)</f>
        <v>698.8</v>
      </c>
      <c r="BL53" s="7" t="s">
        <v>35</v>
      </c>
      <c r="BM53" s="67" t="s">
        <v>140</v>
      </c>
    </row>
    <row r="54" spans="2:65" s="1" customFormat="1" ht="21.75" customHeight="1" x14ac:dyDescent="0.2">
      <c r="B54" s="34"/>
      <c r="C54" s="77" t="s">
        <v>66</v>
      </c>
      <c r="D54" s="77" t="s">
        <v>57</v>
      </c>
      <c r="E54" s="78" t="s">
        <v>141</v>
      </c>
      <c r="F54" s="79" t="s">
        <v>142</v>
      </c>
      <c r="G54" s="80" t="s">
        <v>63</v>
      </c>
      <c r="H54" s="81">
        <v>40</v>
      </c>
      <c r="I54" s="81">
        <v>16.53</v>
      </c>
      <c r="J54" s="81">
        <f t="shared" si="10"/>
        <v>661.2</v>
      </c>
      <c r="K54" s="82"/>
      <c r="L54" s="94"/>
      <c r="M54" s="83" t="s">
        <v>0</v>
      </c>
      <c r="N54" s="84" t="s">
        <v>4</v>
      </c>
      <c r="O54" s="65">
        <v>0</v>
      </c>
      <c r="P54" s="65">
        <f t="shared" si="11"/>
        <v>0</v>
      </c>
      <c r="Q54" s="65">
        <v>0</v>
      </c>
      <c r="R54" s="65">
        <f t="shared" si="12"/>
        <v>0</v>
      </c>
      <c r="S54" s="65">
        <v>0</v>
      </c>
      <c r="T54" s="66">
        <f t="shared" si="13"/>
        <v>0</v>
      </c>
      <c r="AR54" s="67" t="s">
        <v>45</v>
      </c>
      <c r="AT54" s="67" t="s">
        <v>57</v>
      </c>
      <c r="AU54" s="67" t="s">
        <v>36</v>
      </c>
      <c r="AY54" s="7" t="s">
        <v>32</v>
      </c>
      <c r="BE54" s="68">
        <f t="shared" si="14"/>
        <v>661.2</v>
      </c>
      <c r="BF54" s="68">
        <f t="shared" si="15"/>
        <v>0</v>
      </c>
      <c r="BG54" s="68">
        <f t="shared" si="16"/>
        <v>0</v>
      </c>
      <c r="BH54" s="68">
        <f t="shared" si="17"/>
        <v>0</v>
      </c>
      <c r="BI54" s="68">
        <f t="shared" si="18"/>
        <v>0</v>
      </c>
      <c r="BJ54" s="7" t="s">
        <v>11</v>
      </c>
      <c r="BK54" s="69">
        <f t="shared" si="19"/>
        <v>661.2</v>
      </c>
      <c r="BL54" s="7" t="s">
        <v>35</v>
      </c>
      <c r="BM54" s="67" t="s">
        <v>143</v>
      </c>
    </row>
    <row r="55" spans="2:65" s="1" customFormat="1" ht="21.75" customHeight="1" x14ac:dyDescent="0.2">
      <c r="B55" s="34"/>
      <c r="C55" s="98"/>
      <c r="D55" s="98"/>
      <c r="E55" s="99"/>
      <c r="F55" s="73" t="s">
        <v>158</v>
      </c>
      <c r="G55" s="100"/>
      <c r="H55" s="101"/>
      <c r="I55" s="101"/>
      <c r="J55" s="101"/>
      <c r="K55" s="102"/>
      <c r="L55" s="94"/>
      <c r="M55" s="83"/>
      <c r="N55" s="84"/>
      <c r="O55" s="65"/>
      <c r="P55" s="65"/>
      <c r="Q55" s="65"/>
      <c r="R55" s="65"/>
      <c r="S55" s="65"/>
      <c r="T55" s="66"/>
      <c r="AR55" s="67"/>
      <c r="AT55" s="67"/>
      <c r="AU55" s="67"/>
      <c r="AY55" s="7"/>
      <c r="BE55" s="68"/>
      <c r="BF55" s="68"/>
      <c r="BG55" s="68"/>
      <c r="BH55" s="68"/>
      <c r="BI55" s="68"/>
      <c r="BJ55" s="7"/>
      <c r="BK55" s="69"/>
      <c r="BL55" s="7"/>
      <c r="BM55" s="67"/>
    </row>
    <row r="56" spans="2:65" s="5" customFormat="1" ht="22.9" customHeight="1" x14ac:dyDescent="0.2">
      <c r="B56" s="47"/>
      <c r="D56" s="48" t="s">
        <v>9</v>
      </c>
      <c r="E56" s="56" t="s">
        <v>64</v>
      </c>
      <c r="F56" s="56" t="s">
        <v>144</v>
      </c>
      <c r="J56" s="57">
        <f>J57</f>
        <v>0</v>
      </c>
      <c r="L56" s="95"/>
      <c r="M56" s="51"/>
      <c r="P56" s="52" t="e">
        <f>SUM(#REF!)</f>
        <v>#REF!</v>
      </c>
      <c r="R56" s="52" t="e">
        <f>SUM(#REF!)</f>
        <v>#REF!</v>
      </c>
      <c r="T56" s="53" t="e">
        <f>SUM(#REF!)</f>
        <v>#REF!</v>
      </c>
      <c r="AR56" s="48" t="s">
        <v>11</v>
      </c>
      <c r="AT56" s="54" t="s">
        <v>9</v>
      </c>
      <c r="AU56" s="54" t="s">
        <v>11</v>
      </c>
      <c r="AY56" s="48" t="s">
        <v>32</v>
      </c>
      <c r="BK56" s="55" t="e">
        <f>SUM(#REF!)</f>
        <v>#REF!</v>
      </c>
    </row>
    <row r="57" spans="2:65" s="1" customFormat="1" ht="24.2" customHeight="1" x14ac:dyDescent="0.2">
      <c r="B57" s="34"/>
      <c r="C57" s="58" t="s">
        <v>145</v>
      </c>
      <c r="D57" s="58" t="s">
        <v>34</v>
      </c>
      <c r="E57" s="59" t="s">
        <v>67</v>
      </c>
      <c r="F57" s="60" t="s">
        <v>68</v>
      </c>
      <c r="G57" s="61" t="s">
        <v>69</v>
      </c>
      <c r="H57" s="62">
        <v>1</v>
      </c>
      <c r="I57" s="62"/>
      <c r="J57" s="62">
        <f>ROUND(I57*H57,3)</f>
        <v>0</v>
      </c>
      <c r="K57" s="63"/>
      <c r="L57" s="94"/>
      <c r="M57" s="85" t="s">
        <v>0</v>
      </c>
      <c r="N57" s="86" t="s">
        <v>5</v>
      </c>
      <c r="O57" s="87">
        <v>0</v>
      </c>
      <c r="P57" s="87">
        <f>O57*H57</f>
        <v>0</v>
      </c>
      <c r="Q57" s="87">
        <v>0</v>
      </c>
      <c r="R57" s="87">
        <f>Q57*H57</f>
        <v>0</v>
      </c>
      <c r="S57" s="87">
        <v>0</v>
      </c>
      <c r="T57" s="88">
        <f>S57*H57</f>
        <v>0</v>
      </c>
      <c r="AR57" s="67" t="s">
        <v>35</v>
      </c>
      <c r="AT57" s="67" t="s">
        <v>34</v>
      </c>
      <c r="AU57" s="67" t="s">
        <v>36</v>
      </c>
      <c r="AY57" s="7" t="s">
        <v>32</v>
      </c>
      <c r="BE57" s="68">
        <f>IF(N57="základná",J57,0)</f>
        <v>0</v>
      </c>
      <c r="BF57" s="68">
        <f>IF(N57="znížená",J57,0)</f>
        <v>0</v>
      </c>
      <c r="BG57" s="68">
        <f>IF(N57="zákl. prenesená",J57,0)</f>
        <v>0</v>
      </c>
      <c r="BH57" s="68">
        <f>IF(N57="zníž. prenesená",J57,0)</f>
        <v>0</v>
      </c>
      <c r="BI57" s="68">
        <f>IF(N57="nulová",J57,0)</f>
        <v>0</v>
      </c>
      <c r="BJ57" s="7" t="s">
        <v>37</v>
      </c>
      <c r="BK57" s="69">
        <f>ROUND(I57*H57,3)</f>
        <v>0</v>
      </c>
      <c r="BL57" s="7" t="s">
        <v>35</v>
      </c>
      <c r="BM57" s="67" t="s">
        <v>146</v>
      </c>
    </row>
    <row r="58" spans="2:65" s="1" customFormat="1" ht="6.95" customHeight="1" x14ac:dyDescent="0.2"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9"/>
    </row>
  </sheetData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BM15"/>
  <sheetViews>
    <sheetView showGridLines="0" zoomScale="85" zoomScaleNormal="85" workbookViewId="0">
      <selection activeCell="F15" sqref="F1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3" spans="2:65" s="1" customFormat="1" ht="6.95" customHeight="1" x14ac:dyDescent="0.2">
      <c r="B3" s="12"/>
      <c r="C3" s="13"/>
      <c r="D3" s="13"/>
      <c r="E3" s="13"/>
      <c r="F3" s="13"/>
      <c r="G3" s="13"/>
      <c r="H3" s="13"/>
      <c r="I3" s="13"/>
      <c r="J3" s="13"/>
      <c r="K3" s="13"/>
      <c r="L3" s="9"/>
    </row>
    <row r="4" spans="2:65" s="1" customFormat="1" ht="24.95" customHeight="1" x14ac:dyDescent="0.2">
      <c r="B4" s="9"/>
      <c r="C4" s="8" t="s">
        <v>19</v>
      </c>
      <c r="L4" s="9"/>
    </row>
    <row r="5" spans="2:65" s="1" customFormat="1" ht="6.95" customHeight="1" x14ac:dyDescent="0.2">
      <c r="B5" s="9"/>
      <c r="L5" s="9"/>
    </row>
    <row r="6" spans="2:65" s="1" customFormat="1" ht="10.35" customHeight="1" x14ac:dyDescent="0.2">
      <c r="B6" s="9"/>
      <c r="L6" s="9"/>
    </row>
    <row r="7" spans="2:65" s="4" customFormat="1" ht="29.25" customHeight="1" x14ac:dyDescent="0.2">
      <c r="B7" s="38"/>
      <c r="C7" s="39" t="s">
        <v>20</v>
      </c>
      <c r="D7" s="40" t="s">
        <v>8</v>
      </c>
      <c r="E7" s="40" t="s">
        <v>6</v>
      </c>
      <c r="F7" s="40" t="s">
        <v>7</v>
      </c>
      <c r="G7" s="40" t="s">
        <v>21</v>
      </c>
      <c r="H7" s="40" t="s">
        <v>22</v>
      </c>
      <c r="I7" s="40" t="s">
        <v>23</v>
      </c>
      <c r="J7" s="41" t="s">
        <v>14</v>
      </c>
      <c r="K7" s="42" t="s">
        <v>24</v>
      </c>
      <c r="L7" s="38"/>
      <c r="M7" s="15" t="s">
        <v>0</v>
      </c>
      <c r="N7" s="16" t="s">
        <v>3</v>
      </c>
      <c r="O7" s="16" t="s">
        <v>25</v>
      </c>
      <c r="P7" s="16" t="s">
        <v>26</v>
      </c>
      <c r="Q7" s="16" t="s">
        <v>27</v>
      </c>
      <c r="R7" s="16" t="s">
        <v>28</v>
      </c>
      <c r="S7" s="16" t="s">
        <v>29</v>
      </c>
      <c r="T7" s="17" t="s">
        <v>30</v>
      </c>
    </row>
    <row r="8" spans="2:65" s="1" customFormat="1" ht="22.9" customHeight="1" x14ac:dyDescent="0.25">
      <c r="B8" s="9"/>
      <c r="C8" s="19" t="s">
        <v>12</v>
      </c>
      <c r="J8" s="43">
        <f>J9</f>
        <v>0</v>
      </c>
      <c r="L8" s="9"/>
      <c r="M8" s="18"/>
      <c r="N8" s="14"/>
      <c r="O8" s="14"/>
      <c r="P8" s="44" t="e">
        <f>P9</f>
        <v>#REF!</v>
      </c>
      <c r="Q8" s="14"/>
      <c r="R8" s="44" t="e">
        <f>R9</f>
        <v>#REF!</v>
      </c>
      <c r="S8" s="14"/>
      <c r="T8" s="45" t="e">
        <f>T9</f>
        <v>#REF!</v>
      </c>
      <c r="AT8" s="7" t="s">
        <v>9</v>
      </c>
      <c r="AU8" s="7" t="s">
        <v>16</v>
      </c>
      <c r="BK8" s="46" t="e">
        <f>BK9</f>
        <v>#REF!</v>
      </c>
    </row>
    <row r="9" spans="2:65" s="5" customFormat="1" ht="25.9" customHeight="1" x14ac:dyDescent="0.2">
      <c r="B9" s="47"/>
      <c r="D9" s="48" t="s">
        <v>9</v>
      </c>
      <c r="E9" s="49" t="s">
        <v>31</v>
      </c>
      <c r="F9" s="49" t="s">
        <v>31</v>
      </c>
      <c r="J9" s="50">
        <f>J10</f>
        <v>0</v>
      </c>
      <c r="L9" s="47"/>
      <c r="M9" s="51"/>
      <c r="P9" s="52" t="e">
        <f>P10+#REF!</f>
        <v>#REF!</v>
      </c>
      <c r="R9" s="52" t="e">
        <f>R10+#REF!</f>
        <v>#REF!</v>
      </c>
      <c r="T9" s="53" t="e">
        <f>T10+#REF!</f>
        <v>#REF!</v>
      </c>
      <c r="AR9" s="48" t="s">
        <v>11</v>
      </c>
      <c r="AT9" s="54" t="s">
        <v>9</v>
      </c>
      <c r="AU9" s="54" t="s">
        <v>10</v>
      </c>
      <c r="AY9" s="48" t="s">
        <v>32</v>
      </c>
      <c r="BK9" s="55" t="e">
        <f>BK10+#REF!</f>
        <v>#REF!</v>
      </c>
    </row>
    <row r="10" spans="2:65" s="5" customFormat="1" ht="22.9" customHeight="1" x14ac:dyDescent="0.2">
      <c r="B10" s="47"/>
      <c r="D10" s="48" t="s">
        <v>9</v>
      </c>
      <c r="E10" s="56">
        <v>1</v>
      </c>
      <c r="F10" s="56" t="s">
        <v>147</v>
      </c>
      <c r="J10" s="57">
        <f>SUM(J11:J13)</f>
        <v>0</v>
      </c>
      <c r="L10" s="47"/>
      <c r="M10" s="51"/>
      <c r="P10" s="52">
        <f>SUM(P11:P11)</f>
        <v>79.199999999999989</v>
      </c>
      <c r="R10" s="52">
        <f>SUM(R11:R11)</f>
        <v>0</v>
      </c>
      <c r="T10" s="53">
        <f>SUM(T11:T11)</f>
        <v>0</v>
      </c>
      <c r="AR10" s="48" t="s">
        <v>11</v>
      </c>
      <c r="AT10" s="54" t="s">
        <v>9</v>
      </c>
      <c r="AU10" s="54" t="s">
        <v>11</v>
      </c>
      <c r="AY10" s="48" t="s">
        <v>32</v>
      </c>
      <c r="BK10" s="55">
        <f>SUM(BK11:BK11)</f>
        <v>0</v>
      </c>
    </row>
    <row r="11" spans="2:65" s="1" customFormat="1" ht="37.9" customHeight="1" x14ac:dyDescent="0.2">
      <c r="B11" s="34"/>
      <c r="C11" s="58" t="s">
        <v>11</v>
      </c>
      <c r="D11" s="58" t="s">
        <v>34</v>
      </c>
      <c r="E11" s="59" t="s">
        <v>148</v>
      </c>
      <c r="F11" s="60" t="s">
        <v>149</v>
      </c>
      <c r="G11" s="61" t="s">
        <v>42</v>
      </c>
      <c r="H11" s="62">
        <v>900</v>
      </c>
      <c r="I11" s="62"/>
      <c r="J11" s="62">
        <f t="shared" ref="J11" si="0">ROUND(I11*H11,3)</f>
        <v>0</v>
      </c>
      <c r="K11" s="63"/>
      <c r="L11" s="9"/>
      <c r="M11" s="64" t="s">
        <v>0</v>
      </c>
      <c r="N11" s="33" t="s">
        <v>4</v>
      </c>
      <c r="O11" s="65">
        <v>8.7999999999999995E-2</v>
      </c>
      <c r="P11" s="65">
        <f t="shared" ref="P11" si="1">O11*H11</f>
        <v>79.199999999999989</v>
      </c>
      <c r="Q11" s="65">
        <v>0</v>
      </c>
      <c r="R11" s="65">
        <f t="shared" ref="R11" si="2">Q11*H11</f>
        <v>0</v>
      </c>
      <c r="S11" s="65">
        <v>0</v>
      </c>
      <c r="T11" s="66">
        <f t="shared" ref="T11" si="3">S11*H11</f>
        <v>0</v>
      </c>
      <c r="AR11" s="67" t="s">
        <v>35</v>
      </c>
      <c r="AT11" s="67" t="s">
        <v>34</v>
      </c>
      <c r="AU11" s="67" t="s">
        <v>36</v>
      </c>
      <c r="AY11" s="7" t="s">
        <v>32</v>
      </c>
      <c r="BE11" s="68">
        <f t="shared" ref="BE11" si="4">IF(N11="základná",J11,0)</f>
        <v>0</v>
      </c>
      <c r="BF11" s="68">
        <f t="shared" ref="BF11" si="5">IF(N11="znížená",J11,0)</f>
        <v>0</v>
      </c>
      <c r="BG11" s="68">
        <f t="shared" ref="BG11" si="6">IF(N11="zákl. prenesená",J11,0)</f>
        <v>0</v>
      </c>
      <c r="BH11" s="68">
        <f t="shared" ref="BH11" si="7">IF(N11="zníž. prenesená",J11,0)</f>
        <v>0</v>
      </c>
      <c r="BI11" s="68">
        <f t="shared" ref="BI11" si="8">IF(N11="nulová",J11,0)</f>
        <v>0</v>
      </c>
      <c r="BJ11" s="7" t="s">
        <v>11</v>
      </c>
      <c r="BK11" s="69">
        <f t="shared" ref="BK11" si="9">ROUND(I11*H11,3)</f>
        <v>0</v>
      </c>
      <c r="BL11" s="7" t="s">
        <v>35</v>
      </c>
      <c r="BM11" s="67" t="s">
        <v>150</v>
      </c>
    </row>
    <row r="12" spans="2:65" s="1" customFormat="1" ht="16.5" customHeight="1" x14ac:dyDescent="0.2">
      <c r="B12" s="34"/>
      <c r="C12" s="58" t="s">
        <v>59</v>
      </c>
      <c r="D12" s="58" t="s">
        <v>34</v>
      </c>
      <c r="E12" s="59" t="s">
        <v>151</v>
      </c>
      <c r="F12" s="60" t="s">
        <v>152</v>
      </c>
      <c r="G12" s="61" t="s">
        <v>52</v>
      </c>
      <c r="H12" s="62">
        <v>89</v>
      </c>
      <c r="I12" s="62"/>
      <c r="J12" s="62">
        <f t="shared" ref="J12:J13" si="10">ROUND(I12*H12,3)</f>
        <v>0</v>
      </c>
      <c r="K12" s="63"/>
      <c r="L12" s="9"/>
      <c r="M12" s="64" t="s">
        <v>0</v>
      </c>
      <c r="N12" s="33" t="s">
        <v>4</v>
      </c>
      <c r="O12" s="65">
        <v>0</v>
      </c>
      <c r="P12" s="65">
        <f t="shared" ref="P12:P14" si="11">O12*H12</f>
        <v>0</v>
      </c>
      <c r="Q12" s="65">
        <v>0</v>
      </c>
      <c r="R12" s="65">
        <f t="shared" ref="R12:R14" si="12">Q12*H12</f>
        <v>0</v>
      </c>
      <c r="S12" s="65">
        <v>0</v>
      </c>
      <c r="T12" s="66">
        <f t="shared" ref="T12:T14" si="13">S12*H12</f>
        <v>0</v>
      </c>
      <c r="AR12" s="67" t="s">
        <v>35</v>
      </c>
      <c r="AT12" s="67" t="s">
        <v>34</v>
      </c>
      <c r="AU12" s="67" t="s">
        <v>36</v>
      </c>
      <c r="AY12" s="7" t="s">
        <v>32</v>
      </c>
      <c r="BE12" s="68">
        <f t="shared" ref="BE12:BE14" si="14">IF(N12="základná",J12,0)</f>
        <v>0</v>
      </c>
      <c r="BF12" s="68">
        <f t="shared" ref="BF12:BF14" si="15">IF(N12="znížená",J12,0)</f>
        <v>0</v>
      </c>
      <c r="BG12" s="68">
        <f t="shared" ref="BG12:BG14" si="16">IF(N12="zákl. prenesená",J12,0)</f>
        <v>0</v>
      </c>
      <c r="BH12" s="68">
        <f t="shared" ref="BH12:BH14" si="17">IF(N12="zníž. prenesená",J12,0)</f>
        <v>0</v>
      </c>
      <c r="BI12" s="68">
        <f t="shared" ref="BI12:BI14" si="18">IF(N12="nulová",J12,0)</f>
        <v>0</v>
      </c>
      <c r="BJ12" s="7" t="s">
        <v>11</v>
      </c>
      <c r="BK12" s="69">
        <f t="shared" ref="BK12:BK14" si="19">ROUND(I12*H12,3)</f>
        <v>0</v>
      </c>
      <c r="BL12" s="7" t="s">
        <v>35</v>
      </c>
      <c r="BM12" s="67" t="s">
        <v>153</v>
      </c>
    </row>
    <row r="13" spans="2:65" s="1" customFormat="1" ht="16.5" customHeight="1" x14ac:dyDescent="0.2">
      <c r="B13" s="34"/>
      <c r="C13" s="58" t="s">
        <v>60</v>
      </c>
      <c r="D13" s="58" t="s">
        <v>34</v>
      </c>
      <c r="E13" s="59" t="s">
        <v>154</v>
      </c>
      <c r="F13" s="60" t="s">
        <v>155</v>
      </c>
      <c r="G13" s="61" t="s">
        <v>52</v>
      </c>
      <c r="H13" s="62">
        <v>89</v>
      </c>
      <c r="I13" s="62"/>
      <c r="J13" s="62">
        <f t="shared" si="10"/>
        <v>0</v>
      </c>
      <c r="K13" s="63"/>
      <c r="L13" s="9"/>
      <c r="M13" s="64" t="s">
        <v>0</v>
      </c>
      <c r="N13" s="33" t="s">
        <v>4</v>
      </c>
      <c r="O13" s="65">
        <v>0</v>
      </c>
      <c r="P13" s="65">
        <f t="shared" si="11"/>
        <v>0</v>
      </c>
      <c r="Q13" s="65">
        <v>0</v>
      </c>
      <c r="R13" s="65">
        <f t="shared" si="12"/>
        <v>0</v>
      </c>
      <c r="S13" s="65">
        <v>0</v>
      </c>
      <c r="T13" s="66">
        <f t="shared" si="13"/>
        <v>0</v>
      </c>
      <c r="AR13" s="67" t="s">
        <v>35</v>
      </c>
      <c r="AT13" s="67" t="s">
        <v>34</v>
      </c>
      <c r="AU13" s="67" t="s">
        <v>36</v>
      </c>
      <c r="AY13" s="7" t="s">
        <v>32</v>
      </c>
      <c r="BE13" s="68">
        <f t="shared" si="14"/>
        <v>0</v>
      </c>
      <c r="BF13" s="68">
        <f t="shared" si="15"/>
        <v>0</v>
      </c>
      <c r="BG13" s="68">
        <f t="shared" si="16"/>
        <v>0</v>
      </c>
      <c r="BH13" s="68">
        <f t="shared" si="17"/>
        <v>0</v>
      </c>
      <c r="BI13" s="68">
        <f t="shared" si="18"/>
        <v>0</v>
      </c>
      <c r="BJ13" s="7" t="s">
        <v>11</v>
      </c>
      <c r="BK13" s="69">
        <f t="shared" si="19"/>
        <v>0</v>
      </c>
      <c r="BL13" s="7" t="s">
        <v>35</v>
      </c>
      <c r="BM13" s="67" t="s">
        <v>156</v>
      </c>
    </row>
    <row r="14" spans="2:65" s="1" customFormat="1" ht="16.5" customHeight="1" x14ac:dyDescent="0.2">
      <c r="B14" s="34"/>
      <c r="C14" s="58"/>
      <c r="D14" s="58"/>
      <c r="E14" s="59"/>
      <c r="F14" s="60"/>
      <c r="G14" s="61"/>
      <c r="H14" s="62"/>
      <c r="I14" s="62"/>
      <c r="J14" s="89"/>
      <c r="K14" s="63"/>
      <c r="L14" s="9"/>
      <c r="M14" s="85" t="s">
        <v>0</v>
      </c>
      <c r="N14" s="86" t="s">
        <v>4</v>
      </c>
      <c r="O14" s="87">
        <v>0</v>
      </c>
      <c r="P14" s="87">
        <f t="shared" si="11"/>
        <v>0</v>
      </c>
      <c r="Q14" s="87">
        <v>0</v>
      </c>
      <c r="R14" s="87">
        <f t="shared" si="12"/>
        <v>0</v>
      </c>
      <c r="S14" s="87">
        <v>0</v>
      </c>
      <c r="T14" s="88">
        <f t="shared" si="13"/>
        <v>0</v>
      </c>
      <c r="AR14" s="67" t="s">
        <v>35</v>
      </c>
      <c r="AT14" s="67" t="s">
        <v>34</v>
      </c>
      <c r="AU14" s="67" t="s">
        <v>36</v>
      </c>
      <c r="AY14" s="7" t="s">
        <v>32</v>
      </c>
      <c r="BE14" s="68">
        <f t="shared" si="14"/>
        <v>0</v>
      </c>
      <c r="BF14" s="68">
        <f t="shared" si="15"/>
        <v>0</v>
      </c>
      <c r="BG14" s="68">
        <f t="shared" si="16"/>
        <v>0</v>
      </c>
      <c r="BH14" s="68">
        <f t="shared" si="17"/>
        <v>0</v>
      </c>
      <c r="BI14" s="68">
        <f t="shared" si="18"/>
        <v>0</v>
      </c>
      <c r="BJ14" s="7" t="s">
        <v>11</v>
      </c>
      <c r="BK14" s="69">
        <f t="shared" si="19"/>
        <v>0</v>
      </c>
      <c r="BL14" s="7" t="s">
        <v>35</v>
      </c>
      <c r="BM14" s="67" t="s">
        <v>157</v>
      </c>
    </row>
    <row r="15" spans="2:65" s="1" customFormat="1" ht="6.95" customHeight="1" x14ac:dyDescent="0.2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9"/>
    </row>
  </sheetData>
  <autoFilter ref="C7:K14" xr:uid="{00000000-0009-0000-0000-000003000000}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3019ECA343F04D9159BCB6C6923DB7" ma:contentTypeVersion="12" ma:contentTypeDescription="Umožňuje vytvoriť nový dokument." ma:contentTypeScope="" ma:versionID="64b67ea199c7f11e9eb64a5edc0ec5b8">
  <xsd:schema xmlns:xsd="http://www.w3.org/2001/XMLSchema" xmlns:xs="http://www.w3.org/2001/XMLSchema" xmlns:p="http://schemas.microsoft.com/office/2006/metadata/properties" xmlns:ns3="cbe06906-02f0-412f-9882-3d3bf7002ada" targetNamespace="http://schemas.microsoft.com/office/2006/metadata/properties" ma:root="true" ma:fieldsID="b0d4ce397c88fcbce10c287c1f6e7f3b" ns3:_="">
    <xsd:import namespace="cbe06906-02f0-412f-9882-3d3bf7002a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06906-02f0-412f-9882-3d3bf7002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e06906-02f0-412f-9882-3d3bf7002ada" xsi:nil="true"/>
  </documentManagement>
</p:properties>
</file>

<file path=customXml/itemProps1.xml><?xml version="1.0" encoding="utf-8"?>
<ds:datastoreItem xmlns:ds="http://schemas.openxmlformats.org/officeDocument/2006/customXml" ds:itemID="{3B15C5A4-F706-4B3B-ADCE-26FC6A50E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e06906-02f0-412f-9882-3d3bf7002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AD636C-4F7E-45A9-B0CF-CFC5841659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B9FFB8-6AA7-49D0-BACC-1792D25478F1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cbe06906-02f0-412f-9882-3d3bf7002a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E2 - SO01.2 Náter oceľove...</vt:lpstr>
      <vt:lpstr>F - Organizácia výstavby ...</vt:lpstr>
      <vt:lpstr>'F - Organizácia výstavby ...'!Názvy_tlače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PROVED, s.r.o.</dc:creator>
  <cp:lastModifiedBy>Miroslav Stasinka</cp:lastModifiedBy>
  <dcterms:created xsi:type="dcterms:W3CDTF">2023-04-05T06:26:53Z</dcterms:created>
  <dcterms:modified xsi:type="dcterms:W3CDTF">2026-07-13T09:40:30Z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0x0101002C3019ECA343F04D9159BCB6C6923DB7</vt:lpwstr>
  </property>
</Properties>
</file>