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0794\OneDrive - ssd.sk\Pracovná plocha\"/>
    </mc:Choice>
  </mc:AlternateContent>
  <bookViews>
    <workbookView xWindow="0" yWindow="0" windowWidth="28800" windowHeight="12180" firstSheet="6" activeTab="6"/>
  </bookViews>
  <sheets>
    <sheet name="Rekapitulácia stavby" sheetId="1" r:id="rId1"/>
    <sheet name="PS01 - Demontáže technológie" sheetId="2" r:id="rId2"/>
    <sheet name="PS06 - Tlmivka 110 kV" sheetId="3" r:id="rId3"/>
    <sheet name="PS09 - Rozvodňa 110 kV" sheetId="4" r:id="rId4"/>
    <sheet name="SO31 - Rozvodňa 110 kV" sheetId="5" r:id="rId5"/>
    <sheet name="SO33 - Stanovište tlmivky..." sheetId="6" r:id="rId6"/>
    <sheet name="SO34 - Úpravy  BSP" sheetId="7" r:id="rId7"/>
    <sheet name="SO37 - Vonkajšie osvetlenie" sheetId="8" r:id="rId8"/>
    <sheet name="SO38 - Osvetlenie R110 kV" sheetId="9" r:id="rId9"/>
    <sheet name="SO39 - Osvetlenie tlmivky..." sheetId="10" r:id="rId10"/>
    <sheet name="SO41 - Spevnené plochy" sheetId="11" r:id="rId11"/>
    <sheet name="SO42 - Káblové kanály" sheetId="12" r:id="rId12"/>
    <sheet name="SO42_2 - Káblové kanály" sheetId="13" r:id="rId13"/>
    <sheet name="SO46 - Konečná úprava terénu" sheetId="14" r:id="rId14"/>
    <sheet name="SO47 - Vonkajšie oplotenie" sheetId="15" r:id="rId15"/>
    <sheet name="SO48 - Vnútorné  oplotenie" sheetId="16" r:id="rId16"/>
    <sheet name="SO49 -  Demolácie, demontáže" sheetId="17" r:id="rId17"/>
    <sheet name="SO50 - Uzemnenie" sheetId="18" r:id="rId18"/>
    <sheet name="SO51 - Bleskozvod R110 kV" sheetId="19" r:id="rId19"/>
    <sheet name="SO71-1 -  Vodovodná prípo..." sheetId="20" r:id="rId20"/>
    <sheet name="SO71-2 - Vodovodná prípúo..." sheetId="21" r:id="rId21"/>
  </sheets>
  <definedNames>
    <definedName name="_xlnm._FilterDatabase" localSheetId="1" hidden="1">'PS01 - Demontáže technológie'!$C$128:$K$169</definedName>
    <definedName name="_xlnm._FilterDatabase" localSheetId="2" hidden="1">'PS06 - Tlmivka 110 kV'!$C$129:$K$235</definedName>
    <definedName name="_xlnm._FilterDatabase" localSheetId="3" hidden="1">'PS09 - Rozvodňa 110 kV'!$C$132:$K$265</definedName>
    <definedName name="_xlnm._FilterDatabase" localSheetId="4" hidden="1">'SO31 - Rozvodňa 110 kV'!$C$141:$K$223</definedName>
    <definedName name="_xlnm._FilterDatabase" localSheetId="5" hidden="1">'SO33 - Stanovište tlmivky...'!$C$136:$K$181</definedName>
    <definedName name="_xlnm._FilterDatabase" localSheetId="6" hidden="1">'SO34 - Úpravy  BSP'!$C$150:$K$332</definedName>
    <definedName name="_xlnm._FilterDatabase" localSheetId="7" hidden="1">'SO37 - Vonkajšie osvetlenie'!$C$131:$K$206</definedName>
    <definedName name="_xlnm._FilterDatabase" localSheetId="8" hidden="1">'SO38 - Osvetlenie R110 kV'!$C$129:$K$189</definedName>
    <definedName name="_xlnm._FilterDatabase" localSheetId="9" hidden="1">'SO39 - Osvetlenie tlmivky...'!$C$129:$K$177</definedName>
    <definedName name="_xlnm._FilterDatabase" localSheetId="10" hidden="1">'SO41 - Spevnené plochy'!$C$135:$K$219</definedName>
    <definedName name="_xlnm._FilterDatabase" localSheetId="11" hidden="1">'SO42 - Káblové kanály'!$C$144:$K$284</definedName>
    <definedName name="_xlnm._FilterDatabase" localSheetId="12" hidden="1">'SO42_2 - Káblové kanály'!$C$129:$K$206</definedName>
    <definedName name="_xlnm._FilterDatabase" localSheetId="13" hidden="1">'SO46 - Konečná úprava terénu'!$C$128:$K$147</definedName>
    <definedName name="_xlnm._FilterDatabase" localSheetId="14" hidden="1">'SO47 - Vonkajšie oplotenie'!$C$135:$K$199</definedName>
    <definedName name="_xlnm._FilterDatabase" localSheetId="15" hidden="1">'SO48 - Vnútorné  oplotenie'!$C$136:$K$224</definedName>
    <definedName name="_xlnm._FilterDatabase" localSheetId="16" hidden="1">'SO49 -  Demolácie, demontáže'!$C$131:$K$153</definedName>
    <definedName name="_xlnm._FilterDatabase" localSheetId="17" hidden="1">'SO50 - Uzemnenie'!$C$131:$K$199</definedName>
    <definedName name="_xlnm._FilterDatabase" localSheetId="18" hidden="1">'SO51 - Bleskozvod R110 kV'!$C$129:$K$169</definedName>
    <definedName name="_xlnm._FilterDatabase" localSheetId="19" hidden="1">'SO71-1 -  Vodovodná prípo...'!$C$132:$K$196</definedName>
    <definedName name="_xlnm._FilterDatabase" localSheetId="20" hidden="1">'SO71-2 - Vodovodná prípúo...'!$C$130:$K$160</definedName>
    <definedName name="_xlnm.Print_Titles" localSheetId="1">'PS01 - Demontáže technológie'!$128:$128</definedName>
    <definedName name="_xlnm.Print_Titles" localSheetId="2">'PS06 - Tlmivka 110 kV'!$129:$129</definedName>
    <definedName name="_xlnm.Print_Titles" localSheetId="3">'PS09 - Rozvodňa 110 kV'!$132:$132</definedName>
    <definedName name="_xlnm.Print_Titles" localSheetId="0">'Rekapitulácia stavby'!$92:$92</definedName>
    <definedName name="_xlnm.Print_Titles" localSheetId="4">'SO31 - Rozvodňa 110 kV'!$141:$141</definedName>
    <definedName name="_xlnm.Print_Titles" localSheetId="5">'SO33 - Stanovište tlmivky...'!$136:$136</definedName>
    <definedName name="_xlnm.Print_Titles" localSheetId="6">'SO34 - Úpravy  BSP'!$150:$150</definedName>
    <definedName name="_xlnm.Print_Titles" localSheetId="7">'SO37 - Vonkajšie osvetlenie'!$131:$131</definedName>
    <definedName name="_xlnm.Print_Titles" localSheetId="8">'SO38 - Osvetlenie R110 kV'!$129:$129</definedName>
    <definedName name="_xlnm.Print_Titles" localSheetId="9">'SO39 - Osvetlenie tlmivky...'!$129:$129</definedName>
    <definedName name="_xlnm.Print_Titles" localSheetId="10">'SO41 - Spevnené plochy'!$135:$135</definedName>
    <definedName name="_xlnm.Print_Titles" localSheetId="11">'SO42 - Káblové kanály'!$144:$144</definedName>
    <definedName name="_xlnm.Print_Titles" localSheetId="12">'SO42_2 - Káblové kanály'!$129:$129</definedName>
    <definedName name="_xlnm.Print_Titles" localSheetId="13">'SO46 - Konečná úprava terénu'!$128:$128</definedName>
    <definedName name="_xlnm.Print_Titles" localSheetId="14">'SO47 - Vonkajšie oplotenie'!$135:$135</definedName>
    <definedName name="_xlnm.Print_Titles" localSheetId="15">'SO48 - Vnútorné  oplotenie'!$136:$136</definedName>
    <definedName name="_xlnm.Print_Titles" localSheetId="16">'SO49 -  Demolácie, demontáže'!$131:$131</definedName>
    <definedName name="_xlnm.Print_Titles" localSheetId="17">'SO50 - Uzemnenie'!$131:$131</definedName>
    <definedName name="_xlnm.Print_Titles" localSheetId="18">'SO51 - Bleskozvod R110 kV'!$129:$129</definedName>
    <definedName name="_xlnm.Print_Titles" localSheetId="19">'SO71-1 -  Vodovodná prípo...'!$132:$132</definedName>
    <definedName name="_xlnm.Print_Titles" localSheetId="20">'SO71-2 - Vodovodná prípúo...'!$130:$130</definedName>
    <definedName name="_xlnm.Print_Area" localSheetId="1">'PS01 - Demontáže technológie'!$C$4:$J$75,'PS01 - Demontáže technológie'!$C$81:$J$110,'PS01 - Demontáže technológie'!$C$116:$J$169</definedName>
    <definedName name="_xlnm.Print_Area" localSheetId="2">'PS06 - Tlmivka 110 kV'!$C$4:$J$75,'PS06 - Tlmivka 110 kV'!$C$81:$J$111,'PS06 - Tlmivka 110 kV'!$C$117:$J$235</definedName>
    <definedName name="_xlnm.Print_Area" localSheetId="3">'PS09 - Rozvodňa 110 kV'!$C$4:$J$75,'PS09 - Rozvodňa 110 kV'!$C$81:$J$114,'PS09 - Rozvodňa 110 kV'!$C$120:$J$265</definedName>
    <definedName name="_xlnm.Print_Area" localSheetId="0">'Rekapitulácia stavby'!$D$4:$AO$76,'Rekapitulácia stavby'!$C$82:$AQ$122</definedName>
    <definedName name="_xlnm.Print_Area" localSheetId="4">'SO31 - Rozvodňa 110 kV'!$C$4:$J$76,'SO31 - Rozvodňa 110 kV'!$C$82:$J$123,'SO31 - Rozvodňa 110 kV'!$C$129:$J$223</definedName>
    <definedName name="_xlnm.Print_Area" localSheetId="5">'SO33 - Stanovište tlmivky...'!$C$4:$J$76,'SO33 - Stanovište tlmivky...'!$C$82:$J$118,'SO33 - Stanovište tlmivky...'!$C$124:$J$181</definedName>
    <definedName name="_xlnm.Print_Area" localSheetId="6">'SO34 - Úpravy  BSP'!$C$4:$J$76,'SO34 - Úpravy  BSP'!$C$82:$J$132,'SO34 - Úpravy  BSP'!$C$138:$J$332</definedName>
    <definedName name="_xlnm.Print_Area" localSheetId="7">'SO37 - Vonkajšie osvetlenie'!$C$4:$J$75,'SO37 - Vonkajšie osvetlenie'!$C$81:$J$113,'SO37 - Vonkajšie osvetlenie'!$C$119:$J$206</definedName>
    <definedName name="_xlnm.Print_Area" localSheetId="8">'SO38 - Osvetlenie R110 kV'!$C$4:$J$75,'SO38 - Osvetlenie R110 kV'!$C$81:$J$111,'SO38 - Osvetlenie R110 kV'!$C$117:$J$189</definedName>
    <definedName name="_xlnm.Print_Area" localSheetId="9">'SO39 - Osvetlenie tlmivky...'!$C$4:$J$75,'SO39 - Osvetlenie tlmivky...'!$C$81:$J$111,'SO39 - Osvetlenie tlmivky...'!$C$117:$J$177</definedName>
    <definedName name="_xlnm.Print_Area" localSheetId="10">'SO41 - Spevnené plochy'!$C$4:$J$76,'SO41 - Spevnené plochy'!$C$82:$J$117,'SO41 - Spevnené plochy'!$C$123:$J$219</definedName>
    <definedName name="_xlnm.Print_Area" localSheetId="11">'SO42 - Káblové kanály'!$C$4:$J$76,'SO42 - Káblové kanály'!$C$82:$J$126,'SO42 - Káblové kanály'!$C$132:$J$284</definedName>
    <definedName name="_xlnm.Print_Area" localSheetId="12">'SO42_2 - Káblové kanály'!$C$4:$J$75,'SO42_2 - Káblové kanály'!$C$81:$J$111,'SO42_2 - Káblové kanály'!$C$117:$J$206</definedName>
    <definedName name="_xlnm.Print_Area" localSheetId="13">'SO46 - Konečná úprava terénu'!$C$4:$J$76,'SO46 - Konečná úprava terénu'!$C$82:$J$110,'SO46 - Konečná úprava terénu'!$C$116:$J$147</definedName>
    <definedName name="_xlnm.Print_Area" localSheetId="14">'SO47 - Vonkajšie oplotenie'!$C$4:$J$76,'SO47 - Vonkajšie oplotenie'!$C$82:$J$117,'SO47 - Vonkajšie oplotenie'!$C$123:$J$199</definedName>
    <definedName name="_xlnm.Print_Area" localSheetId="15">'SO48 - Vnútorné  oplotenie'!$C$4:$J$76,'SO48 - Vnútorné  oplotenie'!$C$82:$J$118,'SO48 - Vnútorné  oplotenie'!$C$124:$J$224</definedName>
    <definedName name="_xlnm.Print_Area" localSheetId="16">'SO49 -  Demolácie, demontáže'!$C$4:$J$76,'SO49 -  Demolácie, demontáže'!$C$82:$J$113,'SO49 -  Demolácie, demontáže'!$C$119:$J$153</definedName>
    <definedName name="_xlnm.Print_Area" localSheetId="17">'SO50 - Uzemnenie'!$C$4:$J$75,'SO50 - Uzemnenie'!$C$81:$J$113,'SO50 - Uzemnenie'!$C$119:$J$199</definedName>
    <definedName name="_xlnm.Print_Area" localSheetId="18">'SO51 - Bleskozvod R110 kV'!$C$4:$J$75,'SO51 - Bleskozvod R110 kV'!$C$81:$J$111,'SO51 - Bleskozvod R110 kV'!$C$117:$J$169</definedName>
    <definedName name="_xlnm.Print_Area" localSheetId="19">'SO71-1 -  Vodovodná prípo...'!$C$4:$J$76,'SO71-1 -  Vodovodná prípo...'!$C$82:$J$114,'SO71-1 -  Vodovodná prípo...'!$C$120:$J$196</definedName>
    <definedName name="_xlnm.Print_Area" localSheetId="20">'SO71-2 - Vodovodná prípúo...'!$C$4:$J$76,'SO71-2 - Vodovodná prípúo...'!$C$82:$J$112,'SO71-2 - Vodovodná prípúo...'!$C$118:$J$160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21" l="1"/>
  <c r="J38" i="21"/>
  <c r="AY114" i="1"/>
  <c r="J37" i="21"/>
  <c r="AX114" i="1"/>
  <c r="BI160" i="21"/>
  <c r="BH160" i="21"/>
  <c r="BG160" i="21"/>
  <c r="BE160" i="21"/>
  <c r="T160" i="21"/>
  <c r="T159" i="21"/>
  <c r="R160" i="21"/>
  <c r="R159" i="21" s="1"/>
  <c r="P160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8" i="21"/>
  <c r="BH148" i="21"/>
  <c r="BG148" i="21"/>
  <c r="BE148" i="21"/>
  <c r="T148" i="21"/>
  <c r="T147" i="21"/>
  <c r="R148" i="21"/>
  <c r="R147" i="21"/>
  <c r="P148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F125" i="21"/>
  <c r="E123" i="21"/>
  <c r="BI110" i="21"/>
  <c r="BH110" i="21"/>
  <c r="BG110" i="21"/>
  <c r="BE110" i="21"/>
  <c r="BI109" i="21"/>
  <c r="BH109" i="21"/>
  <c r="BG109" i="21"/>
  <c r="BF109" i="21"/>
  <c r="BE109" i="21"/>
  <c r="BI108" i="21"/>
  <c r="BH108" i="21"/>
  <c r="BG108" i="21"/>
  <c r="BF108" i="21"/>
  <c r="BE108" i="21"/>
  <c r="BI107" i="21"/>
  <c r="BH107" i="21"/>
  <c r="BG107" i="21"/>
  <c r="BF107" i="21"/>
  <c r="BE107" i="21"/>
  <c r="BI106" i="21"/>
  <c r="BH106" i="21"/>
  <c r="BG106" i="21"/>
  <c r="BF106" i="21"/>
  <c r="BE106" i="21"/>
  <c r="BI105" i="21"/>
  <c r="BH105" i="21"/>
  <c r="BG105" i="21"/>
  <c r="BF105" i="21"/>
  <c r="BE105" i="21"/>
  <c r="F89" i="21"/>
  <c r="E87" i="21"/>
  <c r="J24" i="21"/>
  <c r="E24" i="21"/>
  <c r="J128" i="21"/>
  <c r="J23" i="21"/>
  <c r="J21" i="21"/>
  <c r="E21" i="21"/>
  <c r="J127" i="21" s="1"/>
  <c r="J20" i="21"/>
  <c r="F92" i="21"/>
  <c r="J15" i="21"/>
  <c r="E15" i="21"/>
  <c r="F127" i="21"/>
  <c r="J14" i="21"/>
  <c r="J12" i="21"/>
  <c r="J89" i="21"/>
  <c r="E7" i="21"/>
  <c r="E121" i="21"/>
  <c r="J39" i="20"/>
  <c r="J38" i="20"/>
  <c r="AY113" i="1"/>
  <c r="J37" i="20"/>
  <c r="AX113" i="1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0" i="20"/>
  <c r="BH180" i="20"/>
  <c r="BG180" i="20"/>
  <c r="BE180" i="20"/>
  <c r="T180" i="20"/>
  <c r="T179" i="20"/>
  <c r="R180" i="20"/>
  <c r="R179" i="20"/>
  <c r="P180" i="20"/>
  <c r="P179" i="20" s="1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3" i="20"/>
  <c r="BH153" i="20"/>
  <c r="BG153" i="20"/>
  <c r="BE153" i="20"/>
  <c r="T153" i="20"/>
  <c r="T152" i="20"/>
  <c r="R153" i="20"/>
  <c r="R152" i="20" s="1"/>
  <c r="P153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F127" i="20"/>
  <c r="E125" i="20"/>
  <c r="BI112" i="20"/>
  <c r="BH112" i="20"/>
  <c r="BG112" i="20"/>
  <c r="BE112" i="20"/>
  <c r="BI111" i="20"/>
  <c r="BH111" i="20"/>
  <c r="BG111" i="20"/>
  <c r="BF111" i="20"/>
  <c r="BE111" i="20"/>
  <c r="BI110" i="20"/>
  <c r="BH110" i="20"/>
  <c r="BG110" i="20"/>
  <c r="BF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F89" i="20"/>
  <c r="E87" i="20"/>
  <c r="J24" i="20"/>
  <c r="E24" i="20"/>
  <c r="J130" i="20"/>
  <c r="J23" i="20"/>
  <c r="J21" i="20"/>
  <c r="E21" i="20"/>
  <c r="J91" i="20" s="1"/>
  <c r="J20" i="20"/>
  <c r="F130" i="20"/>
  <c r="J15" i="20"/>
  <c r="E15" i="20"/>
  <c r="F129" i="20"/>
  <c r="J14" i="20"/>
  <c r="J12" i="20"/>
  <c r="J127" i="20"/>
  <c r="E7" i="20"/>
  <c r="E123" i="20"/>
  <c r="J39" i="19"/>
  <c r="J38" i="19"/>
  <c r="AY112" i="1"/>
  <c r="J37" i="19"/>
  <c r="AX112" i="1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J126" i="19"/>
  <c r="F126" i="19"/>
  <c r="F124" i="19"/>
  <c r="E122" i="19"/>
  <c r="BI109" i="19"/>
  <c r="BH109" i="19"/>
  <c r="BG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BI106" i="19"/>
  <c r="BH106" i="19"/>
  <c r="BG106" i="19"/>
  <c r="BF106" i="19"/>
  <c r="BE106" i="19"/>
  <c r="BI105" i="19"/>
  <c r="BH105" i="19"/>
  <c r="BG105" i="19"/>
  <c r="BF105" i="19"/>
  <c r="BE105" i="19"/>
  <c r="BI104" i="19"/>
  <c r="BH104" i="19"/>
  <c r="BG104" i="19"/>
  <c r="BF104" i="19"/>
  <c r="BE104" i="19"/>
  <c r="J90" i="19"/>
  <c r="F90" i="19"/>
  <c r="F88" i="19"/>
  <c r="E86" i="19"/>
  <c r="J24" i="19"/>
  <c r="E24" i="19"/>
  <c r="J127" i="19"/>
  <c r="J23" i="19"/>
  <c r="F127" i="19"/>
  <c r="J12" i="19"/>
  <c r="J88" i="19"/>
  <c r="E7" i="19"/>
  <c r="E120" i="19"/>
  <c r="J39" i="18"/>
  <c r="J38" i="18"/>
  <c r="AY111" i="1" s="1"/>
  <c r="J37" i="18"/>
  <c r="AX111" i="1" s="1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5" i="18"/>
  <c r="BH135" i="18"/>
  <c r="BG135" i="18"/>
  <c r="BE135" i="18"/>
  <c r="T135" i="18"/>
  <c r="T134" i="18"/>
  <c r="R135" i="18"/>
  <c r="R134" i="18"/>
  <c r="P135" i="18"/>
  <c r="P134" i="18"/>
  <c r="J128" i="18"/>
  <c r="F128" i="18"/>
  <c r="F126" i="18"/>
  <c r="E124" i="18"/>
  <c r="BI111" i="18"/>
  <c r="BH111" i="18"/>
  <c r="BG111" i="18"/>
  <c r="BE111" i="18"/>
  <c r="BI110" i="18"/>
  <c r="BH110" i="18"/>
  <c r="BG110" i="18"/>
  <c r="BF110" i="18"/>
  <c r="BE110" i="18"/>
  <c r="BI109" i="18"/>
  <c r="BH109" i="18"/>
  <c r="BG109" i="18"/>
  <c r="BF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BI106" i="18"/>
  <c r="BH106" i="18"/>
  <c r="BG106" i="18"/>
  <c r="BF106" i="18"/>
  <c r="BE106" i="18"/>
  <c r="J90" i="18"/>
  <c r="F90" i="18"/>
  <c r="F88" i="18"/>
  <c r="E86" i="18"/>
  <c r="J24" i="18"/>
  <c r="E24" i="18"/>
  <c r="J129" i="18"/>
  <c r="J23" i="18"/>
  <c r="F129" i="18"/>
  <c r="J12" i="18"/>
  <c r="J88" i="18"/>
  <c r="E7" i="18"/>
  <c r="E122" i="18" s="1"/>
  <c r="J39" i="17"/>
  <c r="J38" i="17"/>
  <c r="AY110" i="1"/>
  <c r="J37" i="17"/>
  <c r="AX110" i="1" s="1"/>
  <c r="BI153" i="17"/>
  <c r="BH153" i="17"/>
  <c r="BG153" i="17"/>
  <c r="BE153" i="17"/>
  <c r="T153" i="17"/>
  <c r="T152" i="17"/>
  <c r="T151" i="17"/>
  <c r="R153" i="17"/>
  <c r="R152" i="17"/>
  <c r="R151" i="17"/>
  <c r="P153" i="17"/>
  <c r="P152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J128" i="17"/>
  <c r="F128" i="17"/>
  <c r="F126" i="17"/>
  <c r="E124" i="17"/>
  <c r="BI111" i="17"/>
  <c r="BH111" i="17"/>
  <c r="BG111" i="17"/>
  <c r="BE111" i="17"/>
  <c r="BI110" i="17"/>
  <c r="BH110" i="17"/>
  <c r="BG110" i="17"/>
  <c r="BF110" i="17"/>
  <c r="BE110" i="17"/>
  <c r="BI109" i="17"/>
  <c r="BH109" i="17"/>
  <c r="BG109" i="17"/>
  <c r="BF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J91" i="17"/>
  <c r="F91" i="17"/>
  <c r="F89" i="17"/>
  <c r="E87" i="17"/>
  <c r="J24" i="17"/>
  <c r="E24" i="17"/>
  <c r="J129" i="17"/>
  <c r="J23" i="17"/>
  <c r="F129" i="17"/>
  <c r="J12" i="17"/>
  <c r="J126" i="17"/>
  <c r="E7" i="17"/>
  <c r="E122" i="17"/>
  <c r="J39" i="16"/>
  <c r="J38" i="16"/>
  <c r="AY109" i="1" s="1"/>
  <c r="J37" i="16"/>
  <c r="AX109" i="1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78" i="16"/>
  <c r="BH178" i="16"/>
  <c r="BG178" i="16"/>
  <c r="BE178" i="16"/>
  <c r="T178" i="16"/>
  <c r="T177" i="16"/>
  <c r="R178" i="16"/>
  <c r="R177" i="16" s="1"/>
  <c r="P178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J133" i="16"/>
  <c r="F133" i="16"/>
  <c r="F131" i="16"/>
  <c r="E129" i="16"/>
  <c r="BI116" i="16"/>
  <c r="BH116" i="16"/>
  <c r="BG116" i="16"/>
  <c r="BE116" i="16"/>
  <c r="BI115" i="16"/>
  <c r="BH115" i="16"/>
  <c r="BG115" i="16"/>
  <c r="BF115" i="16"/>
  <c r="BE115" i="16"/>
  <c r="BI114" i="16"/>
  <c r="BH114" i="16"/>
  <c r="BG114" i="16"/>
  <c r="BF114" i="16"/>
  <c r="BE114" i="16"/>
  <c r="BI113" i="16"/>
  <c r="BH113" i="16"/>
  <c r="BG113" i="16"/>
  <c r="BF113" i="16"/>
  <c r="BE113" i="16"/>
  <c r="BI112" i="16"/>
  <c r="BH112" i="16"/>
  <c r="BG112" i="16"/>
  <c r="BF112" i="16"/>
  <c r="BE112" i="16"/>
  <c r="BI111" i="16"/>
  <c r="BH111" i="16"/>
  <c r="BG111" i="16"/>
  <c r="BF111" i="16"/>
  <c r="BE111" i="16"/>
  <c r="J91" i="16"/>
  <c r="F91" i="16"/>
  <c r="F89" i="16"/>
  <c r="E87" i="16"/>
  <c r="J24" i="16"/>
  <c r="E24" i="16"/>
  <c r="J92" i="16"/>
  <c r="J23" i="16"/>
  <c r="F92" i="16"/>
  <c r="J12" i="16"/>
  <c r="J89" i="16" s="1"/>
  <c r="E7" i="16"/>
  <c r="E85" i="16" s="1"/>
  <c r="J39" i="15"/>
  <c r="J38" i="15"/>
  <c r="AY108" i="1" s="1"/>
  <c r="J37" i="15"/>
  <c r="AX108" i="1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68" i="15"/>
  <c r="BH168" i="15"/>
  <c r="BG168" i="15"/>
  <c r="BE168" i="15"/>
  <c r="T168" i="15"/>
  <c r="T167" i="15"/>
  <c r="R168" i="15"/>
  <c r="R167" i="15" s="1"/>
  <c r="P168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J132" i="15"/>
  <c r="F132" i="15"/>
  <c r="F130" i="15"/>
  <c r="E128" i="15"/>
  <c r="BI115" i="15"/>
  <c r="BH115" i="15"/>
  <c r="BG115" i="15"/>
  <c r="BE115" i="15"/>
  <c r="BI114" i="15"/>
  <c r="BH114" i="15"/>
  <c r="BG114" i="15"/>
  <c r="BF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J91" i="15"/>
  <c r="F91" i="15"/>
  <c r="F89" i="15"/>
  <c r="E87" i="15"/>
  <c r="J24" i="15"/>
  <c r="E24" i="15"/>
  <c r="J92" i="15"/>
  <c r="J23" i="15"/>
  <c r="F133" i="15"/>
  <c r="J12" i="15"/>
  <c r="J89" i="15"/>
  <c r="E7" i="15"/>
  <c r="E126" i="15" s="1"/>
  <c r="J39" i="14"/>
  <c r="J38" i="14"/>
  <c r="AY107" i="1"/>
  <c r="J37" i="14"/>
  <c r="AX107" i="1"/>
  <c r="BI147" i="14"/>
  <c r="BH147" i="14"/>
  <c r="BG147" i="14"/>
  <c r="BE147" i="14"/>
  <c r="T147" i="14"/>
  <c r="T146" i="14"/>
  <c r="R147" i="14"/>
  <c r="R146" i="14"/>
  <c r="P147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J125" i="14"/>
  <c r="F125" i="14"/>
  <c r="F123" i="14"/>
  <c r="E121" i="14"/>
  <c r="BI108" i="14"/>
  <c r="BH108" i="14"/>
  <c r="BG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BI104" i="14"/>
  <c r="BH104" i="14"/>
  <c r="BG104" i="14"/>
  <c r="BF104" i="14"/>
  <c r="BE104" i="14"/>
  <c r="BI103" i="14"/>
  <c r="BH103" i="14"/>
  <c r="BG103" i="14"/>
  <c r="BF103" i="14"/>
  <c r="BE103" i="14"/>
  <c r="J91" i="14"/>
  <c r="F91" i="14"/>
  <c r="F89" i="14"/>
  <c r="E87" i="14"/>
  <c r="J24" i="14"/>
  <c r="E24" i="14"/>
  <c r="J92" i="14"/>
  <c r="J23" i="14"/>
  <c r="F126" i="14"/>
  <c r="J12" i="14"/>
  <c r="J89" i="14"/>
  <c r="E7" i="14"/>
  <c r="E85" i="14" s="1"/>
  <c r="J39" i="13"/>
  <c r="J38" i="13"/>
  <c r="AY106" i="1"/>
  <c r="J37" i="13"/>
  <c r="AX106" i="1" s="1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J126" i="13"/>
  <c r="F126" i="13"/>
  <c r="F124" i="13"/>
  <c r="E122" i="13"/>
  <c r="BI109" i="13"/>
  <c r="BH109" i="13"/>
  <c r="BG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BI104" i="13"/>
  <c r="BH104" i="13"/>
  <c r="BG104" i="13"/>
  <c r="BF104" i="13"/>
  <c r="BE104" i="13"/>
  <c r="J90" i="13"/>
  <c r="F90" i="13"/>
  <c r="F88" i="13"/>
  <c r="E86" i="13"/>
  <c r="J24" i="13"/>
  <c r="E24" i="13"/>
  <c r="J91" i="13"/>
  <c r="J23" i="13"/>
  <c r="F91" i="13"/>
  <c r="J12" i="13"/>
  <c r="J124" i="13"/>
  <c r="E7" i="13"/>
  <c r="E84" i="13"/>
  <c r="J39" i="12"/>
  <c r="J38" i="12"/>
  <c r="AY105" i="1"/>
  <c r="J37" i="12"/>
  <c r="AX105" i="1"/>
  <c r="BI284" i="12"/>
  <c r="BH284" i="12"/>
  <c r="BG284" i="12"/>
  <c r="BE284" i="12"/>
  <c r="T284" i="12"/>
  <c r="R284" i="12"/>
  <c r="P284" i="12"/>
  <c r="BI283" i="12"/>
  <c r="BH283" i="12"/>
  <c r="BG283" i="12"/>
  <c r="BE283" i="12"/>
  <c r="T283" i="12"/>
  <c r="R283" i="12"/>
  <c r="P283" i="12"/>
  <c r="BI282" i="12"/>
  <c r="BH282" i="12"/>
  <c r="BG282" i="12"/>
  <c r="BE282" i="12"/>
  <c r="T282" i="12"/>
  <c r="R282" i="12"/>
  <c r="P282" i="12"/>
  <c r="BI281" i="12"/>
  <c r="BH281" i="12"/>
  <c r="BG281" i="12"/>
  <c r="BE281" i="12"/>
  <c r="T281" i="12"/>
  <c r="R281" i="12"/>
  <c r="P281" i="12"/>
  <c r="BI280" i="12"/>
  <c r="BH280" i="12"/>
  <c r="BG280" i="12"/>
  <c r="BE280" i="12"/>
  <c r="T280" i="12"/>
  <c r="R280" i="12"/>
  <c r="P280" i="12"/>
  <c r="BI278" i="12"/>
  <c r="BH278" i="12"/>
  <c r="BG278" i="12"/>
  <c r="BE278" i="12"/>
  <c r="T278" i="12"/>
  <c r="R278" i="12"/>
  <c r="P278" i="12"/>
  <c r="BI277" i="12"/>
  <c r="BH277" i="12"/>
  <c r="BG277" i="12"/>
  <c r="BE277" i="12"/>
  <c r="T277" i="12"/>
  <c r="R277" i="12"/>
  <c r="P277" i="12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4" i="12"/>
  <c r="BH274" i="12"/>
  <c r="BG274" i="12"/>
  <c r="BE274" i="12"/>
  <c r="T274" i="12"/>
  <c r="R274" i="12"/>
  <c r="P274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70" i="12"/>
  <c r="BH270" i="12"/>
  <c r="BG270" i="12"/>
  <c r="BE270" i="12"/>
  <c r="T270" i="12"/>
  <c r="R270" i="12"/>
  <c r="P270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8" i="12"/>
  <c r="BH248" i="12"/>
  <c r="BG248" i="12"/>
  <c r="BE248" i="12"/>
  <c r="T248" i="12"/>
  <c r="R248" i="12"/>
  <c r="P248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J141" i="12"/>
  <c r="F141" i="12"/>
  <c r="F139" i="12"/>
  <c r="E137" i="12"/>
  <c r="BI124" i="12"/>
  <c r="BH124" i="12"/>
  <c r="BG124" i="12"/>
  <c r="BE124" i="12"/>
  <c r="BI123" i="12"/>
  <c r="BH123" i="12"/>
  <c r="BG123" i="12"/>
  <c r="BF123" i="12"/>
  <c r="BE123" i="12"/>
  <c r="BI122" i="12"/>
  <c r="BH122" i="12"/>
  <c r="BG122" i="12"/>
  <c r="BF122" i="12"/>
  <c r="BE122" i="12"/>
  <c r="BI121" i="12"/>
  <c r="BH121" i="12"/>
  <c r="BG121" i="12"/>
  <c r="BF121" i="12"/>
  <c r="BE121" i="12"/>
  <c r="BI120" i="12"/>
  <c r="BH120" i="12"/>
  <c r="BG120" i="12"/>
  <c r="BF120" i="12"/>
  <c r="BE120" i="12"/>
  <c r="BI119" i="12"/>
  <c r="BH119" i="12"/>
  <c r="BG119" i="12"/>
  <c r="BF119" i="12"/>
  <c r="BE119" i="12"/>
  <c r="J91" i="12"/>
  <c r="F91" i="12"/>
  <c r="F89" i="12"/>
  <c r="E87" i="12"/>
  <c r="J24" i="12"/>
  <c r="E24" i="12"/>
  <c r="J142" i="12" s="1"/>
  <c r="J23" i="12"/>
  <c r="F142" i="12"/>
  <c r="J12" i="12"/>
  <c r="J139" i="12"/>
  <c r="E7" i="12"/>
  <c r="E135" i="12" s="1"/>
  <c r="J39" i="11"/>
  <c r="J38" i="11"/>
  <c r="AY104" i="1" s="1"/>
  <c r="J37" i="11"/>
  <c r="AX104" i="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5" i="11"/>
  <c r="BH215" i="11"/>
  <c r="BG215" i="11"/>
  <c r="BE215" i="11"/>
  <c r="T215" i="11"/>
  <c r="T214" i="11" s="1"/>
  <c r="R215" i="11"/>
  <c r="R214" i="11" s="1"/>
  <c r="P215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69" i="11"/>
  <c r="BH169" i="11"/>
  <c r="BG169" i="11"/>
  <c r="BE169" i="11"/>
  <c r="T169" i="11"/>
  <c r="T168" i="11"/>
  <c r="R169" i="11"/>
  <c r="R168" i="11" s="1"/>
  <c r="P169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J132" i="11"/>
  <c r="F132" i="11"/>
  <c r="F130" i="11"/>
  <c r="E128" i="11"/>
  <c r="BI115" i="11"/>
  <c r="BH115" i="11"/>
  <c r="BG115" i="11"/>
  <c r="BE115" i="11"/>
  <c r="BI114" i="11"/>
  <c r="BH114" i="11"/>
  <c r="BG114" i="11"/>
  <c r="BF114" i="11"/>
  <c r="BE114" i="11"/>
  <c r="BI113" i="11"/>
  <c r="BH113" i="11"/>
  <c r="BG113" i="11"/>
  <c r="BF113" i="11"/>
  <c r="BE113" i="11"/>
  <c r="BI112" i="11"/>
  <c r="BH112" i="11"/>
  <c r="BG112" i="11"/>
  <c r="BF112" i="11"/>
  <c r="BE112" i="11"/>
  <c r="BI111" i="11"/>
  <c r="BH111" i="11"/>
  <c r="BG111" i="11"/>
  <c r="BF111" i="11"/>
  <c r="BE111" i="11"/>
  <c r="BI110" i="11"/>
  <c r="BH110" i="11"/>
  <c r="BG110" i="11"/>
  <c r="BF110" i="11"/>
  <c r="BE110" i="11"/>
  <c r="J91" i="11"/>
  <c r="F91" i="11"/>
  <c r="F89" i="11"/>
  <c r="E87" i="11"/>
  <c r="J24" i="11"/>
  <c r="E24" i="11"/>
  <c r="J133" i="11"/>
  <c r="J23" i="11"/>
  <c r="F133" i="11"/>
  <c r="J12" i="11"/>
  <c r="J130" i="11"/>
  <c r="E7" i="11"/>
  <c r="E126" i="11" s="1"/>
  <c r="J39" i="10"/>
  <c r="J38" i="10"/>
  <c r="AY103" i="1"/>
  <c r="J37" i="10"/>
  <c r="AX103" i="1" s="1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J126" i="10"/>
  <c r="F126" i="10"/>
  <c r="F124" i="10"/>
  <c r="E122" i="10"/>
  <c r="BI109" i="10"/>
  <c r="BH109" i="10"/>
  <c r="BG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J90" i="10"/>
  <c r="F90" i="10"/>
  <c r="F88" i="10"/>
  <c r="E86" i="10"/>
  <c r="J24" i="10"/>
  <c r="E24" i="10"/>
  <c r="J127" i="10"/>
  <c r="J23" i="10"/>
  <c r="F91" i="10"/>
  <c r="J12" i="10"/>
  <c r="J124" i="10" s="1"/>
  <c r="E7" i="10"/>
  <c r="E120" i="10"/>
  <c r="J39" i="9"/>
  <c r="J38" i="9"/>
  <c r="AY102" i="1"/>
  <c r="J37" i="9"/>
  <c r="AX102" i="1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J126" i="9"/>
  <c r="F126" i="9"/>
  <c r="F124" i="9"/>
  <c r="E122" i="9"/>
  <c r="BI109" i="9"/>
  <c r="BH109" i="9"/>
  <c r="BG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J90" i="9"/>
  <c r="F90" i="9"/>
  <c r="F88" i="9"/>
  <c r="E86" i="9"/>
  <c r="J24" i="9"/>
  <c r="E24" i="9"/>
  <c r="J127" i="9"/>
  <c r="J23" i="9"/>
  <c r="F127" i="9"/>
  <c r="J12" i="9"/>
  <c r="J124" i="9" s="1"/>
  <c r="E7" i="9"/>
  <c r="E84" i="9"/>
  <c r="J39" i="8"/>
  <c r="J38" i="8"/>
  <c r="AY101" i="1"/>
  <c r="J37" i="8"/>
  <c r="AX101" i="1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J128" i="8"/>
  <c r="F128" i="8"/>
  <c r="F126" i="8"/>
  <c r="E124" i="8"/>
  <c r="BI111" i="8"/>
  <c r="BH111" i="8"/>
  <c r="BG111" i="8"/>
  <c r="BE111" i="8"/>
  <c r="BI110" i="8"/>
  <c r="BH110" i="8"/>
  <c r="BG110" i="8"/>
  <c r="BF110" i="8"/>
  <c r="BE110" i="8"/>
  <c r="BI109" i="8"/>
  <c r="BH109" i="8"/>
  <c r="BG109" i="8"/>
  <c r="BF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J90" i="8"/>
  <c r="F90" i="8"/>
  <c r="F88" i="8"/>
  <c r="E86" i="8"/>
  <c r="J24" i="8"/>
  <c r="E24" i="8"/>
  <c r="J91" i="8"/>
  <c r="J23" i="8"/>
  <c r="F91" i="8"/>
  <c r="J12" i="8"/>
  <c r="J88" i="8" s="1"/>
  <c r="E7" i="8"/>
  <c r="E122" i="8"/>
  <c r="J39" i="7"/>
  <c r="J38" i="7"/>
  <c r="AY100" i="1"/>
  <c r="J37" i="7"/>
  <c r="AX100" i="1"/>
  <c r="BI332" i="7"/>
  <c r="BH332" i="7"/>
  <c r="BG332" i="7"/>
  <c r="BE332" i="7"/>
  <c r="T332" i="7"/>
  <c r="T331" i="7"/>
  <c r="R332" i="7"/>
  <c r="R331" i="7" s="1"/>
  <c r="P332" i="7"/>
  <c r="P331" i="7"/>
  <c r="BI330" i="7"/>
  <c r="BH330" i="7"/>
  <c r="BG330" i="7"/>
  <c r="BE330" i="7"/>
  <c r="T330" i="7"/>
  <c r="R330" i="7"/>
  <c r="P330" i="7"/>
  <c r="BI329" i="7"/>
  <c r="BH329" i="7"/>
  <c r="BG329" i="7"/>
  <c r="BE329" i="7"/>
  <c r="T329" i="7"/>
  <c r="R329" i="7"/>
  <c r="P329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20" i="7"/>
  <c r="BH320" i="7"/>
  <c r="BG320" i="7"/>
  <c r="BE320" i="7"/>
  <c r="T320" i="7"/>
  <c r="R320" i="7"/>
  <c r="P320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BI293" i="7"/>
  <c r="BH293" i="7"/>
  <c r="BG293" i="7"/>
  <c r="BE293" i="7"/>
  <c r="T293" i="7"/>
  <c r="R293" i="7"/>
  <c r="P293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7" i="7"/>
  <c r="BH237" i="7"/>
  <c r="BG237" i="7"/>
  <c r="BE237" i="7"/>
  <c r="T237" i="7"/>
  <c r="T236" i="7"/>
  <c r="R237" i="7"/>
  <c r="R236" i="7"/>
  <c r="P237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6" i="7"/>
  <c r="BH176" i="7"/>
  <c r="BG176" i="7"/>
  <c r="BE176" i="7"/>
  <c r="T176" i="7"/>
  <c r="T175" i="7" s="1"/>
  <c r="R176" i="7"/>
  <c r="R175" i="7"/>
  <c r="P176" i="7"/>
  <c r="P175" i="7" s="1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J147" i="7"/>
  <c r="F147" i="7"/>
  <c r="F145" i="7"/>
  <c r="E143" i="7"/>
  <c r="BI130" i="7"/>
  <c r="BH130" i="7"/>
  <c r="BG130" i="7"/>
  <c r="BE130" i="7"/>
  <c r="BI129" i="7"/>
  <c r="BH129" i="7"/>
  <c r="BG129" i="7"/>
  <c r="BF129" i="7"/>
  <c r="BE129" i="7"/>
  <c r="BI128" i="7"/>
  <c r="BH128" i="7"/>
  <c r="BG128" i="7"/>
  <c r="BF128" i="7"/>
  <c r="BE128" i="7"/>
  <c r="BI127" i="7"/>
  <c r="BH127" i="7"/>
  <c r="BG127" i="7"/>
  <c r="BF127" i="7"/>
  <c r="BE127" i="7"/>
  <c r="BI126" i="7"/>
  <c r="BH126" i="7"/>
  <c r="BG126" i="7"/>
  <c r="BF126" i="7"/>
  <c r="BE126" i="7"/>
  <c r="BI125" i="7"/>
  <c r="BH125" i="7"/>
  <c r="BG125" i="7"/>
  <c r="BF125" i="7"/>
  <c r="BE125" i="7"/>
  <c r="J91" i="7"/>
  <c r="F91" i="7"/>
  <c r="F89" i="7"/>
  <c r="E87" i="7"/>
  <c r="J24" i="7"/>
  <c r="E24" i="7"/>
  <c r="J92" i="7"/>
  <c r="J23" i="7"/>
  <c r="F148" i="7"/>
  <c r="J12" i="7"/>
  <c r="J145" i="7" s="1"/>
  <c r="E7" i="7"/>
  <c r="E85" i="7"/>
  <c r="J39" i="6"/>
  <c r="J38" i="6"/>
  <c r="AY99" i="1" s="1"/>
  <c r="J37" i="6"/>
  <c r="AX99" i="1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1" i="6"/>
  <c r="BH171" i="6"/>
  <c r="BG171" i="6"/>
  <c r="BE171" i="6"/>
  <c r="T171" i="6"/>
  <c r="T170" i="6"/>
  <c r="R171" i="6"/>
  <c r="R170" i="6" s="1"/>
  <c r="P171" i="6"/>
  <c r="P170" i="6"/>
  <c r="BI169" i="6"/>
  <c r="BH169" i="6"/>
  <c r="BG169" i="6"/>
  <c r="BE169" i="6"/>
  <c r="T169" i="6"/>
  <c r="T168" i="6" s="1"/>
  <c r="R169" i="6"/>
  <c r="R168" i="6"/>
  <c r="P169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J133" i="6"/>
  <c r="F133" i="6"/>
  <c r="F131" i="6"/>
  <c r="E129" i="6"/>
  <c r="BI116" i="6"/>
  <c r="BH116" i="6"/>
  <c r="BG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J91" i="6"/>
  <c r="F91" i="6"/>
  <c r="F89" i="6"/>
  <c r="E87" i="6"/>
  <c r="J24" i="6"/>
  <c r="E24" i="6"/>
  <c r="J134" i="6"/>
  <c r="J23" i="6"/>
  <c r="F92" i="6"/>
  <c r="J12" i="6"/>
  <c r="J131" i="6" s="1"/>
  <c r="E7" i="6"/>
  <c r="E127" i="6" s="1"/>
  <c r="J39" i="5"/>
  <c r="J38" i="5"/>
  <c r="AY98" i="1" s="1"/>
  <c r="J37" i="5"/>
  <c r="AX98" i="1"/>
  <c r="BI223" i="5"/>
  <c r="BH223" i="5"/>
  <c r="BG223" i="5"/>
  <c r="BE223" i="5"/>
  <c r="T223" i="5"/>
  <c r="T222" i="5" s="1"/>
  <c r="R223" i="5"/>
  <c r="R222" i="5"/>
  <c r="P223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199" i="5"/>
  <c r="BH199" i="5"/>
  <c r="BG199" i="5"/>
  <c r="BE199" i="5"/>
  <c r="T199" i="5"/>
  <c r="T198" i="5"/>
  <c r="R199" i="5"/>
  <c r="R198" i="5"/>
  <c r="P199" i="5"/>
  <c r="P198" i="5" s="1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T176" i="5" s="1"/>
  <c r="R177" i="5"/>
  <c r="R176" i="5" s="1"/>
  <c r="P177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J138" i="5"/>
  <c r="F138" i="5"/>
  <c r="F136" i="5"/>
  <c r="E134" i="5"/>
  <c r="BI121" i="5"/>
  <c r="BH121" i="5"/>
  <c r="BG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BI117" i="5"/>
  <c r="BH117" i="5"/>
  <c r="BG117" i="5"/>
  <c r="BF117" i="5"/>
  <c r="BE117" i="5"/>
  <c r="BI116" i="5"/>
  <c r="BH116" i="5"/>
  <c r="BG116" i="5"/>
  <c r="BF116" i="5"/>
  <c r="BE116" i="5"/>
  <c r="J91" i="5"/>
  <c r="F91" i="5"/>
  <c r="F89" i="5"/>
  <c r="E87" i="5"/>
  <c r="J24" i="5"/>
  <c r="E24" i="5"/>
  <c r="J92" i="5"/>
  <c r="J23" i="5"/>
  <c r="F139" i="5"/>
  <c r="J12" i="5"/>
  <c r="J89" i="5"/>
  <c r="E7" i="5"/>
  <c r="E132" i="5"/>
  <c r="J39" i="4"/>
  <c r="J38" i="4"/>
  <c r="AY97" i="1" s="1"/>
  <c r="J37" i="4"/>
  <c r="AX97" i="1" s="1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J129" i="4"/>
  <c r="F129" i="4"/>
  <c r="F127" i="4"/>
  <c r="E125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J90" i="4"/>
  <c r="F90" i="4"/>
  <c r="F88" i="4"/>
  <c r="E86" i="4"/>
  <c r="J24" i="4"/>
  <c r="E24" i="4"/>
  <c r="J91" i="4"/>
  <c r="J23" i="4"/>
  <c r="F91" i="4"/>
  <c r="J12" i="4"/>
  <c r="J88" i="4" s="1"/>
  <c r="E7" i="4"/>
  <c r="E123" i="4" s="1"/>
  <c r="J39" i="3"/>
  <c r="J38" i="3"/>
  <c r="AY96" i="1" s="1"/>
  <c r="J37" i="3"/>
  <c r="AX96" i="1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J126" i="3"/>
  <c r="F126" i="3"/>
  <c r="F124" i="3"/>
  <c r="E122" i="3"/>
  <c r="BI109" i="3"/>
  <c r="BH109" i="3"/>
  <c r="BG109" i="3"/>
  <c r="BE109" i="3"/>
  <c r="BI108" i="3"/>
  <c r="BH108" i="3"/>
  <c r="BG108" i="3"/>
  <c r="BF108" i="3"/>
  <c r="BE108" i="3"/>
  <c r="BI107" i="3"/>
  <c r="BH107" i="3"/>
  <c r="BG107" i="3"/>
  <c r="BF107" i="3"/>
  <c r="BE107" i="3"/>
  <c r="BI106" i="3"/>
  <c r="BH106" i="3"/>
  <c r="BG106" i="3"/>
  <c r="BF106" i="3"/>
  <c r="BE106" i="3"/>
  <c r="BI105" i="3"/>
  <c r="BH105" i="3"/>
  <c r="BG105" i="3"/>
  <c r="BF105" i="3"/>
  <c r="BE105" i="3"/>
  <c r="BI104" i="3"/>
  <c r="BH104" i="3"/>
  <c r="BG104" i="3"/>
  <c r="BF104" i="3"/>
  <c r="BE104" i="3"/>
  <c r="J90" i="3"/>
  <c r="F90" i="3"/>
  <c r="F88" i="3"/>
  <c r="E86" i="3"/>
  <c r="J24" i="3"/>
  <c r="E24" i="3"/>
  <c r="J91" i="3"/>
  <c r="J23" i="3"/>
  <c r="F91" i="3"/>
  <c r="J12" i="3"/>
  <c r="J124" i="3"/>
  <c r="E7" i="3"/>
  <c r="E84" i="3"/>
  <c r="J39" i="2"/>
  <c r="J38" i="2"/>
  <c r="AY95" i="1"/>
  <c r="J37" i="2"/>
  <c r="AX95" i="1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J125" i="2"/>
  <c r="F125" i="2"/>
  <c r="F123" i="2"/>
  <c r="E121" i="2"/>
  <c r="BI108" i="2"/>
  <c r="BH108" i="2"/>
  <c r="BG108" i="2"/>
  <c r="BE108" i="2"/>
  <c r="BI107" i="2"/>
  <c r="BH107" i="2"/>
  <c r="BG107" i="2"/>
  <c r="BF107" i="2"/>
  <c r="BE107" i="2"/>
  <c r="BI106" i="2"/>
  <c r="BH106" i="2"/>
  <c r="BG106" i="2"/>
  <c r="BF106" i="2"/>
  <c r="BE106" i="2"/>
  <c r="BI105" i="2"/>
  <c r="BH105" i="2"/>
  <c r="BG105" i="2"/>
  <c r="BF105" i="2"/>
  <c r="BE105" i="2"/>
  <c r="BI104" i="2"/>
  <c r="BH104" i="2"/>
  <c r="BG104" i="2"/>
  <c r="BF104" i="2"/>
  <c r="BE104" i="2"/>
  <c r="BI103" i="2"/>
  <c r="BH103" i="2"/>
  <c r="BG103" i="2"/>
  <c r="BF103" i="2"/>
  <c r="BE103" i="2"/>
  <c r="J90" i="2"/>
  <c r="F90" i="2"/>
  <c r="F88" i="2"/>
  <c r="E86" i="2"/>
  <c r="J24" i="2"/>
  <c r="E24" i="2"/>
  <c r="J91" i="2" s="1"/>
  <c r="J23" i="2"/>
  <c r="F126" i="2"/>
  <c r="J12" i="2"/>
  <c r="J88" i="2"/>
  <c r="E7" i="2"/>
  <c r="E84" i="2"/>
  <c r="CK120" i="1"/>
  <c r="CJ120" i="1"/>
  <c r="CI120" i="1"/>
  <c r="CH120" i="1"/>
  <c r="CG120" i="1"/>
  <c r="CF120" i="1"/>
  <c r="BZ120" i="1"/>
  <c r="CE120" i="1"/>
  <c r="CK119" i="1"/>
  <c r="CJ119" i="1"/>
  <c r="CI119" i="1"/>
  <c r="CH119" i="1"/>
  <c r="CG119" i="1"/>
  <c r="CF119" i="1"/>
  <c r="BZ119" i="1"/>
  <c r="CE119" i="1"/>
  <c r="CK118" i="1"/>
  <c r="CJ118" i="1"/>
  <c r="CI118" i="1"/>
  <c r="CH118" i="1"/>
  <c r="CG118" i="1"/>
  <c r="CF118" i="1"/>
  <c r="BZ118" i="1"/>
  <c r="CE118" i="1"/>
  <c r="CK117" i="1"/>
  <c r="CJ117" i="1"/>
  <c r="CI117" i="1"/>
  <c r="CH117" i="1"/>
  <c r="CG117" i="1"/>
  <c r="CF117" i="1"/>
  <c r="BZ117" i="1"/>
  <c r="CE117" i="1"/>
  <c r="L90" i="1"/>
  <c r="AM90" i="1"/>
  <c r="AM89" i="1"/>
  <c r="L89" i="1"/>
  <c r="AM87" i="1"/>
  <c r="L87" i="1"/>
  <c r="L85" i="1"/>
  <c r="L84" i="1"/>
  <c r="BK233" i="4"/>
  <c r="J219" i="4"/>
  <c r="BK214" i="4"/>
  <c r="BK206" i="4"/>
  <c r="J193" i="4"/>
  <c r="BK191" i="4"/>
  <c r="J211" i="4"/>
  <c r="BK201" i="4"/>
  <c r="J183" i="4"/>
  <c r="J175" i="4"/>
  <c r="J170" i="4"/>
  <c r="BK152" i="4"/>
  <c r="J181" i="4"/>
  <c r="BK210" i="4"/>
  <c r="BK208" i="4"/>
  <c r="BK187" i="4"/>
  <c r="BK172" i="4"/>
  <c r="J164" i="4"/>
  <c r="J153" i="4"/>
  <c r="BK143" i="4"/>
  <c r="J140" i="4"/>
  <c r="J171" i="4"/>
  <c r="BK159" i="4"/>
  <c r="BK146" i="4"/>
  <c r="BK148" i="4"/>
  <c r="BK137" i="4"/>
  <c r="J148" i="4"/>
  <c r="J137" i="4"/>
  <c r="BK218" i="5"/>
  <c r="BK204" i="5"/>
  <c r="BK197" i="5"/>
  <c r="BK183" i="5"/>
  <c r="BK214" i="5"/>
  <c r="BK206" i="5"/>
  <c r="BK193" i="5"/>
  <c r="BK174" i="5"/>
  <c r="J165" i="5"/>
  <c r="J155" i="5"/>
  <c r="BK194" i="5"/>
  <c r="J180" i="5"/>
  <c r="J162" i="5"/>
  <c r="BK146" i="5"/>
  <c r="BK180" i="5"/>
  <c r="J157" i="5"/>
  <c r="BK151" i="5"/>
  <c r="BK149" i="5"/>
  <c r="J180" i="6"/>
  <c r="J169" i="6"/>
  <c r="J162" i="6"/>
  <c r="J158" i="6"/>
  <c r="J147" i="6"/>
  <c r="J141" i="6"/>
  <c r="J177" i="6"/>
  <c r="J166" i="6"/>
  <c r="BK158" i="6"/>
  <c r="J145" i="6"/>
  <c r="BK177" i="6"/>
  <c r="BK163" i="6"/>
  <c r="BK149" i="6"/>
  <c r="BK332" i="7"/>
  <c r="BK316" i="7"/>
  <c r="J301" i="7"/>
  <c r="BK278" i="7"/>
  <c r="J262" i="7"/>
  <c r="J231" i="7"/>
  <c r="J173" i="7"/>
  <c r="J321" i="7"/>
  <c r="BK298" i="7"/>
  <c r="BK197" i="7"/>
  <c r="BK317" i="7"/>
  <c r="BK294" i="7"/>
  <c r="J274" i="7"/>
  <c r="J260" i="7"/>
  <c r="J186" i="7"/>
  <c r="J317" i="7"/>
  <c r="BK302" i="7"/>
  <c r="BK155" i="7"/>
  <c r="BK158" i="7"/>
  <c r="BK299" i="7"/>
  <c r="BK284" i="7"/>
  <c r="BK242" i="7"/>
  <c r="BK221" i="7"/>
  <c r="J291" i="7"/>
  <c r="BK277" i="7"/>
  <c r="BK266" i="7"/>
  <c r="J288" i="7"/>
  <c r="BK276" i="7"/>
  <c r="J246" i="7"/>
  <c r="J159" i="7"/>
  <c r="J247" i="7"/>
  <c r="BK219" i="7"/>
  <c r="BK204" i="7"/>
  <c r="J168" i="7"/>
  <c r="J181" i="7"/>
  <c r="BK173" i="7"/>
  <c r="BK157" i="7"/>
  <c r="BK176" i="8"/>
  <c r="J155" i="8"/>
  <c r="J135" i="8"/>
  <c r="J199" i="8"/>
  <c r="J181" i="8"/>
  <c r="J169" i="8"/>
  <c r="J160" i="8"/>
  <c r="BK139" i="8"/>
  <c r="BK166" i="8"/>
  <c r="J192" i="8"/>
  <c r="BK184" i="8"/>
  <c r="J170" i="8"/>
  <c r="BK162" i="8"/>
  <c r="J144" i="8"/>
  <c r="J186" i="8"/>
  <c r="J177" i="8"/>
  <c r="BK160" i="8"/>
  <c r="J141" i="8"/>
  <c r="J136" i="8"/>
  <c r="J188" i="9"/>
  <c r="BK177" i="9"/>
  <c r="J152" i="9"/>
  <c r="J142" i="9"/>
  <c r="J133" i="9"/>
  <c r="BK183" i="9"/>
  <c r="J174" i="9"/>
  <c r="BK163" i="9"/>
  <c r="BK136" i="9"/>
  <c r="J182" i="9"/>
  <c r="BK141" i="9"/>
  <c r="J183" i="9"/>
  <c r="BK172" i="9"/>
  <c r="J164" i="9"/>
  <c r="BK157" i="9"/>
  <c r="BK147" i="9"/>
  <c r="BK168" i="9"/>
  <c r="BK144" i="9"/>
  <c r="J161" i="9"/>
  <c r="J156" i="9"/>
  <c r="J174" i="10"/>
  <c r="BK162" i="10"/>
  <c r="J138" i="10"/>
  <c r="BK146" i="10"/>
  <c r="BK175" i="10"/>
  <c r="BK166" i="10"/>
  <c r="J149" i="10"/>
  <c r="BK173" i="10"/>
  <c r="BK161" i="10"/>
  <c r="BK151" i="10"/>
  <c r="J156" i="10"/>
  <c r="BK141" i="10"/>
  <c r="BK147" i="10"/>
  <c r="BK153" i="10"/>
  <c r="BK133" i="10"/>
  <c r="BK134" i="10"/>
  <c r="J206" i="11"/>
  <c r="J199" i="11"/>
  <c r="J194" i="11"/>
  <c r="BK187" i="11"/>
  <c r="BK182" i="11"/>
  <c r="J174" i="11"/>
  <c r="J166" i="11"/>
  <c r="BK157" i="11"/>
  <c r="J148" i="11"/>
  <c r="J141" i="11"/>
  <c r="J215" i="11"/>
  <c r="BK210" i="11"/>
  <c r="BK202" i="11"/>
  <c r="J197" i="11"/>
  <c r="BK191" i="11"/>
  <c r="BK185" i="11"/>
  <c r="BK177" i="11"/>
  <c r="J167" i="11"/>
  <c r="J162" i="11"/>
  <c r="J156" i="11"/>
  <c r="J152" i="11"/>
  <c r="J147" i="11"/>
  <c r="J143" i="11"/>
  <c r="J284" i="12"/>
  <c r="J278" i="12"/>
  <c r="J273" i="12"/>
  <c r="BK268" i="12"/>
  <c r="BK264" i="12"/>
  <c r="J258" i="12"/>
  <c r="BK250" i="12"/>
  <c r="BK239" i="12"/>
  <c r="BK234" i="12"/>
  <c r="J230" i="12"/>
  <c r="BK222" i="12"/>
  <c r="J216" i="12"/>
  <c r="BK206" i="12"/>
  <c r="BK199" i="12"/>
  <c r="J192" i="12"/>
  <c r="J186" i="12"/>
  <c r="J180" i="12"/>
  <c r="BK174" i="12"/>
  <c r="BK160" i="12"/>
  <c r="J156" i="12"/>
  <c r="J153" i="12"/>
  <c r="J149" i="12"/>
  <c r="J277" i="12"/>
  <c r="BK270" i="12"/>
  <c r="J260" i="12"/>
  <c r="J250" i="12"/>
  <c r="BK240" i="12"/>
  <c r="J236" i="12"/>
  <c r="BK231" i="12"/>
  <c r="BK225" i="12"/>
  <c r="BK219" i="12"/>
  <c r="BK209" i="12"/>
  <c r="BK202" i="12"/>
  <c r="J196" i="12"/>
  <c r="BK190" i="12"/>
  <c r="BK185" i="12"/>
  <c r="BK179" i="12"/>
  <c r="BK170" i="12"/>
  <c r="J168" i="12"/>
  <c r="J165" i="12"/>
  <c r="J163" i="12"/>
  <c r="BK199" i="13"/>
  <c r="BK186" i="13"/>
  <c r="BK175" i="13"/>
  <c r="J141" i="13"/>
  <c r="J200" i="13"/>
  <c r="BK189" i="13"/>
  <c r="J161" i="13"/>
  <c r="BK203" i="13"/>
  <c r="BK181" i="13"/>
  <c r="J168" i="13"/>
  <c r="J146" i="13"/>
  <c r="J191" i="13"/>
  <c r="J195" i="13"/>
  <c r="BK182" i="13"/>
  <c r="BK179" i="13"/>
  <c r="J179" i="13"/>
  <c r="BK163" i="13"/>
  <c r="J137" i="13"/>
  <c r="BK155" i="13"/>
  <c r="BK145" i="13"/>
  <c r="J167" i="13"/>
  <c r="J155" i="13"/>
  <c r="J151" i="13"/>
  <c r="BK140" i="13"/>
  <c r="BK147" i="14"/>
  <c r="J136" i="14"/>
  <c r="J142" i="14"/>
  <c r="BK133" i="14"/>
  <c r="BK141" i="14"/>
  <c r="J175" i="15"/>
  <c r="BK188" i="15"/>
  <c r="BK171" i="15"/>
  <c r="J150" i="15"/>
  <c r="BK139" i="15"/>
  <c r="BK191" i="15"/>
  <c r="J196" i="15"/>
  <c r="J188" i="15"/>
  <c r="J180" i="15"/>
  <c r="BK146" i="15"/>
  <c r="BK185" i="15"/>
  <c r="J174" i="15"/>
  <c r="J149" i="15"/>
  <c r="J179" i="15"/>
  <c r="BK160" i="15"/>
  <c r="BK142" i="15"/>
  <c r="BK159" i="15"/>
  <c r="J144" i="15"/>
  <c r="BK151" i="15"/>
  <c r="J148" i="15"/>
  <c r="BK207" i="16"/>
  <c r="J196" i="16"/>
  <c r="J178" i="16"/>
  <c r="J224" i="16"/>
  <c r="BK214" i="16"/>
  <c r="J204" i="16"/>
  <c r="BK224" i="16"/>
  <c r="J205" i="16"/>
  <c r="BK213" i="16"/>
  <c r="J218" i="16"/>
  <c r="BK215" i="16"/>
  <c r="BK183" i="16"/>
  <c r="BK147" i="16"/>
  <c r="BK203" i="16"/>
  <c r="BK184" i="16"/>
  <c r="BK170" i="16"/>
  <c r="J157" i="16"/>
  <c r="BK154" i="16"/>
  <c r="J146" i="16"/>
  <c r="BK195" i="16"/>
  <c r="BK148" i="16"/>
  <c r="J187" i="16"/>
  <c r="J184" i="16"/>
  <c r="J176" i="16"/>
  <c r="BK173" i="16"/>
  <c r="BK158" i="16"/>
  <c r="J159" i="16"/>
  <c r="J172" i="16"/>
  <c r="J141" i="16"/>
  <c r="J153" i="17"/>
  <c r="BK142" i="17"/>
  <c r="J136" i="17"/>
  <c r="J147" i="17"/>
  <c r="BK197" i="18"/>
  <c r="BK188" i="18"/>
  <c r="J168" i="18"/>
  <c r="J152" i="18"/>
  <c r="BK138" i="18"/>
  <c r="J184" i="18"/>
  <c r="BK162" i="18"/>
  <c r="BK147" i="18"/>
  <c r="J189" i="18"/>
  <c r="J181" i="18"/>
  <c r="BK164" i="18"/>
  <c r="J147" i="18"/>
  <c r="BK137" i="18"/>
  <c r="J186" i="18"/>
  <c r="BK174" i="18"/>
  <c r="J169" i="18"/>
  <c r="J163" i="18"/>
  <c r="BK151" i="18"/>
  <c r="J192" i="18"/>
  <c r="BK180" i="18"/>
  <c r="J161" i="18"/>
  <c r="BK150" i="18"/>
  <c r="J167" i="19"/>
  <c r="BK164" i="19"/>
  <c r="BK155" i="19"/>
  <c r="BK153" i="19"/>
  <c r="J150" i="19"/>
  <c r="BK143" i="19"/>
  <c r="BK137" i="19"/>
  <c r="J133" i="19"/>
  <c r="BK165" i="19"/>
  <c r="J153" i="19"/>
  <c r="BK148" i="19"/>
  <c r="BK142" i="19"/>
  <c r="BK191" i="20"/>
  <c r="J186" i="20"/>
  <c r="BK168" i="20"/>
  <c r="J150" i="20"/>
  <c r="J142" i="20"/>
  <c r="BK192" i="20"/>
  <c r="J183" i="20"/>
  <c r="J163" i="20"/>
  <c r="J149" i="20"/>
  <c r="BK193" i="20"/>
  <c r="BK185" i="20"/>
  <c r="J158" i="20"/>
  <c r="J136" i="20"/>
  <c r="BK184" i="20"/>
  <c r="BK170" i="20"/>
  <c r="J157" i="20"/>
  <c r="J139" i="20"/>
  <c r="BK163" i="20"/>
  <c r="BK166" i="20"/>
  <c r="BK161" i="20"/>
  <c r="BK150" i="20"/>
  <c r="BK151" i="20"/>
  <c r="J141" i="20"/>
  <c r="BK155" i="21"/>
  <c r="J141" i="21"/>
  <c r="J154" i="21"/>
  <c r="J146" i="21"/>
  <c r="J134" i="21"/>
  <c r="BK151" i="21"/>
  <c r="J138" i="21"/>
  <c r="BK142" i="21"/>
  <c r="BK138" i="21"/>
  <c r="J154" i="2"/>
  <c r="BK146" i="2"/>
  <c r="J163" i="2"/>
  <c r="J157" i="2"/>
  <c r="J143" i="2"/>
  <c r="BK169" i="2"/>
  <c r="J162" i="2"/>
  <c r="BK156" i="2"/>
  <c r="J133" i="2"/>
  <c r="BK132" i="2"/>
  <c r="J166" i="2"/>
  <c r="BK145" i="2"/>
  <c r="J152" i="2"/>
  <c r="BK151" i="2"/>
  <c r="J149" i="2"/>
  <c r="J169" i="2"/>
  <c r="J232" i="3"/>
  <c r="J211" i="3"/>
  <c r="BK201" i="3"/>
  <c r="BK188" i="3"/>
  <c r="BK234" i="3"/>
  <c r="J230" i="3"/>
  <c r="J215" i="3"/>
  <c r="J204" i="3"/>
  <c r="BK191" i="3"/>
  <c r="BK162" i="3"/>
  <c r="J231" i="3"/>
  <c r="BK222" i="3"/>
  <c r="BK214" i="3"/>
  <c r="BK206" i="3"/>
  <c r="J194" i="3"/>
  <c r="J183" i="3"/>
  <c r="J170" i="3"/>
  <c r="J158" i="3"/>
  <c r="J226" i="3"/>
  <c r="BK220" i="3"/>
  <c r="BK205" i="3"/>
  <c r="J191" i="3"/>
  <c r="J225" i="3"/>
  <c r="J168" i="3"/>
  <c r="J169" i="3"/>
  <c r="BK186" i="3"/>
  <c r="J179" i="3"/>
  <c r="J155" i="3"/>
  <c r="BK140" i="3"/>
  <c r="BK195" i="3"/>
  <c r="J173" i="3"/>
  <c r="BK141" i="3"/>
  <c r="BK193" i="3"/>
  <c r="BK178" i="3"/>
  <c r="BK232" i="4"/>
  <c r="J223" i="4"/>
  <c r="J257" i="4"/>
  <c r="BK249" i="4"/>
  <c r="BK240" i="4"/>
  <c r="BK255" i="4"/>
  <c r="J246" i="4"/>
  <c r="J200" i="4"/>
  <c r="BK142" i="4"/>
  <c r="BK220" i="4"/>
  <c r="J214" i="4"/>
  <c r="BK236" i="4"/>
  <c r="J232" i="4"/>
  <c r="J225" i="4"/>
  <c r="J220" i="4"/>
  <c r="BK207" i="4"/>
  <c r="BK204" i="4"/>
  <c r="J198" i="4"/>
  <c r="J192" i="4"/>
  <c r="J184" i="4"/>
  <c r="J173" i="4"/>
  <c r="J155" i="4"/>
  <c r="J152" i="4"/>
  <c r="J144" i="4"/>
  <c r="BK229" i="4"/>
  <c r="BK224" i="4"/>
  <c r="BK218" i="4"/>
  <c r="BK211" i="4"/>
  <c r="BK202" i="4"/>
  <c r="J195" i="4"/>
  <c r="J188" i="4"/>
  <c r="J202" i="4"/>
  <c r="J182" i="4"/>
  <c r="BK173" i="4"/>
  <c r="BK165" i="4"/>
  <c r="BK149" i="4"/>
  <c r="BK157" i="4"/>
  <c r="J205" i="4"/>
  <c r="BK203" i="4"/>
  <c r="J190" i="4"/>
  <c r="BK174" i="4"/>
  <c r="BK163" i="4"/>
  <c r="BK150" i="4"/>
  <c r="J196" i="4"/>
  <c r="J186" i="4"/>
  <c r="J177" i="4"/>
  <c r="BK164" i="4"/>
  <c r="J154" i="4"/>
  <c r="J159" i="4"/>
  <c r="J139" i="4"/>
  <c r="BK151" i="4"/>
  <c r="J143" i="4"/>
  <c r="BK219" i="5"/>
  <c r="J207" i="5"/>
  <c r="BK203" i="5"/>
  <c r="J196" i="5"/>
  <c r="BK184" i="5"/>
  <c r="BK152" i="5"/>
  <c r="J213" i="5"/>
  <c r="BK199" i="5"/>
  <c r="J185" i="5"/>
  <c r="BK169" i="5"/>
  <c r="BK162" i="5"/>
  <c r="BK217" i="5"/>
  <c r="J193" i="5"/>
  <c r="J184" i="5"/>
  <c r="BK165" i="5"/>
  <c r="J158" i="5"/>
  <c r="BK186" i="5"/>
  <c r="BK163" i="5"/>
  <c r="J148" i="5"/>
  <c r="J147" i="5"/>
  <c r="BK147" i="5"/>
  <c r="BK171" i="6"/>
  <c r="BK161" i="6"/>
  <c r="J157" i="6"/>
  <c r="J149" i="6"/>
  <c r="J144" i="6"/>
  <c r="J181" i="6"/>
  <c r="BK176" i="6"/>
  <c r="BK165" i="6"/>
  <c r="J150" i="6"/>
  <c r="BK142" i="6"/>
  <c r="J164" i="6"/>
  <c r="BK145" i="6"/>
  <c r="J330" i="7"/>
  <c r="J311" i="7"/>
  <c r="J284" i="7"/>
  <c r="BK270" i="7"/>
  <c r="BK256" i="7"/>
  <c r="BK237" i="7"/>
  <c r="BK202" i="7"/>
  <c r="BK326" i="7"/>
  <c r="BK330" i="7"/>
  <c r="BK259" i="7"/>
  <c r="BK203" i="7"/>
  <c r="J313" i="7"/>
  <c r="J290" i="7"/>
  <c r="J268" i="7"/>
  <c r="BK255" i="7"/>
  <c r="J185" i="7"/>
  <c r="BK320" i="7"/>
  <c r="BK301" i="7"/>
  <c r="BK291" i="7"/>
  <c r="BK310" i="7"/>
  <c r="BK305" i="7"/>
  <c r="BK290" i="7"/>
  <c r="BK269" i="7"/>
  <c r="BK230" i="7"/>
  <c r="BK187" i="7"/>
  <c r="BK293" i="7"/>
  <c r="J279" i="7"/>
  <c r="J269" i="7"/>
  <c r="BK247" i="7"/>
  <c r="BK289" i="7"/>
  <c r="BK280" i="7"/>
  <c r="J264" i="7"/>
  <c r="J241" i="7"/>
  <c r="BK184" i="7"/>
  <c r="BK234" i="7"/>
  <c r="BK212" i="7"/>
  <c r="BK185" i="7"/>
  <c r="BK196" i="7"/>
  <c r="J172" i="7"/>
  <c r="J245" i="7"/>
  <c r="BK228" i="7"/>
  <c r="BK218" i="7"/>
  <c r="BK189" i="7"/>
  <c r="J244" i="7"/>
  <c r="BK244" i="7"/>
  <c r="J220" i="7"/>
  <c r="J212" i="7"/>
  <c r="BK206" i="7"/>
  <c r="J237" i="7"/>
  <c r="J193" i="7"/>
  <c r="J164" i="7"/>
  <c r="BK208" i="7"/>
  <c r="BK195" i="7"/>
  <c r="J176" i="7"/>
  <c r="J193" i="8"/>
  <c r="BK181" i="8"/>
  <c r="BK175" i="8"/>
  <c r="BK159" i="8"/>
  <c r="J148" i="8"/>
  <c r="J140" i="8"/>
  <c r="J202" i="8"/>
  <c r="J188" i="8"/>
  <c r="J174" i="8"/>
  <c r="BK165" i="8"/>
  <c r="BK146" i="8"/>
  <c r="J204" i="8"/>
  <c r="J201" i="8"/>
  <c r="BK191" i="8"/>
  <c r="J182" i="8"/>
  <c r="J175" i="8"/>
  <c r="J165" i="8"/>
  <c r="J161" i="8"/>
  <c r="J153" i="8"/>
  <c r="BK140" i="8"/>
  <c r="BK179" i="8"/>
  <c r="BK164" i="8"/>
  <c r="J152" i="8"/>
  <c r="BK148" i="8"/>
  <c r="BK189" i="9"/>
  <c r="BK178" i="9"/>
  <c r="BK171" i="9"/>
  <c r="BK164" i="9"/>
  <c r="J147" i="9"/>
  <c r="J136" i="9"/>
  <c r="BK188" i="9"/>
  <c r="BK180" i="9"/>
  <c r="BK165" i="9"/>
  <c r="J153" i="9"/>
  <c r="BK184" i="9"/>
  <c r="J146" i="9"/>
  <c r="J184" i="9"/>
  <c r="BK175" i="9"/>
  <c r="BK166" i="9"/>
  <c r="J158" i="9"/>
  <c r="J149" i="9"/>
  <c r="J143" i="9"/>
  <c r="J155" i="9"/>
  <c r="BK160" i="9"/>
  <c r="BK143" i="9"/>
  <c r="BK172" i="10"/>
  <c r="BK155" i="10"/>
  <c r="BK164" i="10"/>
  <c r="J150" i="10"/>
  <c r="J134" i="10"/>
  <c r="BK171" i="10"/>
  <c r="J161" i="10"/>
  <c r="J148" i="10"/>
  <c r="BK174" i="10"/>
  <c r="BK160" i="10"/>
  <c r="J169" i="10"/>
  <c r="BK148" i="10"/>
  <c r="J157" i="10"/>
  <c r="J142" i="10"/>
  <c r="J147" i="10"/>
  <c r="J136" i="10"/>
  <c r="J205" i="11"/>
  <c r="BK200" i="11"/>
  <c r="J195" i="11"/>
  <c r="BK188" i="11"/>
  <c r="BK181" i="11"/>
  <c r="J176" i="11"/>
  <c r="J171" i="11"/>
  <c r="J163" i="11"/>
  <c r="BK156" i="11"/>
  <c r="J151" i="11"/>
  <c r="BK147" i="11"/>
  <c r="J140" i="11"/>
  <c r="J218" i="11"/>
  <c r="BK212" i="11"/>
  <c r="J209" i="11"/>
  <c r="BK201" i="11"/>
  <c r="BK196" i="11"/>
  <c r="J189" i="11"/>
  <c r="J240" i="12"/>
  <c r="J235" i="12"/>
  <c r="J231" i="12"/>
  <c r="J225" i="12"/>
  <c r="J219" i="12"/>
  <c r="J210" i="12"/>
  <c r="J202" i="12"/>
  <c r="J193" i="12"/>
  <c r="J188" i="12"/>
  <c r="J182" i="12"/>
  <c r="BK176" i="12"/>
  <c r="J162" i="12"/>
  <c r="BK158" i="12"/>
  <c r="BK155" i="12"/>
  <c r="J152" i="12"/>
  <c r="J148" i="12"/>
  <c r="J275" i="12"/>
  <c r="J268" i="12"/>
  <c r="J261" i="12"/>
  <c r="J255" i="12"/>
  <c r="BK248" i="12"/>
  <c r="J239" i="12"/>
  <c r="BK233" i="12"/>
  <c r="J227" i="12"/>
  <c r="J222" i="12"/>
  <c r="BK216" i="12"/>
  <c r="J208" i="12"/>
  <c r="J205" i="12"/>
  <c r="J199" i="12"/>
  <c r="BK194" i="12"/>
  <c r="J189" i="12"/>
  <c r="J184" i="12"/>
  <c r="J176" i="12"/>
  <c r="BK171" i="12"/>
  <c r="BK167" i="12"/>
  <c r="J166" i="12"/>
  <c r="J164" i="12"/>
  <c r="BK201" i="13"/>
  <c r="J189" i="13"/>
  <c r="BK178" i="13"/>
  <c r="J158" i="13"/>
  <c r="J203" i="13"/>
  <c r="BK195" i="13"/>
  <c r="J185" i="13"/>
  <c r="BK168" i="13"/>
  <c r="J206" i="13"/>
  <c r="J186" i="13"/>
  <c r="BK171" i="13"/>
  <c r="J160" i="13"/>
  <c r="J145" i="13"/>
  <c r="BK197" i="13"/>
  <c r="BK183" i="13"/>
  <c r="J190" i="13"/>
  <c r="J178" i="13"/>
  <c r="BK142" i="13"/>
  <c r="J171" i="13"/>
  <c r="BK143" i="13"/>
  <c r="J165" i="13"/>
  <c r="J152" i="13"/>
  <c r="J142" i="13"/>
  <c r="J166" i="13"/>
  <c r="J154" i="13"/>
  <c r="BK152" i="13"/>
  <c r="BK141" i="13"/>
  <c r="J140" i="14"/>
  <c r="BK134" i="14"/>
  <c r="BK137" i="14"/>
  <c r="J132" i="14"/>
  <c r="BK138" i="14"/>
  <c r="J134" i="14"/>
  <c r="BK196" i="15"/>
  <c r="BK180" i="15"/>
  <c r="BK161" i="15"/>
  <c r="BK140" i="15"/>
  <c r="J195" i="15"/>
  <c r="BK190" i="15"/>
  <c r="J194" i="15"/>
  <c r="J185" i="15"/>
  <c r="J173" i="15"/>
  <c r="BK195" i="15"/>
  <c r="J191" i="15"/>
  <c r="BK179" i="15"/>
  <c r="BK168" i="15"/>
  <c r="BK157" i="15"/>
  <c r="J178" i="15"/>
  <c r="J151" i="15"/>
  <c r="J163" i="15"/>
  <c r="J161" i="15"/>
  <c r="BK155" i="15"/>
  <c r="J140" i="15"/>
  <c r="J223" i="16"/>
  <c r="BK208" i="16"/>
  <c r="BK197" i="16"/>
  <c r="J175" i="16"/>
  <c r="BK160" i="16"/>
  <c r="J210" i="16"/>
  <c r="J202" i="16"/>
  <c r="BK223" i="16"/>
  <c r="BK212" i="16"/>
  <c r="J217" i="16"/>
  <c r="J206" i="16"/>
  <c r="BK216" i="16"/>
  <c r="BK219" i="16"/>
  <c r="J192" i="16"/>
  <c r="BK174" i="16"/>
  <c r="J201" i="16"/>
  <c r="J189" i="16"/>
  <c r="BK176" i="16"/>
  <c r="J160" i="16"/>
  <c r="BK153" i="16"/>
  <c r="BK151" i="16"/>
  <c r="BK142" i="16"/>
  <c r="BK152" i="16"/>
  <c r="J190" i="16"/>
  <c r="J188" i="16"/>
  <c r="BK146" i="16"/>
  <c r="BK175" i="16"/>
  <c r="BK163" i="16"/>
  <c r="BK161" i="16"/>
  <c r="J173" i="16"/>
  <c r="J161" i="16"/>
  <c r="BK145" i="17"/>
  <c r="BK143" i="17"/>
  <c r="J137" i="17"/>
  <c r="J149" i="17"/>
  <c r="J145" i="17"/>
  <c r="J142" i="17"/>
  <c r="J193" i="18"/>
  <c r="J180" i="18"/>
  <c r="J160" i="18"/>
  <c r="J143" i="18"/>
  <c r="J199" i="18"/>
  <c r="J179" i="18"/>
  <c r="BK158" i="18"/>
  <c r="J155" i="2"/>
  <c r="J144" i="2"/>
  <c r="BK140" i="2"/>
  <c r="BK160" i="2"/>
  <c r="J159" i="2"/>
  <c r="J138" i="2"/>
  <c r="BK161" i="2"/>
  <c r="BK157" i="2"/>
  <c r="BK155" i="2"/>
  <c r="BK142" i="2"/>
  <c r="BK166" i="2"/>
  <c r="J165" i="2"/>
  <c r="J134" i="2"/>
  <c r="J167" i="2"/>
  <c r="BK150" i="2"/>
  <c r="BK148" i="2"/>
  <c r="J148" i="2"/>
  <c r="J234" i="3"/>
  <c r="J220" i="3"/>
  <c r="J205" i="3"/>
  <c r="BK190" i="3"/>
  <c r="BK132" i="3"/>
  <c r="BK228" i="3"/>
  <c r="BK218" i="3"/>
  <c r="J210" i="3"/>
  <c r="BK197" i="3"/>
  <c r="J165" i="3"/>
  <c r="BK229" i="3"/>
  <c r="BK219" i="3"/>
  <c r="BK208" i="3"/>
  <c r="BK198" i="3"/>
  <c r="J185" i="3"/>
  <c r="BK171" i="3"/>
  <c r="BK161" i="3"/>
  <c r="J228" i="3"/>
  <c r="J222" i="3"/>
  <c r="BK210" i="3"/>
  <c r="BK196" i="3"/>
  <c r="BK230" i="3"/>
  <c r="BK183" i="3"/>
  <c r="BK185" i="3"/>
  <c r="J197" i="3"/>
  <c r="BK177" i="3"/>
  <c r="J159" i="3"/>
  <c r="J143" i="3"/>
  <c r="J208" i="3"/>
  <c r="BK181" i="3"/>
  <c r="BK176" i="3"/>
  <c r="BK142" i="3"/>
  <c r="J181" i="3"/>
  <c r="J166" i="3"/>
  <c r="J152" i="3"/>
  <c r="BK137" i="3"/>
  <c r="BK167" i="3"/>
  <c r="BK150" i="3"/>
  <c r="BK133" i="3"/>
  <c r="BK165" i="3"/>
  <c r="J154" i="3"/>
  <c r="J141" i="3"/>
  <c r="BK148" i="3"/>
  <c r="J265" i="4"/>
  <c r="BK260" i="4"/>
  <c r="BK257" i="4"/>
  <c r="BK248" i="4"/>
  <c r="BK243" i="4"/>
  <c r="J239" i="4"/>
  <c r="J174" i="4"/>
  <c r="BK261" i="4"/>
  <c r="J253" i="4"/>
  <c r="J248" i="4"/>
  <c r="BK221" i="5"/>
  <c r="J217" i="5"/>
  <c r="J212" i="5"/>
  <c r="J211" i="5"/>
  <c r="J206" i="5"/>
  <c r="J197" i="5"/>
  <c r="J194" i="5"/>
  <c r="BK191" i="5"/>
  <c r="BK188" i="5"/>
  <c r="BK185" i="5"/>
  <c r="J181" i="5"/>
  <c r="J177" i="5"/>
  <c r="J173" i="5"/>
  <c r="BK164" i="5"/>
  <c r="BK159" i="5"/>
  <c r="J151" i="5"/>
  <c r="BK207" i="5"/>
  <c r="J191" i="5"/>
  <c r="J170" i="5"/>
  <c r="J164" i="5"/>
  <c r="BK211" i="5"/>
  <c r="J190" i="5"/>
  <c r="J169" i="5"/>
  <c r="BK155" i="5"/>
  <c r="BK181" i="5"/>
  <c r="J149" i="5"/>
  <c r="J152" i="5"/>
  <c r="J150" i="5"/>
  <c r="BK148" i="5"/>
  <c r="BK179" i="6"/>
  <c r="BK167" i="6"/>
  <c r="J160" i="6"/>
  <c r="BK153" i="6"/>
  <c r="BK146" i="6"/>
  <c r="BK140" i="6"/>
  <c r="BK174" i="6"/>
  <c r="J161" i="6"/>
  <c r="BK155" i="6"/>
  <c r="BK143" i="6"/>
  <c r="BK166" i="6"/>
  <c r="J153" i="6"/>
  <c r="J140" i="6"/>
  <c r="J320" i="7"/>
  <c r="J299" i="7"/>
  <c r="BK279" i="7"/>
  <c r="J259" i="7"/>
  <c r="J209" i="7"/>
  <c r="BK327" i="7"/>
  <c r="BK328" i="7"/>
  <c r="BK265" i="7"/>
  <c r="BK329" i="7"/>
  <c r="J302" i="7"/>
  <c r="J275" i="7"/>
  <c r="J251" i="7"/>
  <c r="J322" i="7"/>
  <c r="J308" i="7"/>
  <c r="BK295" i="7"/>
  <c r="J326" i="7"/>
  <c r="BK314" i="7"/>
  <c r="J294" i="7"/>
  <c r="J293" i="7"/>
  <c r="BK248" i="7"/>
  <c r="J223" i="7"/>
  <c r="J298" i="7"/>
  <c r="BK286" i="7"/>
  <c r="BK288" i="7"/>
  <c r="BK182" i="7"/>
  <c r="BK282" i="7"/>
  <c r="BK272" i="7"/>
  <c r="BK227" i="7"/>
  <c r="J258" i="7"/>
  <c r="J230" i="7"/>
  <c r="J203" i="7"/>
  <c r="BK274" i="7"/>
  <c r="BK179" i="7"/>
  <c r="BK260" i="7"/>
  <c r="J261" i="7"/>
  <c r="BK251" i="7"/>
  <c r="BK229" i="7"/>
  <c r="BK217" i="7"/>
  <c r="BK194" i="7"/>
  <c r="BK246" i="7"/>
  <c r="BK165" i="7"/>
  <c r="BK223" i="7"/>
  <c r="BK214" i="7"/>
  <c r="J205" i="7"/>
  <c r="J197" i="7"/>
  <c r="J232" i="7"/>
  <c r="J154" i="7"/>
  <c r="BK220" i="7"/>
  <c r="J215" i="7"/>
  <c r="BK213" i="7"/>
  <c r="J210" i="7"/>
  <c r="BK207" i="7"/>
  <c r="BK200" i="7"/>
  <c r="BK198" i="7"/>
  <c r="J187" i="7"/>
  <c r="J182" i="7"/>
  <c r="J180" i="7"/>
  <c r="J178" i="7"/>
  <c r="BK215" i="7"/>
  <c r="J214" i="7"/>
  <c r="BK211" i="7"/>
  <c r="BK186" i="7"/>
  <c r="BK183" i="7"/>
  <c r="J174" i="7"/>
  <c r="J170" i="7"/>
  <c r="BK162" i="7"/>
  <c r="BK161" i="7"/>
  <c r="BK159" i="7"/>
  <c r="J158" i="7"/>
  <c r="BK156" i="7"/>
  <c r="J206" i="8"/>
  <c r="BK205" i="8"/>
  <c r="J203" i="8"/>
  <c r="BK202" i="8"/>
  <c r="BK201" i="8"/>
  <c r="BK199" i="8"/>
  <c r="BK196" i="8"/>
  <c r="J184" i="8"/>
  <c r="BK173" i="8"/>
  <c r="J156" i="8"/>
  <c r="BK145" i="8"/>
  <c r="J205" i="8"/>
  <c r="BK189" i="8"/>
  <c r="J173" i="8"/>
  <c r="J167" i="8"/>
  <c r="J159" i="8"/>
  <c r="BK183" i="8"/>
  <c r="BK194" i="8"/>
  <c r="BK187" i="8"/>
  <c r="J180" i="8"/>
  <c r="J164" i="8"/>
  <c r="BK155" i="8"/>
  <c r="BK142" i="8"/>
  <c r="J185" i="8"/>
  <c r="BK171" i="8"/>
  <c r="BK156" i="8"/>
  <c r="J147" i="8"/>
  <c r="BK138" i="8"/>
  <c r="J187" i="9"/>
  <c r="J175" i="9"/>
  <c r="J170" i="9"/>
  <c r="J162" i="9"/>
  <c r="BK149" i="9"/>
  <c r="J141" i="9"/>
  <c r="BK185" i="9"/>
  <c r="J172" i="9"/>
  <c r="BK162" i="9"/>
  <c r="BK152" i="9"/>
  <c r="J186" i="9"/>
  <c r="BK137" i="9"/>
  <c r="J176" i="9"/>
  <c r="J169" i="9"/>
  <c r="BK159" i="9"/>
  <c r="J148" i="9"/>
  <c r="BK169" i="9"/>
  <c r="J138" i="9"/>
  <c r="J171" i="9"/>
  <c r="J157" i="9"/>
  <c r="J177" i="10"/>
  <c r="J164" i="10"/>
  <c r="J175" i="10"/>
  <c r="J145" i="10"/>
  <c r="BK176" i="10"/>
  <c r="BK165" i="10"/>
  <c r="J152" i="10"/>
  <c r="BK142" i="10"/>
  <c r="BK169" i="10"/>
  <c r="BK170" i="10"/>
  <c r="J154" i="10"/>
  <c r="J159" i="10"/>
  <c r="BK138" i="10"/>
  <c r="J141" i="10"/>
  <c r="J208" i="11"/>
  <c r="BK204" i="11"/>
  <c r="BK190" i="11"/>
  <c r="J184" i="11"/>
  <c r="J177" i="11"/>
  <c r="J160" i="11"/>
  <c r="BK153" i="11"/>
  <c r="J149" i="11"/>
  <c r="BK143" i="11"/>
  <c r="BK218" i="11"/>
  <c r="J212" i="11"/>
  <c r="BK206" i="11"/>
  <c r="J198" i="11"/>
  <c r="BK192" i="11"/>
  <c r="J187" i="11"/>
  <c r="J181" i="11"/>
  <c r="J175" i="11"/>
  <c r="BK171" i="11"/>
  <c r="BK164" i="11"/>
  <c r="BK160" i="11"/>
  <c r="J153" i="11"/>
  <c r="BK148" i="11"/>
  <c r="BK141" i="11"/>
  <c r="BK283" i="12"/>
  <c r="J281" i="12"/>
  <c r="BK275" i="12"/>
  <c r="BK269" i="12"/>
  <c r="J262" i="12"/>
  <c r="J257" i="12"/>
  <c r="J253" i="12"/>
  <c r="BK245" i="12"/>
  <c r="BK237" i="12"/>
  <c r="J229" i="12"/>
  <c r="BK220" i="12"/>
  <c r="J209" i="12"/>
  <c r="J203" i="12"/>
  <c r="J194" i="12"/>
  <c r="J187" i="12"/>
  <c r="J181" i="12"/>
  <c r="J171" i="12"/>
  <c r="J160" i="12"/>
  <c r="BK156" i="12"/>
  <c r="J154" i="12"/>
  <c r="J151" i="12"/>
  <c r="BK278" i="12"/>
  <c r="BK273" i="12"/>
  <c r="BK266" i="12"/>
  <c r="BK262" i="12"/>
  <c r="BK257" i="12"/>
  <c r="J249" i="12"/>
  <c r="J243" i="12"/>
  <c r="J234" i="12"/>
  <c r="BK230" i="12"/>
  <c r="BK223" i="12"/>
  <c r="J220" i="12"/>
  <c r="BK213" i="12"/>
  <c r="J206" i="12"/>
  <c r="J195" i="12"/>
  <c r="J191" i="12"/>
  <c r="BK186" i="12"/>
  <c r="BK182" i="12"/>
  <c r="J175" i="12"/>
  <c r="BK169" i="12"/>
  <c r="BK166" i="12"/>
  <c r="BK163" i="12"/>
  <c r="J197" i="13"/>
  <c r="BK188" i="13"/>
  <c r="BK174" i="13"/>
  <c r="J164" i="13"/>
  <c r="J201" i="13"/>
  <c r="BK191" i="13"/>
  <c r="BK177" i="13"/>
  <c r="BK153" i="13"/>
  <c r="BK187" i="13"/>
  <c r="BK169" i="13"/>
  <c r="BK154" i="13"/>
  <c r="BK198" i="13"/>
  <c r="BK184" i="13"/>
  <c r="BK196" i="13"/>
  <c r="J184" i="13"/>
  <c r="J175" i="13"/>
  <c r="J153" i="13"/>
  <c r="J173" i="13"/>
  <c r="J144" i="13"/>
  <c r="J135" i="13"/>
  <c r="BK150" i="13"/>
  <c r="J169" i="13"/>
  <c r="BK161" i="13"/>
  <c r="J148" i="13"/>
  <c r="J147" i="13"/>
  <c r="BK143" i="14"/>
  <c r="J138" i="14"/>
  <c r="BK140" i="14"/>
  <c r="BK144" i="14"/>
  <c r="BK136" i="14"/>
  <c r="BK176" i="15"/>
  <c r="BK187" i="15"/>
  <c r="BK175" i="15"/>
  <c r="BK156" i="15"/>
  <c r="BK149" i="15"/>
  <c r="J197" i="15"/>
  <c r="BK198" i="15"/>
  <c r="J192" i="15"/>
  <c r="BK186" i="15"/>
  <c r="J168" i="15"/>
  <c r="BK194" i="15"/>
  <c r="BK189" i="15"/>
  <c r="BK177" i="15"/>
  <c r="J160" i="15"/>
  <c r="BK166" i="15"/>
  <c r="J154" i="15"/>
  <c r="BK141" i="15"/>
  <c r="BK162" i="15"/>
  <c r="BK148" i="15"/>
  <c r="J143" i="15"/>
  <c r="J141" i="15"/>
  <c r="J142" i="15"/>
  <c r="J212" i="16"/>
  <c r="BK202" i="16"/>
  <c r="BK190" i="16"/>
  <c r="BK169" i="16"/>
  <c r="BK221" i="16"/>
  <c r="BK206" i="16"/>
  <c r="J194" i="16"/>
  <c r="J219" i="16"/>
  <c r="J222" i="16"/>
  <c r="J208" i="16"/>
  <c r="J220" i="16"/>
  <c r="J198" i="16"/>
  <c r="J182" i="16"/>
  <c r="J211" i="16"/>
  <c r="BK194" i="16"/>
  <c r="J183" i="16"/>
  <c r="BK159" i="16"/>
  <c r="BK149" i="16"/>
  <c r="J145" i="16"/>
  <c r="BK189" i="16"/>
  <c r="BK193" i="16"/>
  <c r="BK185" i="16"/>
  <c r="BK178" i="16"/>
  <c r="BK165" i="16"/>
  <c r="J155" i="16"/>
  <c r="J158" i="16"/>
  <c r="J162" i="16"/>
  <c r="BK140" i="17"/>
  <c r="J146" i="17"/>
  <c r="BK136" i="17"/>
  <c r="BK153" i="17"/>
  <c r="J144" i="17"/>
  <c r="J140" i="17"/>
  <c r="J191" i="18"/>
  <c r="BK165" i="18"/>
  <c r="J141" i="18"/>
  <c r="BK192" i="18"/>
  <c r="J178" i="18"/>
  <c r="BK152" i="18"/>
  <c r="BK193" i="18"/>
  <c r="BK179" i="18"/>
  <c r="BK169" i="18"/>
  <c r="BK157" i="18"/>
  <c r="BK146" i="18"/>
  <c r="BK194" i="18"/>
  <c r="J176" i="18"/>
  <c r="BK171" i="18"/>
  <c r="BK166" i="18"/>
  <c r="BK155" i="18"/>
  <c r="J140" i="18"/>
  <c r="BK182" i="18"/>
  <c r="BK172" i="18"/>
  <c r="J156" i="18"/>
  <c r="J138" i="18"/>
  <c r="BK168" i="19"/>
  <c r="J162" i="19"/>
  <c r="J160" i="19"/>
  <c r="J157" i="19"/>
  <c r="J152" i="19"/>
  <c r="J148" i="19"/>
  <c r="BK144" i="19"/>
  <c r="J141" i="19"/>
  <c r="BK135" i="19"/>
  <c r="J166" i="19"/>
  <c r="J159" i="19"/>
  <c r="BK151" i="19"/>
  <c r="BK146" i="19"/>
  <c r="J140" i="19"/>
  <c r="BK134" i="19"/>
  <c r="BK176" i="20"/>
  <c r="J184" i="20"/>
  <c r="J147" i="20"/>
  <c r="BK139" i="20"/>
  <c r="BK195" i="20"/>
  <c r="J185" i="20"/>
  <c r="J161" i="20"/>
  <c r="BK146" i="20"/>
  <c r="J191" i="20"/>
  <c r="BK172" i="20"/>
  <c r="J153" i="20"/>
  <c r="J137" i="20"/>
  <c r="J189" i="20"/>
  <c r="J176" i="20"/>
  <c r="J167" i="20"/>
  <c r="BK147" i="20"/>
  <c r="BK171" i="20"/>
  <c r="J160" i="20"/>
  <c r="J156" i="20"/>
  <c r="J155" i="20"/>
  <c r="J140" i="20"/>
  <c r="BK154" i="21"/>
  <c r="BK156" i="21"/>
  <c r="J150" i="21"/>
  <c r="BK139" i="21"/>
  <c r="J152" i="21"/>
  <c r="BK141" i="21"/>
  <c r="J148" i="21"/>
  <c r="BK134" i="21"/>
  <c r="J140" i="2"/>
  <c r="BK138" i="2"/>
  <c r="J142" i="2"/>
  <c r="J161" i="2"/>
  <c r="BK137" i="2"/>
  <c r="BK141" i="2"/>
  <c r="BK165" i="2"/>
  <c r="BK159" i="2"/>
  <c r="J156" i="2"/>
  <c r="J139" i="2"/>
  <c r="J153" i="2"/>
  <c r="J132" i="2"/>
  <c r="BK168" i="2"/>
  <c r="BK149" i="2"/>
  <c r="J147" i="2"/>
  <c r="J233" i="3"/>
  <c r="J218" i="3"/>
  <c r="J206" i="3"/>
  <c r="BK189" i="3"/>
  <c r="J235" i="3"/>
  <c r="BK231" i="3"/>
  <c r="J219" i="3"/>
  <c r="BK213" i="3"/>
  <c r="J200" i="3"/>
  <c r="BK175" i="3"/>
  <c r="BK138" i="3"/>
  <c r="BK217" i="3"/>
  <c r="BK209" i="3"/>
  <c r="J199" i="3"/>
  <c r="BK187" i="3"/>
  <c r="BK180" i="3"/>
  <c r="BK169" i="3"/>
  <c r="J150" i="3"/>
  <c r="BK221" i="3"/>
  <c r="J212" i="3"/>
  <c r="J201" i="3"/>
  <c r="J188" i="3"/>
  <c r="BK224" i="3"/>
  <c r="J156" i="3"/>
  <c r="J184" i="3"/>
  <c r="J180" i="3"/>
  <c r="BK160" i="3"/>
  <c r="BK151" i="3"/>
  <c r="BK203" i="3"/>
  <c r="J182" i="3"/>
  <c r="BK158" i="3"/>
  <c r="J175" i="3"/>
  <c r="J139" i="3"/>
  <c r="BK179" i="3"/>
  <c r="BK159" i="3"/>
  <c r="J140" i="3"/>
  <c r="BK174" i="3"/>
  <c r="J174" i="3"/>
  <c r="J146" i="3"/>
  <c r="BK166" i="3"/>
  <c r="BK152" i="3"/>
  <c r="J137" i="3"/>
  <c r="BK265" i="4"/>
  <c r="J261" i="4"/>
  <c r="J256" i="4"/>
  <c r="BK247" i="4"/>
  <c r="J240" i="4"/>
  <c r="BK177" i="4"/>
  <c r="J263" i="4"/>
  <c r="J254" i="4"/>
  <c r="J249" i="4"/>
  <c r="J241" i="4"/>
  <c r="BK237" i="4"/>
  <c r="J234" i="4"/>
  <c r="J227" i="4"/>
  <c r="BK135" i="4"/>
  <c r="BK256" i="4"/>
  <c r="BK242" i="4"/>
  <c r="BK219" i="4"/>
  <c r="BK254" i="4"/>
  <c r="J243" i="4"/>
  <c r="BK199" i="4"/>
  <c r="J141" i="4"/>
  <c r="BK216" i="4"/>
  <c r="J212" i="4"/>
  <c r="J233" i="4"/>
  <c r="J229" i="4"/>
  <c r="BK221" i="4"/>
  <c r="J213" i="4"/>
  <c r="J203" i="4"/>
  <c r="BK197" i="4"/>
  <c r="J194" i="4"/>
  <c r="J185" i="4"/>
  <c r="J180" i="4"/>
  <c r="BK160" i="4"/>
  <c r="BK153" i="4"/>
  <c r="J146" i="4"/>
  <c r="J231" i="4"/>
  <c r="J228" i="4"/>
  <c r="J222" i="4"/>
  <c r="BK217" i="4"/>
  <c r="J209" i="4"/>
  <c r="J201" i="4"/>
  <c r="J189" i="4"/>
  <c r="J207" i="4"/>
  <c r="BK189" i="4"/>
  <c r="BK180" i="4"/>
  <c r="J172" i="4"/>
  <c r="J160" i="4"/>
  <c r="J218" i="4"/>
  <c r="BK175" i="4"/>
  <c r="J142" i="4"/>
  <c r="BK198" i="4"/>
  <c r="BK183" i="4"/>
  <c r="BK176" i="4"/>
  <c r="J168" i="4"/>
  <c r="BK154" i="4"/>
  <c r="BK147" i="4"/>
  <c r="J191" i="4"/>
  <c r="BK139" i="4"/>
  <c r="BK167" i="4"/>
  <c r="BK156" i="4"/>
  <c r="BK141" i="4"/>
  <c r="J136" i="4"/>
  <c r="J138" i="4"/>
  <c r="J156" i="4"/>
  <c r="BK136" i="4"/>
  <c r="BK223" i="5"/>
  <c r="BK212" i="5"/>
  <c r="J199" i="5"/>
  <c r="BK173" i="5"/>
  <c r="J172" i="5"/>
  <c r="BK168" i="5"/>
  <c r="J167" i="5"/>
  <c r="J223" i="5"/>
  <c r="J220" i="5"/>
  <c r="J219" i="5"/>
  <c r="J214" i="5"/>
  <c r="BK213" i="5"/>
  <c r="BK210" i="5"/>
  <c r="J204" i="5"/>
  <c r="BK202" i="5"/>
  <c r="BK196" i="5"/>
  <c r="BK192" i="5"/>
  <c r="BK190" i="5"/>
  <c r="J187" i="5"/>
  <c r="J183" i="5"/>
  <c r="J179" i="5"/>
  <c r="BK175" i="5"/>
  <c r="J168" i="5"/>
  <c r="BK160" i="5"/>
  <c r="BK158" i="5"/>
  <c r="J154" i="5"/>
  <c r="J218" i="5"/>
  <c r="J208" i="5"/>
  <c r="BK195" i="5"/>
  <c r="BK179" i="5"/>
  <c r="BK167" i="5"/>
  <c r="J161" i="5"/>
  <c r="J195" i="5"/>
  <c r="J174" i="5"/>
  <c r="BK161" i="5"/>
  <c r="BK187" i="5"/>
  <c r="J166" i="5"/>
  <c r="J153" i="5"/>
  <c r="BK153" i="5"/>
  <c r="BK157" i="5"/>
  <c r="BK181" i="6"/>
  <c r="J174" i="6"/>
  <c r="BK154" i="6"/>
  <c r="J143" i="6"/>
  <c r="J179" i="6"/>
  <c r="J171" i="6"/>
  <c r="BK162" i="6"/>
  <c r="BK151" i="6"/>
  <c r="BK141" i="6"/>
  <c r="BK169" i="6"/>
  <c r="BK160" i="6"/>
  <c r="BK147" i="6"/>
  <c r="J327" i="7"/>
  <c r="BK304" i="7"/>
  <c r="BK285" i="7"/>
  <c r="BK273" i="7"/>
  <c r="BK252" i="7"/>
  <c r="J226" i="7"/>
  <c r="J328" i="7"/>
  <c r="J332" i="7"/>
  <c r="J276" i="7"/>
  <c r="J206" i="7"/>
  <c r="J195" i="7"/>
  <c r="BK306" i="7"/>
  <c r="J283" i="7"/>
  <c r="J270" i="7"/>
  <c r="J191" i="7"/>
  <c r="BK174" i="7"/>
  <c r="BK307" i="7"/>
  <c r="BK171" i="7"/>
  <c r="BK172" i="7"/>
  <c r="BK313" i="7"/>
  <c r="BK297" i="7"/>
  <c r="J277" i="7"/>
  <c r="BK250" i="7"/>
  <c r="J240" i="7"/>
  <c r="J303" i="7"/>
  <c r="J287" i="7"/>
  <c r="BK271" i="7"/>
  <c r="BK243" i="7"/>
  <c r="BK170" i="7"/>
  <c r="J256" i="7"/>
  <c r="J243" i="7"/>
  <c r="BK163" i="7"/>
  <c r="J255" i="7"/>
  <c r="BK222" i="7"/>
  <c r="J207" i="7"/>
  <c r="J194" i="7"/>
  <c r="BK190" i="7"/>
  <c r="J155" i="7"/>
  <c r="J265" i="7"/>
  <c r="BK261" i="7"/>
  <c r="BK240" i="7"/>
  <c r="J225" i="7"/>
  <c r="J213" i="7"/>
  <c r="BK167" i="7"/>
  <c r="J183" i="7"/>
  <c r="J235" i="7"/>
  <c r="J222" i="7"/>
  <c r="J217" i="7"/>
  <c r="BK209" i="7"/>
  <c r="BK192" i="7"/>
  <c r="BK231" i="7"/>
  <c r="BK168" i="7"/>
  <c r="J161" i="7"/>
  <c r="BK205" i="7"/>
  <c r="BK193" i="7"/>
  <c r="BK188" i="7"/>
  <c r="BK185" i="8"/>
  <c r="BK177" i="8"/>
  <c r="BK172" i="8"/>
  <c r="BK154" i="8"/>
  <c r="J138" i="8"/>
  <c r="BK203" i="8"/>
  <c r="BK197" i="8"/>
  <c r="BK182" i="8"/>
  <c r="BK170" i="8"/>
  <c r="J163" i="8"/>
  <c r="BK144" i="8"/>
  <c r="BK169" i="8"/>
  <c r="J196" i="8"/>
  <c r="J190" i="8"/>
  <c r="J177" i="9"/>
  <c r="J166" i="9"/>
  <c r="BK148" i="9"/>
  <c r="J189" i="9"/>
  <c r="J180" i="9"/>
  <c r="BK170" i="9"/>
  <c r="BK161" i="9"/>
  <c r="BK151" i="9"/>
  <c r="J145" i="9"/>
  <c r="BK158" i="9"/>
  <c r="J151" i="9"/>
  <c r="BK133" i="9"/>
  <c r="BK155" i="9"/>
  <c r="J135" i="9"/>
  <c r="J165" i="10"/>
  <c r="J144" i="10"/>
  <c r="BK158" i="10"/>
  <c r="BK135" i="10"/>
  <c r="J172" i="10"/>
  <c r="BK168" i="10"/>
  <c r="J160" i="10"/>
  <c r="J143" i="10"/>
  <c r="J170" i="10"/>
  <c r="J158" i="10"/>
  <c r="J168" i="10"/>
  <c r="J153" i="10"/>
  <c r="BK154" i="10"/>
  <c r="BK143" i="10"/>
  <c r="BK149" i="10"/>
  <c r="J135" i="10"/>
  <c r="BK207" i="11"/>
  <c r="J201" i="11"/>
  <c r="BK197" i="11"/>
  <c r="J193" i="11"/>
  <c r="BK189" i="11"/>
  <c r="BK183" i="11"/>
  <c r="BK175" i="11"/>
  <c r="BK169" i="11"/>
  <c r="J159" i="11"/>
  <c r="BK152" i="11"/>
  <c r="BK144" i="11"/>
  <c r="J219" i="11"/>
  <c r="BK213" i="11"/>
  <c r="J211" i="11"/>
  <c r="J204" i="11"/>
  <c r="BK195" i="11"/>
  <c r="J190" i="11"/>
  <c r="BK184" i="11"/>
  <c r="BK180" i="11"/>
  <c r="J173" i="11"/>
  <c r="BK166" i="11"/>
  <c r="J164" i="11"/>
  <c r="BK155" i="11"/>
  <c r="BK151" i="11"/>
  <c r="BK146" i="11"/>
  <c r="J142" i="11"/>
  <c r="BK284" i="12"/>
  <c r="J282" i="12"/>
  <c r="J276" i="12"/>
  <c r="J270" i="12"/>
  <c r="J266" i="12"/>
  <c r="BK261" i="12"/>
  <c r="J256" i="12"/>
  <c r="BK249" i="12"/>
  <c r="J244" i="12"/>
  <c r="J238" i="12"/>
  <c r="BK232" i="12"/>
  <c r="J226" i="12"/>
  <c r="J217" i="12"/>
  <c r="J212" i="12"/>
  <c r="BK205" i="12"/>
  <c r="BK196" i="12"/>
  <c r="J190" i="12"/>
  <c r="BK183" i="12"/>
  <c r="J179" i="12"/>
  <c r="BK173" i="12"/>
  <c r="J161" i="12"/>
  <c r="BK157" i="12"/>
  <c r="BK153" i="12"/>
  <c r="BK149" i="12"/>
  <c r="J280" i="12"/>
  <c r="BK274" i="12"/>
  <c r="J267" i="12"/>
  <c r="J263" i="12"/>
  <c r="BK256" i="12"/>
  <c r="J245" i="12"/>
  <c r="BK238" i="12"/>
  <c r="BK235" i="12"/>
  <c r="BK229" i="12"/>
  <c r="BK226" i="12"/>
  <c r="BK214" i="12"/>
  <c r="BK210" i="12"/>
  <c r="BK203" i="12"/>
  <c r="BK200" i="12"/>
  <c r="BK192" i="12"/>
  <c r="BK188" i="12"/>
  <c r="J183" i="12"/>
  <c r="J177" i="12"/>
  <c r="J173" i="12"/>
  <c r="BK168" i="12"/>
  <c r="BK165" i="12"/>
  <c r="BK206" i="13"/>
  <c r="J193" i="13"/>
  <c r="BK185" i="13"/>
  <c r="BK166" i="13"/>
  <c r="BK156" i="13"/>
  <c r="J205" i="13"/>
  <c r="BK192" i="13"/>
  <c r="J183" i="13"/>
  <c r="BK167" i="13"/>
  <c r="BK151" i="13"/>
  <c r="J170" i="13"/>
  <c r="J157" i="13"/>
  <c r="J143" i="13"/>
  <c r="J196" i="13"/>
  <c r="J204" i="13"/>
  <c r="J194" i="13"/>
  <c r="J180" i="13"/>
  <c r="BK159" i="13"/>
  <c r="J176" i="13"/>
  <c r="J149" i="13"/>
  <c r="J136" i="13"/>
  <c r="BK158" i="13"/>
  <c r="BK147" i="13"/>
  <c r="J172" i="13"/>
  <c r="J156" i="13"/>
  <c r="BK137" i="13"/>
  <c r="BK144" i="13"/>
  <c r="J134" i="13"/>
  <c r="J139" i="14"/>
  <c r="BK145" i="14"/>
  <c r="J141" i="14"/>
  <c r="J137" i="14"/>
  <c r="BK174" i="15"/>
  <c r="J184" i="15"/>
  <c r="J162" i="15"/>
  <c r="BK152" i="15"/>
  <c r="BK143" i="15"/>
  <c r="BK211" i="16"/>
  <c r="BK201" i="16"/>
  <c r="J181" i="16"/>
  <c r="J166" i="16"/>
  <c r="J215" i="16"/>
  <c r="J207" i="16"/>
  <c r="J142" i="16"/>
  <c r="J213" i="16"/>
  <c r="BK218" i="16"/>
  <c r="J209" i="16"/>
  <c r="BK204" i="16"/>
  <c r="J221" i="16"/>
  <c r="BK196" i="16"/>
  <c r="BK166" i="16"/>
  <c r="BK210" i="16"/>
  <c r="J195" i="16"/>
  <c r="BK181" i="16"/>
  <c r="J165" i="16"/>
  <c r="BK155" i="16"/>
  <c r="J203" i="16"/>
  <c r="J144" i="16"/>
  <c r="BK140" i="16"/>
  <c r="J151" i="16"/>
  <c r="BK192" i="16"/>
  <c r="J147" i="16"/>
  <c r="J174" i="16"/>
  <c r="BK171" i="16"/>
  <c r="J171" i="16"/>
  <c r="J152" i="16"/>
  <c r="BK141" i="16"/>
  <c r="BK149" i="17"/>
  <c r="J139" i="17"/>
  <c r="BK135" i="17"/>
  <c r="J148" i="17"/>
  <c r="BK147" i="17"/>
  <c r="J196" i="18"/>
  <c r="BK189" i="18"/>
  <c r="J164" i="18"/>
  <c r="J155" i="18"/>
  <c r="BK190" i="18"/>
  <c r="J173" i="18"/>
  <c r="J151" i="18"/>
  <c r="J188" i="18"/>
  <c r="BK173" i="18"/>
  <c r="J167" i="18"/>
  <c r="J159" i="18"/>
  <c r="BK141" i="18"/>
  <c r="J197" i="18"/>
  <c r="BK185" i="18"/>
  <c r="BK177" i="18"/>
  <c r="J165" i="18"/>
  <c r="BK156" i="18"/>
  <c r="J150" i="18"/>
  <c r="J135" i="18"/>
  <c r="J177" i="18"/>
  <c r="BK160" i="18"/>
  <c r="J146" i="18"/>
  <c r="BK169" i="19"/>
  <c r="J161" i="19"/>
  <c r="BK159" i="19"/>
  <c r="BK156" i="19"/>
  <c r="BK154" i="19"/>
  <c r="J147" i="19"/>
  <c r="J142" i="19"/>
  <c r="BK140" i="19"/>
  <c r="J134" i="19"/>
  <c r="J164" i="19"/>
  <c r="BK161" i="19"/>
  <c r="J149" i="19"/>
  <c r="J144" i="19"/>
  <c r="J137" i="19"/>
  <c r="BK133" i="19"/>
  <c r="BK189" i="20"/>
  <c r="J171" i="20"/>
  <c r="BK156" i="20"/>
  <c r="BK140" i="20"/>
  <c r="J188" i="20"/>
  <c r="J174" i="20"/>
  <c r="BK155" i="20"/>
  <c r="J195" i="20"/>
  <c r="BK180" i="20"/>
  <c r="J169" i="20"/>
  <c r="J148" i="20"/>
  <c r="BK194" i="20"/>
  <c r="BK183" i="20"/>
  <c r="J173" i="20"/>
  <c r="J159" i="20"/>
  <c r="BK143" i="20"/>
  <c r="BK169" i="20"/>
  <c r="BK138" i="20"/>
  <c r="J162" i="20"/>
  <c r="J151" i="20"/>
  <c r="J145" i="20"/>
  <c r="J158" i="21"/>
  <c r="BK148" i="21"/>
  <c r="BK160" i="21"/>
  <c r="BK152" i="21"/>
  <c r="BK145" i="21"/>
  <c r="J157" i="21"/>
  <c r="BK150" i="21"/>
  <c r="J139" i="21"/>
  <c r="BK144" i="21"/>
  <c r="BK146" i="21"/>
  <c r="BK135" i="21"/>
  <c r="BK154" i="2"/>
  <c r="J137" i="2"/>
  <c r="BK164" i="2"/>
  <c r="J158" i="2"/>
  <c r="J145" i="2"/>
  <c r="J164" i="2"/>
  <c r="J160" i="2"/>
  <c r="BK158" i="2"/>
  <c r="BK143" i="2"/>
  <c r="J168" i="2"/>
  <c r="J146" i="2"/>
  <c r="BK152" i="2"/>
  <c r="BK167" i="2"/>
  <c r="J151" i="2"/>
  <c r="BK147" i="2"/>
  <c r="BK235" i="3"/>
  <c r="BK225" i="3"/>
  <c r="J209" i="3"/>
  <c r="J198" i="3"/>
  <c r="BK232" i="3"/>
  <c r="BK227" i="3"/>
  <c r="BK216" i="3"/>
  <c r="BK211" i="3"/>
  <c r="J202" i="3"/>
  <c r="J178" i="3"/>
  <c r="J157" i="3"/>
  <c r="J227" i="3"/>
  <c r="BK212" i="3"/>
  <c r="BK200" i="3"/>
  <c r="J189" i="3"/>
  <c r="BK173" i="3"/>
  <c r="J164" i="3"/>
  <c r="J224" i="3"/>
  <c r="BK215" i="3"/>
  <c r="J207" i="3"/>
  <c r="BK199" i="3"/>
  <c r="BK226" i="3"/>
  <c r="BK157" i="3"/>
  <c r="J147" i="3"/>
  <c r="J192" i="3"/>
  <c r="BK156" i="3"/>
  <c r="J136" i="3"/>
  <c r="J193" i="3"/>
  <c r="J177" i="3"/>
  <c r="BK184" i="3"/>
  <c r="BK194" i="3"/>
  <c r="BK170" i="3"/>
  <c r="BK147" i="3"/>
  <c r="J171" i="3"/>
  <c r="J172" i="3"/>
  <c r="BK149" i="3"/>
  <c r="BK136" i="3"/>
  <c r="J167" i="3"/>
  <c r="J151" i="3"/>
  <c r="J138" i="3"/>
  <c r="BK264" i="4"/>
  <c r="BK258" i="4"/>
  <c r="BK253" i="4"/>
  <c r="BK245" i="4"/>
  <c r="BK241" i="4"/>
  <c r="BK184" i="4"/>
  <c r="J163" i="4"/>
  <c r="BK259" i="4"/>
  <c r="J251" i="4"/>
  <c r="BK246" i="4"/>
  <c r="BK238" i="4"/>
  <c r="J237" i="4"/>
  <c r="BK228" i="4"/>
  <c r="J224" i="4"/>
  <c r="J259" i="4"/>
  <c r="J255" i="4"/>
  <c r="J247" i="4"/>
  <c r="J145" i="4"/>
  <c r="J250" i="4"/>
  <c r="J206" i="4"/>
  <c r="BK144" i="4"/>
  <c r="BK226" i="4"/>
  <c r="BK215" i="4"/>
  <c r="BK235" i="4"/>
  <c r="BK231" i="4"/>
  <c r="BK223" i="4"/>
  <c r="J217" i="4"/>
  <c r="BK205" i="4"/>
  <c r="J175" i="5"/>
  <c r="J167" i="6"/>
  <c r="BK150" i="6"/>
  <c r="J310" i="7"/>
  <c r="BK283" i="7"/>
  <c r="BK264" i="7"/>
  <c r="J250" i="7"/>
  <c r="J200" i="7"/>
  <c r="BK324" i="7"/>
  <c r="J324" i="7"/>
  <c r="J208" i="7"/>
  <c r="BK323" i="7"/>
  <c r="BK303" i="7"/>
  <c r="J282" i="7"/>
  <c r="BK262" i="7"/>
  <c r="BK258" i="7"/>
  <c r="J179" i="7"/>
  <c r="BK311" i="7"/>
  <c r="J297" i="7"/>
  <c r="BK178" i="7"/>
  <c r="BK308" i="7"/>
  <c r="J304" i="7"/>
  <c r="BK287" i="7"/>
  <c r="BK181" i="7"/>
  <c r="BK241" i="7"/>
  <c r="J157" i="7"/>
  <c r="J184" i="7"/>
  <c r="J189" i="7"/>
  <c r="J266" i="7"/>
  <c r="J169" i="7"/>
  <c r="J242" i="7"/>
  <c r="J227" i="7"/>
  <c r="J219" i="7"/>
  <c r="J190" i="7"/>
  <c r="BK245" i="7"/>
  <c r="J234" i="7"/>
  <c r="J221" i="7"/>
  <c r="BK216" i="7"/>
  <c r="J199" i="7"/>
  <c r="BK191" i="7"/>
  <c r="J171" i="7"/>
  <c r="J165" i="7"/>
  <c r="J228" i="7"/>
  <c r="BK200" i="8"/>
  <c r="BK198" i="8"/>
  <c r="J197" i="8"/>
  <c r="BK188" i="8"/>
  <c r="J179" i="8"/>
  <c r="BK161" i="8"/>
  <c r="BK152" i="8"/>
  <c r="J142" i="8"/>
  <c r="BK204" i="8"/>
  <c r="BK190" i="8"/>
  <c r="J176" i="8"/>
  <c r="BK168" i="8"/>
  <c r="J157" i="8"/>
  <c r="BK141" i="8"/>
  <c r="J187" i="8"/>
  <c r="BK186" i="8"/>
  <c r="BK178" i="8"/>
  <c r="J168" i="8"/>
  <c r="J158" i="8"/>
  <c r="J146" i="8"/>
  <c r="J191" i="8"/>
  <c r="J172" i="8"/>
  <c r="BK157" i="8"/>
  <c r="BK149" i="8"/>
  <c r="J149" i="8"/>
  <c r="BK182" i="9"/>
  <c r="BK173" i="9"/>
  <c r="J165" i="9"/>
  <c r="BK154" i="9"/>
  <c r="J144" i="9"/>
  <c r="BK134" i="9"/>
  <c r="BK181" i="9"/>
  <c r="J167" i="9"/>
  <c r="J154" i="9"/>
  <c r="BK142" i="9"/>
  <c r="BK187" i="9"/>
  <c r="J173" i="9"/>
  <c r="J171" i="10"/>
  <c r="J155" i="10"/>
  <c r="J163" i="10"/>
  <c r="BK145" i="10"/>
  <c r="BK144" i="10"/>
  <c r="J210" i="11"/>
  <c r="J203" i="11"/>
  <c r="J196" i="11"/>
  <c r="J192" i="11"/>
  <c r="J185" i="11"/>
  <c r="J178" i="11"/>
  <c r="BK172" i="11"/>
  <c r="BK165" i="11"/>
  <c r="BK154" i="11"/>
  <c r="J146" i="11"/>
  <c r="BK142" i="11"/>
  <c r="BK219" i="11"/>
  <c r="J213" i="11"/>
  <c r="BK208" i="11"/>
  <c r="BK205" i="11"/>
  <c r="J200" i="11"/>
  <c r="BK194" i="11"/>
  <c r="J186" i="11"/>
  <c r="J182" i="11"/>
  <c r="BK176" i="11"/>
  <c r="J172" i="11"/>
  <c r="J165" i="11"/>
  <c r="BK159" i="11"/>
  <c r="J154" i="11"/>
  <c r="BK149" i="11"/>
  <c r="J145" i="11"/>
  <c r="J139" i="11"/>
  <c r="BK282" i="12"/>
  <c r="BK277" i="12"/>
  <c r="BK272" i="12"/>
  <c r="J265" i="12"/>
  <c r="BK260" i="12"/>
  <c r="BK255" i="12"/>
  <c r="J248" i="12"/>
  <c r="BK243" i="12"/>
  <c r="J233" i="12"/>
  <c r="BK227" i="12"/>
  <c r="BK221" i="12"/>
  <c r="J213" i="12"/>
  <c r="BK208" i="12"/>
  <c r="J201" i="12"/>
  <c r="BK195" i="12"/>
  <c r="BK189" i="12"/>
  <c r="BK184" i="12"/>
  <c r="BK177" i="12"/>
  <c r="J170" i="12"/>
  <c r="BK161" i="12"/>
  <c r="J157" i="12"/>
  <c r="BK154" i="12"/>
  <c r="BK151" i="12"/>
  <c r="BK281" i="12"/>
  <c r="J272" i="12"/>
  <c r="BK265" i="12"/>
  <c r="BK258" i="12"/>
  <c r="BK253" i="12"/>
  <c r="BK244" i="12"/>
  <c r="J237" i="12"/>
  <c r="J232" i="12"/>
  <c r="BK228" i="12"/>
  <c r="J221" i="12"/>
  <c r="BK217" i="12"/>
  <c r="BK212" i="12"/>
  <c r="J207" i="12"/>
  <c r="BK201" i="12"/>
  <c r="BK193" i="12"/>
  <c r="BK187" i="12"/>
  <c r="BK181" i="12"/>
  <c r="J174" i="12"/>
  <c r="J169" i="12"/>
  <c r="J167" i="12"/>
  <c r="BK164" i="12"/>
  <c r="BK204" i="13"/>
  <c r="J192" i="13"/>
  <c r="J181" i="13"/>
  <c r="BK173" i="13"/>
  <c r="J159" i="13"/>
  <c r="BK134" i="13"/>
  <c r="J198" i="13"/>
  <c r="J187" i="13"/>
  <c r="J174" i="13"/>
  <c r="BK157" i="13"/>
  <c r="BK194" i="13"/>
  <c r="BK172" i="13"/>
  <c r="J163" i="13"/>
  <c r="J147" i="14"/>
  <c r="J135" i="14"/>
  <c r="J143" i="14"/>
  <c r="BK135" i="14"/>
  <c r="J172" i="15"/>
  <c r="J186" i="15"/>
  <c r="BK172" i="15"/>
  <c r="J155" i="15"/>
  <c r="BK145" i="15"/>
  <c r="BK193" i="15"/>
  <c r="J199" i="15"/>
  <c r="J189" i="15"/>
  <c r="J183" i="15"/>
  <c r="J166" i="15"/>
  <c r="BK192" i="15"/>
  <c r="BK184" i="15"/>
  <c r="J171" i="15"/>
  <c r="J152" i="15"/>
  <c r="J165" i="15"/>
  <c r="J159" i="15"/>
  <c r="BK173" i="15"/>
  <c r="J156" i="15"/>
  <c r="J146" i="15"/>
  <c r="BK154" i="15"/>
  <c r="J139" i="15"/>
  <c r="BK222" i="16"/>
  <c r="BK205" i="16"/>
  <c r="J191" i="16"/>
  <c r="J170" i="16"/>
  <c r="BK217" i="16"/>
  <c r="BK209" i="16"/>
  <c r="BK198" i="16"/>
  <c r="BK220" i="16"/>
  <c r="BK145" i="16"/>
  <c r="J214" i="16"/>
  <c r="BK188" i="16"/>
  <c r="BK187" i="16"/>
  <c r="J216" i="16"/>
  <c r="J185" i="16"/>
  <c r="BK157" i="16"/>
  <c r="J150" i="17"/>
  <c r="BK139" i="17"/>
  <c r="J135" i="17"/>
  <c r="BK146" i="17"/>
  <c r="BK199" i="18"/>
  <c r="J190" i="18"/>
  <c r="BK176" i="18"/>
  <c r="J145" i="18"/>
  <c r="J139" i="18"/>
  <c r="J185" i="18"/>
  <c r="J174" i="18"/>
  <c r="BK154" i="18"/>
  <c r="BK196" i="18"/>
  <c r="BK183" i="18"/>
  <c r="J170" i="18"/>
  <c r="J162" i="18"/>
  <c r="J153" i="18"/>
  <c r="BK139" i="18"/>
  <c r="BK195" i="18"/>
  <c r="BK178" i="18"/>
  <c r="J172" i="18"/>
  <c r="BK168" i="18"/>
  <c r="BK159" i="18"/>
  <c r="BK144" i="18"/>
  <c r="BK191" i="18"/>
  <c r="J175" i="18"/>
  <c r="J158" i="18"/>
  <c r="BK145" i="18"/>
  <c r="BK135" i="18"/>
  <c r="BK166" i="19"/>
  <c r="BK160" i="19"/>
  <c r="BK157" i="19"/>
  <c r="J155" i="19"/>
  <c r="BK149" i="19"/>
  <c r="BK145" i="19"/>
  <c r="BK167" i="19"/>
  <c r="BK158" i="19"/>
  <c r="BK150" i="19"/>
  <c r="J145" i="19"/>
  <c r="BK141" i="19"/>
  <c r="J135" i="19"/>
  <c r="BK174" i="20"/>
  <c r="J172" i="20"/>
  <c r="BK162" i="20"/>
  <c r="J143" i="20"/>
  <c r="J196" i="20"/>
  <c r="BK187" i="20"/>
  <c r="BK178" i="20"/>
  <c r="BK157" i="20"/>
  <c r="BK196" i="20"/>
  <c r="J187" i="20"/>
  <c r="BK173" i="20"/>
  <c r="BK149" i="20"/>
  <c r="J138" i="20"/>
  <c r="J190" i="20"/>
  <c r="J177" i="20"/>
  <c r="J165" i="20"/>
  <c r="BK153" i="20"/>
  <c r="BK167" i="20"/>
  <c r="BK148" i="20"/>
  <c r="BK164" i="20"/>
  <c r="BK159" i="20"/>
  <c r="BK141" i="20"/>
  <c r="BK144" i="20"/>
  <c r="J156" i="21"/>
  <c r="BK158" i="21"/>
  <c r="J155" i="21"/>
  <c r="J151" i="21"/>
  <c r="J142" i="21"/>
  <c r="J153" i="21"/>
  <c r="J143" i="21"/>
  <c r="J135" i="21"/>
  <c r="BK140" i="21"/>
  <c r="J140" i="21"/>
  <c r="BK139" i="2"/>
  <c r="BK153" i="2"/>
  <c r="J141" i="2"/>
  <c r="BK162" i="2"/>
  <c r="BK134" i="2"/>
  <c r="BK144" i="2"/>
  <c r="BK163" i="2"/>
  <c r="AS94" i="1"/>
  <c r="J150" i="2"/>
  <c r="BK133" i="2"/>
  <c r="J229" i="3"/>
  <c r="J217" i="3"/>
  <c r="BK204" i="3"/>
  <c r="BK139" i="3"/>
  <c r="BK233" i="3"/>
  <c r="J221" i="3"/>
  <c r="J214" i="3"/>
  <c r="BK207" i="3"/>
  <c r="J195" i="3"/>
  <c r="BK154" i="3"/>
  <c r="J223" i="3"/>
  <c r="J216" i="3"/>
  <c r="J203" i="3"/>
  <c r="J196" i="3"/>
  <c r="J186" i="3"/>
  <c r="J176" i="3"/>
  <c r="BK155" i="3"/>
  <c r="BK223" i="3"/>
  <c r="J213" i="3"/>
  <c r="BK202" i="3"/>
  <c r="J190" i="3"/>
  <c r="BK192" i="3"/>
  <c r="J149" i="3"/>
  <c r="BK163" i="3"/>
  <c r="J162" i="3"/>
  <c r="J153" i="3"/>
  <c r="J132" i="3"/>
  <c r="J187" i="3"/>
  <c r="BK153" i="3"/>
  <c r="BK172" i="3"/>
  <c r="BK182" i="3"/>
  <c r="J160" i="3"/>
  <c r="J148" i="3"/>
  <c r="J133" i="3"/>
  <c r="BK168" i="3"/>
  <c r="J161" i="3"/>
  <c r="BK143" i="3"/>
  <c r="J163" i="3"/>
  <c r="BK164" i="3"/>
  <c r="J142" i="3"/>
  <c r="BK146" i="3"/>
  <c r="J264" i="4"/>
  <c r="J258" i="4"/>
  <c r="BK250" i="4"/>
  <c r="BK244" i="4"/>
  <c r="J242" i="4"/>
  <c r="BK193" i="4"/>
  <c r="J167" i="4"/>
  <c r="J260" i="4"/>
  <c r="BK252" i="4"/>
  <c r="J245" i="4"/>
  <c r="J238" i="4"/>
  <c r="J236" i="4"/>
  <c r="J230" i="4"/>
  <c r="BK225" i="4"/>
  <c r="BK263" i="4"/>
  <c r="J252" i="4"/>
  <c r="J244" i="4"/>
  <c r="BK186" i="4"/>
  <c r="BK251" i="4"/>
  <c r="BK239" i="4"/>
  <c r="BK196" i="4"/>
  <c r="BK227" i="4"/>
  <c r="BK213" i="4"/>
  <c r="BK234" i="4"/>
  <c r="BK230" i="4"/>
  <c r="BK222" i="4"/>
  <c r="J215" i="4"/>
  <c r="J210" i="4"/>
  <c r="J199" i="4"/>
  <c r="BK195" i="4"/>
  <c r="J187" i="4"/>
  <c r="BK182" i="4"/>
  <c r="BK170" i="4"/>
  <c r="J158" i="4"/>
  <c r="J147" i="4"/>
  <c r="J235" i="4"/>
  <c r="J226" i="4"/>
  <c r="J221" i="4"/>
  <c r="J216" i="4"/>
  <c r="J208" i="4"/>
  <c r="BK200" i="4"/>
  <c r="BK192" i="4"/>
  <c r="BK190" i="4"/>
  <c r="BK209" i="4"/>
  <c r="J197" i="4"/>
  <c r="BK188" i="4"/>
  <c r="J176" i="4"/>
  <c r="BK168" i="4"/>
  <c r="J150" i="4"/>
  <c r="BK212" i="4"/>
  <c r="J204" i="4"/>
  <c r="BK194" i="4"/>
  <c r="BK185" i="4"/>
  <c r="BK181" i="4"/>
  <c r="BK171" i="4"/>
  <c r="BK158" i="4"/>
  <c r="J149" i="4"/>
  <c r="BK145" i="4"/>
  <c r="J151" i="4"/>
  <c r="BK138" i="4"/>
  <c r="J165" i="4"/>
  <c r="BK155" i="4"/>
  <c r="J157" i="4"/>
  <c r="BK140" i="4"/>
  <c r="J135" i="4"/>
  <c r="J221" i="5"/>
  <c r="J210" i="5"/>
  <c r="J202" i="5"/>
  <c r="J186" i="5"/>
  <c r="BK177" i="5"/>
  <c r="BK220" i="5"/>
  <c r="J203" i="5"/>
  <c r="J192" i="5"/>
  <c r="BK172" i="5"/>
  <c r="BK166" i="5"/>
  <c r="J160" i="5"/>
  <c r="BK208" i="5"/>
  <c r="J188" i="5"/>
  <c r="J163" i="5"/>
  <c r="J159" i="5"/>
  <c r="BK150" i="5"/>
  <c r="BK170" i="5"/>
  <c r="BK154" i="5"/>
  <c r="J146" i="5"/>
  <c r="BK145" i="5"/>
  <c r="J145" i="5"/>
  <c r="J176" i="6"/>
  <c r="BK164" i="6"/>
  <c r="J155" i="6"/>
  <c r="J151" i="6"/>
  <c r="J142" i="6"/>
  <c r="BK180" i="6"/>
  <c r="J175" i="6"/>
  <c r="J163" i="6"/>
  <c r="BK157" i="6"/>
  <c r="BK144" i="6"/>
  <c r="BK175" i="6"/>
  <c r="J165" i="6"/>
  <c r="J154" i="6"/>
  <c r="J146" i="6"/>
  <c r="J329" i="7"/>
  <c r="J314" i="7"/>
  <c r="J286" i="7"/>
  <c r="BK268" i="7"/>
  <c r="J248" i="7"/>
  <c r="BK199" i="7"/>
  <c r="J323" i="7"/>
  <c r="J305" i="7"/>
  <c r="J204" i="7"/>
  <c r="BK322" i="7"/>
  <c r="J295" i="7"/>
  <c r="J278" i="7"/>
  <c r="J271" i="7"/>
  <c r="J192" i="7"/>
  <c r="BK154" i="7"/>
  <c r="J306" i="7"/>
  <c r="J292" i="7"/>
  <c r="BK321" i="7"/>
  <c r="J316" i="7"/>
  <c r="BK292" i="7"/>
  <c r="J188" i="7"/>
  <c r="J280" i="7"/>
  <c r="BK224" i="7"/>
  <c r="J307" i="7"/>
  <c r="J289" i="7"/>
  <c r="J273" i="7"/>
  <c r="BK164" i="7"/>
  <c r="BK235" i="7"/>
  <c r="J285" i="7"/>
  <c r="BK275" i="7"/>
  <c r="J254" i="7"/>
  <c r="BK225" i="7"/>
  <c r="J156" i="7"/>
  <c r="BK232" i="7"/>
  <c r="J218" i="7"/>
  <c r="J202" i="7"/>
  <c r="J272" i="7"/>
  <c r="BK180" i="7"/>
  <c r="BK176" i="7"/>
  <c r="BK254" i="7"/>
  <c r="J252" i="7"/>
  <c r="BK233" i="7"/>
  <c r="J224" i="7"/>
  <c r="J216" i="7"/>
  <c r="J162" i="7"/>
  <c r="J167" i="7"/>
  <c r="J229" i="7"/>
  <c r="J211" i="7"/>
  <c r="J198" i="7"/>
  <c r="J233" i="7"/>
  <c r="BK169" i="7"/>
  <c r="J163" i="7"/>
  <c r="BK210" i="7"/>
  <c r="J196" i="7"/>
  <c r="BK226" i="7"/>
  <c r="J194" i="8"/>
  <c r="J178" i="8"/>
  <c r="J162" i="8"/>
  <c r="BK158" i="8"/>
  <c r="BK147" i="8"/>
  <c r="BK206" i="8"/>
  <c r="J200" i="8"/>
  <c r="J183" i="8"/>
  <c r="J171" i="8"/>
  <c r="J166" i="8"/>
  <c r="J154" i="8"/>
  <c r="BK135" i="8"/>
  <c r="J198" i="8"/>
  <c r="BK193" i="8"/>
  <c r="J189" i="8"/>
  <c r="BK174" i="8"/>
  <c r="BK163" i="8"/>
  <c r="J145" i="8"/>
  <c r="BK192" i="8"/>
  <c r="BK180" i="8"/>
  <c r="BK167" i="8"/>
  <c r="BK153" i="8"/>
  <c r="J139" i="8"/>
  <c r="BK136" i="8"/>
  <c r="J185" i="9"/>
  <c r="BK174" i="9"/>
  <c r="BK167" i="9"/>
  <c r="BK156" i="9"/>
  <c r="BK146" i="9"/>
  <c r="BK138" i="9"/>
  <c r="BK186" i="9"/>
  <c r="BK176" i="9"/>
  <c r="J159" i="9"/>
  <c r="BK145" i="9"/>
  <c r="J181" i="9"/>
  <c r="J134" i="9"/>
  <c r="J178" i="9"/>
  <c r="J168" i="9"/>
  <c r="J160" i="9"/>
  <c r="J150" i="9"/>
  <c r="BK135" i="9"/>
  <c r="BK153" i="9"/>
  <c r="J137" i="9"/>
  <c r="J163" i="9"/>
  <c r="BK150" i="9"/>
  <c r="J176" i="10"/>
  <c r="BK163" i="10"/>
  <c r="BK177" i="10"/>
  <c r="BK159" i="10"/>
  <c r="J137" i="10"/>
  <c r="J173" i="10"/>
  <c r="J162" i="10"/>
  <c r="BK150" i="10"/>
  <c r="BK136" i="10"/>
  <c r="J166" i="10"/>
  <c r="BK152" i="10"/>
  <c r="BK157" i="10"/>
  <c r="J151" i="10"/>
  <c r="BK156" i="10"/>
  <c r="J146" i="10"/>
  <c r="J133" i="10"/>
  <c r="BK137" i="10"/>
  <c r="BK209" i="11"/>
  <c r="J202" i="11"/>
  <c r="BK198" i="11"/>
  <c r="J191" i="11"/>
  <c r="BK186" i="11"/>
  <c r="J180" i="11"/>
  <c r="BK173" i="11"/>
  <c r="BK167" i="11"/>
  <c r="BK162" i="11"/>
  <c r="J155" i="11"/>
  <c r="J150" i="11"/>
  <c r="BK145" i="11"/>
  <c r="BK139" i="11"/>
  <c r="BK215" i="11"/>
  <c r="BK211" i="11"/>
  <c r="J207" i="11"/>
  <c r="BK203" i="11"/>
  <c r="BK199" i="11"/>
  <c r="BK193" i="11"/>
  <c r="J188" i="11"/>
  <c r="J183" i="11"/>
  <c r="BK178" i="11"/>
  <c r="BK174" i="11"/>
  <c r="J169" i="11"/>
  <c r="BK163" i="11"/>
  <c r="J157" i="11"/>
  <c r="BK150" i="11"/>
  <c r="J144" i="11"/>
  <c r="BK140" i="11"/>
  <c r="J283" i="12"/>
  <c r="BK280" i="12"/>
  <c r="J274" i="12"/>
  <c r="BK267" i="12"/>
  <c r="BK263" i="12"/>
  <c r="BK259" i="12"/>
  <c r="BK254" i="12"/>
  <c r="J246" i="12"/>
  <c r="BK242" i="12"/>
  <c r="BK236" i="12"/>
  <c r="J228" i="12"/>
  <c r="J223" i="12"/>
  <c r="J214" i="12"/>
  <c r="BK207" i="12"/>
  <c r="J200" i="12"/>
  <c r="BK191" i="12"/>
  <c r="J185" i="12"/>
  <c r="BK180" i="12"/>
  <c r="BK175" i="12"/>
  <c r="BK162" i="12"/>
  <c r="J158" i="12"/>
  <c r="J155" i="12"/>
  <c r="BK152" i="12"/>
  <c r="BK148" i="12"/>
  <c r="BK276" i="12"/>
  <c r="J269" i="12"/>
  <c r="J264" i="12"/>
  <c r="J259" i="12"/>
  <c r="J254" i="12"/>
  <c r="BK246" i="12"/>
  <c r="J242" i="12"/>
  <c r="BK170" i="13"/>
  <c r="BK135" i="13"/>
  <c r="J199" i="13"/>
  <c r="BK190" i="13"/>
  <c r="BK180" i="13"/>
  <c r="BK160" i="13"/>
  <c r="BK205" i="13"/>
  <c r="BK176" i="13"/>
  <c r="BK165" i="13"/>
  <c r="BK148" i="13"/>
  <c r="BK200" i="13"/>
  <c r="J188" i="13"/>
  <c r="BK193" i="13"/>
  <c r="J182" i="13"/>
  <c r="BK162" i="13"/>
  <c r="J177" i="13"/>
  <c r="J162" i="13"/>
  <c r="J140" i="13"/>
  <c r="J133" i="13"/>
  <c r="BK146" i="13"/>
  <c r="BK136" i="13"/>
  <c r="BK164" i="13"/>
  <c r="BK149" i="13"/>
  <c r="J150" i="13"/>
  <c r="BK133" i="13"/>
  <c r="BK142" i="14"/>
  <c r="J133" i="14"/>
  <c r="J144" i="14"/>
  <c r="J145" i="14"/>
  <c r="BK139" i="14"/>
  <c r="BK132" i="14"/>
  <c r="J198" i="15"/>
  <c r="J177" i="15"/>
  <c r="J157" i="15"/>
  <c r="BK144" i="15"/>
  <c r="BK199" i="15"/>
  <c r="BK183" i="15"/>
  <c r="BK197" i="15"/>
  <c r="J187" i="15"/>
  <c r="J176" i="15"/>
  <c r="BK165" i="15"/>
  <c r="J193" i="15"/>
  <c r="J190" i="15"/>
  <c r="BK178" i="15"/>
  <c r="J164" i="15"/>
  <c r="J145" i="15"/>
  <c r="BK164" i="15"/>
  <c r="BK163" i="15"/>
  <c r="BK150" i="15"/>
  <c r="J193" i="16"/>
  <c r="BK144" i="16"/>
  <c r="J197" i="16"/>
  <c r="BK186" i="16"/>
  <c r="BK172" i="16"/>
  <c r="BK162" i="16"/>
  <c r="J154" i="16"/>
  <c r="J148" i="16"/>
  <c r="BK143" i="16"/>
  <c r="J186" i="16"/>
  <c r="J149" i="16"/>
  <c r="BK191" i="16"/>
  <c r="BK182" i="16"/>
  <c r="J143" i="16"/>
  <c r="J163" i="16"/>
  <c r="J169" i="16"/>
  <c r="J168" i="16"/>
  <c r="J153" i="16"/>
  <c r="BK168" i="16"/>
  <c r="J140" i="16"/>
  <c r="BK148" i="17"/>
  <c r="BK137" i="17"/>
  <c r="BK150" i="17"/>
  <c r="BK144" i="17"/>
  <c r="J143" i="17"/>
  <c r="J194" i="18"/>
  <c r="BK181" i="18"/>
  <c r="BK163" i="18"/>
  <c r="J144" i="18"/>
  <c r="J195" i="18"/>
  <c r="J183" i="18"/>
  <c r="BK161" i="18"/>
  <c r="J198" i="18"/>
  <c r="J182" i="18"/>
  <c r="J166" i="18"/>
  <c r="J154" i="18"/>
  <c r="BK143" i="18"/>
  <c r="BK198" i="18"/>
  <c r="BK184" i="18"/>
  <c r="BK175" i="18"/>
  <c r="BK170" i="18"/>
  <c r="BK167" i="18"/>
  <c r="BK153" i="18"/>
  <c r="J137" i="18"/>
  <c r="BK186" i="18"/>
  <c r="J171" i="18"/>
  <c r="J157" i="18"/>
  <c r="BK140" i="18"/>
  <c r="J169" i="19"/>
  <c r="J165" i="19"/>
  <c r="J158" i="19"/>
  <c r="J156" i="19"/>
  <c r="J154" i="19"/>
  <c r="J151" i="19"/>
  <c r="J146" i="19"/>
  <c r="BK136" i="19"/>
  <c r="J168" i="19"/>
  <c r="BK162" i="19"/>
  <c r="BK152" i="19"/>
  <c r="BK147" i="19"/>
  <c r="J143" i="19"/>
  <c r="J136" i="19"/>
  <c r="J192" i="20"/>
  <c r="J194" i="20"/>
  <c r="BK175" i="20"/>
  <c r="BK165" i="20"/>
  <c r="J144" i="20"/>
  <c r="BK137" i="20"/>
  <c r="BK190" i="20"/>
  <c r="BK186" i="20"/>
  <c r="J170" i="20"/>
  <c r="BK145" i="20"/>
  <c r="BK188" i="20"/>
  <c r="J178" i="20"/>
  <c r="J166" i="20"/>
  <c r="J146" i="20"/>
  <c r="J193" i="20"/>
  <c r="J180" i="20"/>
  <c r="J168" i="20"/>
  <c r="BK160" i="20"/>
  <c r="J175" i="20"/>
  <c r="J164" i="20"/>
  <c r="BK177" i="20"/>
  <c r="BK158" i="20"/>
  <c r="BK136" i="20"/>
  <c r="BK142" i="20"/>
  <c r="BK157" i="21"/>
  <c r="J160" i="21"/>
  <c r="J137" i="21"/>
  <c r="BK153" i="21"/>
  <c r="J144" i="21"/>
  <c r="J145" i="21"/>
  <c r="J136" i="21"/>
  <c r="BK143" i="21"/>
  <c r="BK136" i="21"/>
  <c r="BK137" i="21"/>
  <c r="R138" i="15" l="1"/>
  <c r="R158" i="15"/>
  <c r="T150" i="16"/>
  <c r="BK167" i="16"/>
  <c r="J167" i="16"/>
  <c r="J102" i="16"/>
  <c r="T180" i="16"/>
  <c r="T179" i="16"/>
  <c r="BK141" i="17"/>
  <c r="J141" i="17"/>
  <c r="J100" i="17"/>
  <c r="P134" i="4"/>
  <c r="BK179" i="4"/>
  <c r="J179" i="4"/>
  <c r="J102" i="4"/>
  <c r="R262" i="4"/>
  <c r="BK144" i="5"/>
  <c r="J144" i="5"/>
  <c r="J98" i="5"/>
  <c r="T156" i="5"/>
  <c r="P178" i="5"/>
  <c r="P182" i="5"/>
  <c r="BK201" i="5"/>
  <c r="J201" i="5"/>
  <c r="J107" i="5" s="1"/>
  <c r="T209" i="5"/>
  <c r="BK139" i="6"/>
  <c r="J139" i="6" s="1"/>
  <c r="J98" i="6" s="1"/>
  <c r="T148" i="6"/>
  <c r="P156" i="6"/>
  <c r="BK178" i="6"/>
  <c r="BK172" i="6" s="1"/>
  <c r="J172" i="6" s="1"/>
  <c r="J105" i="6" s="1"/>
  <c r="J178" i="6"/>
  <c r="J107" i="6"/>
  <c r="P160" i="7"/>
  <c r="T166" i="7"/>
  <c r="T201" i="7"/>
  <c r="T249" i="7"/>
  <c r="T257" i="7"/>
  <c r="P267" i="7"/>
  <c r="BK296" i="7"/>
  <c r="J296" i="7"/>
  <c r="J113" i="7"/>
  <c r="T296" i="7"/>
  <c r="P309" i="7"/>
  <c r="T312" i="7"/>
  <c r="P319" i="7"/>
  <c r="P318" i="7" s="1"/>
  <c r="R325" i="7"/>
  <c r="R134" i="8"/>
  <c r="P137" i="8"/>
  <c r="BK143" i="8"/>
  <c r="J143" i="8" s="1"/>
  <c r="J99" i="8" s="1"/>
  <c r="P151" i="8"/>
  <c r="P195" i="8"/>
  <c r="P150" i="8" s="1"/>
  <c r="T140" i="9"/>
  <c r="T140" i="10"/>
  <c r="T138" i="11"/>
  <c r="T158" i="11"/>
  <c r="T179" i="11"/>
  <c r="R217" i="11"/>
  <c r="R216" i="11"/>
  <c r="R147" i="12"/>
  <c r="T150" i="12"/>
  <c r="T178" i="12"/>
  <c r="T204" i="12"/>
  <c r="T197" i="12" s="1"/>
  <c r="P224" i="12"/>
  <c r="R241" i="12"/>
  <c r="P247" i="12"/>
  <c r="BK271" i="12"/>
  <c r="BK251" i="12" s="1"/>
  <c r="J251" i="12" s="1"/>
  <c r="J112" i="12" s="1"/>
  <c r="J271" i="12"/>
  <c r="J114" i="12" s="1"/>
  <c r="R279" i="12"/>
  <c r="R131" i="14"/>
  <c r="R130" i="14" s="1"/>
  <c r="R129" i="14" s="1"/>
  <c r="BK138" i="15"/>
  <c r="J138" i="15"/>
  <c r="J98" i="15"/>
  <c r="T147" i="15"/>
  <c r="T158" i="15"/>
  <c r="T170" i="15"/>
  <c r="T169" i="15"/>
  <c r="BK139" i="16"/>
  <c r="J139" i="16"/>
  <c r="J98" i="16"/>
  <c r="BK150" i="16"/>
  <c r="J150" i="16" s="1"/>
  <c r="J99" i="16" s="1"/>
  <c r="R156" i="16"/>
  <c r="P200" i="16"/>
  <c r="P199" i="16"/>
  <c r="P134" i="17"/>
  <c r="R141" i="17"/>
  <c r="BK170" i="15"/>
  <c r="BK169" i="15" s="1"/>
  <c r="J169" i="15" s="1"/>
  <c r="J103" i="15" s="1"/>
  <c r="P139" i="16"/>
  <c r="R150" i="16"/>
  <c r="P164" i="16"/>
  <c r="BK200" i="16"/>
  <c r="J200" i="16"/>
  <c r="J107" i="16"/>
  <c r="R134" i="17"/>
  <c r="T141" i="17"/>
  <c r="R159" i="12"/>
  <c r="P198" i="12"/>
  <c r="T224" i="12"/>
  <c r="T247" i="12"/>
  <c r="T279" i="12"/>
  <c r="R139" i="13"/>
  <c r="R147" i="15"/>
  <c r="T182" i="15"/>
  <c r="T181" i="15"/>
  <c r="P167" i="16"/>
  <c r="P140" i="9"/>
  <c r="R132" i="10"/>
  <c r="R131" i="10"/>
  <c r="R167" i="10"/>
  <c r="BK138" i="11"/>
  <c r="J138" i="11"/>
  <c r="J98" i="11" s="1"/>
  <c r="BK179" i="11"/>
  <c r="J179" i="11"/>
  <c r="J103" i="11"/>
  <c r="BK217" i="11"/>
  <c r="J217" i="11"/>
  <c r="J106" i="11"/>
  <c r="P150" i="12"/>
  <c r="P178" i="12"/>
  <c r="R204" i="12"/>
  <c r="P215" i="12"/>
  <c r="T218" i="12"/>
  <c r="P252" i="12"/>
  <c r="BK131" i="14"/>
  <c r="J131" i="14"/>
  <c r="J98" i="14"/>
  <c r="T136" i="2"/>
  <c r="T135" i="2"/>
  <c r="T129" i="2" s="1"/>
  <c r="T145" i="3"/>
  <c r="T144" i="3"/>
  <c r="P179" i="4"/>
  <c r="T262" i="4"/>
  <c r="R144" i="5"/>
  <c r="R171" i="5"/>
  <c r="BK178" i="5"/>
  <c r="J178" i="5"/>
  <c r="J102" i="5"/>
  <c r="P189" i="5"/>
  <c r="P201" i="5"/>
  <c r="P205" i="5"/>
  <c r="R139" i="6"/>
  <c r="T159" i="6"/>
  <c r="T153" i="7"/>
  <c r="BK166" i="7"/>
  <c r="J166" i="7"/>
  <c r="J100" i="7"/>
  <c r="R201" i="7"/>
  <c r="P249" i="7"/>
  <c r="BK257" i="7"/>
  <c r="J257" i="7"/>
  <c r="J109" i="7"/>
  <c r="R263" i="7"/>
  <c r="R281" i="7"/>
  <c r="BK300" i="7"/>
  <c r="J300" i="7"/>
  <c r="J114" i="7" s="1"/>
  <c r="R309" i="7"/>
  <c r="R319" i="7"/>
  <c r="R318" i="7" s="1"/>
  <c r="R132" i="9"/>
  <c r="R131" i="9"/>
  <c r="BK179" i="9"/>
  <c r="J179" i="9"/>
  <c r="J100" i="9"/>
  <c r="P140" i="10"/>
  <c r="R138" i="11"/>
  <c r="R179" i="11"/>
  <c r="BK150" i="12"/>
  <c r="J150" i="12"/>
  <c r="J99" i="12"/>
  <c r="BK178" i="12"/>
  <c r="J178" i="12" s="1"/>
  <c r="J102" i="12" s="1"/>
  <c r="P204" i="12"/>
  <c r="T211" i="12"/>
  <c r="R218" i="12"/>
  <c r="T252" i="12"/>
  <c r="T139" i="13"/>
  <c r="T138" i="13"/>
  <c r="T130" i="13" s="1"/>
  <c r="BK182" i="15"/>
  <c r="BK181" i="15"/>
  <c r="J181" i="15"/>
  <c r="J105" i="15" s="1"/>
  <c r="T147" i="12"/>
  <c r="R172" i="12"/>
  <c r="P211" i="12"/>
  <c r="R215" i="12"/>
  <c r="P241" i="12"/>
  <c r="R271" i="12"/>
  <c r="R251" i="12" s="1"/>
  <c r="BK132" i="13"/>
  <c r="J132" i="13"/>
  <c r="J97" i="13" s="1"/>
  <c r="T202" i="13"/>
  <c r="BK153" i="15"/>
  <c r="J153" i="15"/>
  <c r="J100" i="15" s="1"/>
  <c r="R167" i="16"/>
  <c r="T131" i="14"/>
  <c r="T130" i="14"/>
  <c r="T129" i="14"/>
  <c r="R153" i="15"/>
  <c r="P180" i="16"/>
  <c r="P179" i="16"/>
  <c r="P142" i="18"/>
  <c r="P139" i="13"/>
  <c r="P153" i="15"/>
  <c r="BK131" i="3"/>
  <c r="P131" i="3"/>
  <c r="R131" i="3"/>
  <c r="T131" i="3"/>
  <c r="BK135" i="3"/>
  <c r="BK134" i="3"/>
  <c r="J134" i="3"/>
  <c r="J97" i="3"/>
  <c r="P135" i="3"/>
  <c r="P134" i="3" s="1"/>
  <c r="R135" i="3"/>
  <c r="R134" i="3"/>
  <c r="T135" i="3"/>
  <c r="T134" i="3" s="1"/>
  <c r="BK134" i="4"/>
  <c r="T179" i="4"/>
  <c r="T178" i="4"/>
  <c r="T144" i="5"/>
  <c r="BK171" i="5"/>
  <c r="J171" i="5"/>
  <c r="J100" i="5"/>
  <c r="BK182" i="5"/>
  <c r="J182" i="5"/>
  <c r="J103" i="5"/>
  <c r="R189" i="5"/>
  <c r="BK209" i="5"/>
  <c r="J209" i="5"/>
  <c r="J109" i="5"/>
  <c r="P139" i="6"/>
  <c r="BK152" i="6"/>
  <c r="BK138" i="6" s="1"/>
  <c r="J138" i="6" s="1"/>
  <c r="J97" i="6" s="1"/>
  <c r="J152" i="6"/>
  <c r="J100" i="6"/>
  <c r="R159" i="6"/>
  <c r="BK173" i="6"/>
  <c r="J173" i="6"/>
  <c r="J106" i="6"/>
  <c r="R178" i="6"/>
  <c r="P153" i="7"/>
  <c r="P166" i="7"/>
  <c r="P177" i="7"/>
  <c r="BK239" i="7"/>
  <c r="BK238" i="7" s="1"/>
  <c r="J238" i="7" s="1"/>
  <c r="J105" i="7" s="1"/>
  <c r="J239" i="7"/>
  <c r="J106" i="7"/>
  <c r="R249" i="7"/>
  <c r="R257" i="7"/>
  <c r="T263" i="7"/>
  <c r="P281" i="7"/>
  <c r="P300" i="7"/>
  <c r="T309" i="7"/>
  <c r="P315" i="7"/>
  <c r="T325" i="7"/>
  <c r="P143" i="8"/>
  <c r="P133" i="8" s="1"/>
  <c r="T132" i="9"/>
  <c r="T131" i="9"/>
  <c r="R179" i="9"/>
  <c r="R139" i="9" s="1"/>
  <c r="R130" i="9" s="1"/>
  <c r="T132" i="10"/>
  <c r="T131" i="10"/>
  <c r="BK167" i="10"/>
  <c r="J167" i="10"/>
  <c r="J100" i="10"/>
  <c r="P138" i="11"/>
  <c r="P179" i="11"/>
  <c r="P159" i="12"/>
  <c r="T172" i="12"/>
  <c r="BK204" i="12"/>
  <c r="J204" i="12"/>
  <c r="J105" i="12"/>
  <c r="BK215" i="12"/>
  <c r="J215" i="12"/>
  <c r="J107" i="12" s="1"/>
  <c r="T215" i="12"/>
  <c r="BK241" i="12"/>
  <c r="J241" i="12" s="1"/>
  <c r="J110" i="12" s="1"/>
  <c r="BK247" i="12"/>
  <c r="J247" i="12"/>
  <c r="J111" i="12"/>
  <c r="P271" i="12"/>
  <c r="T132" i="13"/>
  <c r="T131" i="13"/>
  <c r="P202" i="13"/>
  <c r="P131" i="14"/>
  <c r="P130" i="14"/>
  <c r="P129" i="14"/>
  <c r="AU107" i="1" s="1"/>
  <c r="T138" i="15"/>
  <c r="T153" i="15"/>
  <c r="R170" i="15"/>
  <c r="R169" i="15"/>
  <c r="T167" i="16"/>
  <c r="P150" i="16"/>
  <c r="T156" i="16"/>
  <c r="R200" i="16"/>
  <c r="R199" i="16"/>
  <c r="BK134" i="17"/>
  <c r="J134" i="17" s="1"/>
  <c r="J98" i="17" s="1"/>
  <c r="P138" i="17"/>
  <c r="R138" i="17"/>
  <c r="P136" i="18"/>
  <c r="P133" i="18"/>
  <c r="BK142" i="18"/>
  <c r="J142" i="18"/>
  <c r="J99" i="18"/>
  <c r="R187" i="18"/>
  <c r="P139" i="19"/>
  <c r="P138" i="19" s="1"/>
  <c r="BK136" i="2"/>
  <c r="BK135" i="2" s="1"/>
  <c r="J135" i="2" s="1"/>
  <c r="J98" i="2" s="1"/>
  <c r="P145" i="3"/>
  <c r="P144" i="3"/>
  <c r="R179" i="4"/>
  <c r="R178" i="4"/>
  <c r="BK156" i="5"/>
  <c r="J156" i="5"/>
  <c r="J99" i="5" s="1"/>
  <c r="P171" i="5"/>
  <c r="R178" i="5"/>
  <c r="T189" i="5"/>
  <c r="T201" i="5"/>
  <c r="R209" i="5"/>
  <c r="P216" i="5"/>
  <c r="P215" i="5"/>
  <c r="P148" i="6"/>
  <c r="T152" i="6"/>
  <c r="T138" i="6" s="1"/>
  <c r="T137" i="6" s="1"/>
  <c r="R156" i="6"/>
  <c r="R173" i="6"/>
  <c r="R172" i="6" s="1"/>
  <c r="R153" i="7"/>
  <c r="R166" i="7"/>
  <c r="R177" i="7"/>
  <c r="R239" i="7"/>
  <c r="R253" i="7"/>
  <c r="BK263" i="7"/>
  <c r="J263" i="7"/>
  <c r="J110" i="7"/>
  <c r="R267" i="7"/>
  <c r="P296" i="7"/>
  <c r="T300" i="7"/>
  <c r="BK315" i="7"/>
  <c r="J315" i="7"/>
  <c r="J117" i="7"/>
  <c r="R315" i="7"/>
  <c r="BK325" i="7"/>
  <c r="J325" i="7"/>
  <c r="J120" i="7"/>
  <c r="BK151" i="8"/>
  <c r="BK150" i="8" s="1"/>
  <c r="J150" i="8" s="1"/>
  <c r="J100" i="8" s="1"/>
  <c r="J151" i="8"/>
  <c r="J101" i="8"/>
  <c r="P132" i="9"/>
  <c r="P131" i="9"/>
  <c r="P179" i="9"/>
  <c r="P132" i="10"/>
  <c r="P131" i="10"/>
  <c r="P167" i="10"/>
  <c r="P158" i="11"/>
  <c r="R161" i="11"/>
  <c r="P170" i="11"/>
  <c r="T217" i="11"/>
  <c r="T216" i="11"/>
  <c r="P147" i="12"/>
  <c r="R150" i="12"/>
  <c r="BK172" i="12"/>
  <c r="J172" i="12" s="1"/>
  <c r="J101" i="12" s="1"/>
  <c r="R198" i="12"/>
  <c r="BK224" i="12"/>
  <c r="J224" i="12"/>
  <c r="J109" i="12"/>
  <c r="R252" i="12"/>
  <c r="BK279" i="12"/>
  <c r="J279" i="12"/>
  <c r="J115" i="12"/>
  <c r="BK139" i="13"/>
  <c r="BK138" i="13" s="1"/>
  <c r="J138" i="13" s="1"/>
  <c r="J98" i="13" s="1"/>
  <c r="P158" i="15"/>
  <c r="T134" i="17"/>
  <c r="T133" i="17" s="1"/>
  <c r="T132" i="17" s="1"/>
  <c r="T138" i="17"/>
  <c r="R149" i="18"/>
  <c r="R148" i="18"/>
  <c r="BK163" i="19"/>
  <c r="J163" i="19"/>
  <c r="J100" i="19"/>
  <c r="R136" i="2"/>
  <c r="R135" i="2"/>
  <c r="R145" i="3"/>
  <c r="R144" i="3" s="1"/>
  <c r="R134" i="4"/>
  <c r="BK162" i="4"/>
  <c r="J162" i="4"/>
  <c r="J98" i="4"/>
  <c r="R162" i="4"/>
  <c r="BK166" i="4"/>
  <c r="J166" i="4"/>
  <c r="J99" i="4"/>
  <c r="R166" i="4"/>
  <c r="BK169" i="4"/>
  <c r="J169" i="4"/>
  <c r="J100" i="4"/>
  <c r="T169" i="4"/>
  <c r="P262" i="4"/>
  <c r="P156" i="5"/>
  <c r="T171" i="5"/>
  <c r="BK189" i="5"/>
  <c r="J189" i="5"/>
  <c r="J104" i="5"/>
  <c r="R205" i="5"/>
  <c r="R200" i="5" s="1"/>
  <c r="BK216" i="5"/>
  <c r="J216" i="5"/>
  <c r="J111" i="5"/>
  <c r="T139" i="6"/>
  <c r="P152" i="6"/>
  <c r="BK159" i="6"/>
  <c r="J159" i="6"/>
  <c r="J102" i="6"/>
  <c r="P173" i="6"/>
  <c r="T178" i="6"/>
  <c r="BK153" i="7"/>
  <c r="J153" i="7"/>
  <c r="J98" i="7"/>
  <c r="T160" i="7"/>
  <c r="P201" i="7"/>
  <c r="BK249" i="7"/>
  <c r="J249" i="7"/>
  <c r="J107" i="7"/>
  <c r="T253" i="7"/>
  <c r="T238" i="7" s="1"/>
  <c r="P263" i="7"/>
  <c r="BK281" i="7"/>
  <c r="J281" i="7"/>
  <c r="J112" i="7" s="1"/>
  <c r="R300" i="7"/>
  <c r="BK312" i="7"/>
  <c r="J312" i="7" s="1"/>
  <c r="J116" i="7" s="1"/>
  <c r="T315" i="7"/>
  <c r="P325" i="7"/>
  <c r="BK134" i="8"/>
  <c r="J134" i="8"/>
  <c r="J97" i="8"/>
  <c r="BK137" i="8"/>
  <c r="J137" i="8" s="1"/>
  <c r="J98" i="8" s="1"/>
  <c r="T137" i="8"/>
  <c r="R143" i="8"/>
  <c r="T151" i="8"/>
  <c r="T195" i="8"/>
  <c r="BK140" i="9"/>
  <c r="BK139" i="9"/>
  <c r="J139" i="9"/>
  <c r="J98" i="9"/>
  <c r="BK132" i="10"/>
  <c r="J132" i="10"/>
  <c r="J97" i="10" s="1"/>
  <c r="P161" i="11"/>
  <c r="T170" i="11"/>
  <c r="P217" i="11"/>
  <c r="P216" i="11"/>
  <c r="T159" i="12"/>
  <c r="T198" i="12"/>
  <c r="BK218" i="12"/>
  <c r="J218" i="12"/>
  <c r="J108" i="12"/>
  <c r="T241" i="12"/>
  <c r="T271" i="12"/>
  <c r="P182" i="15"/>
  <c r="P181" i="15"/>
  <c r="BK139" i="19"/>
  <c r="J139" i="19" s="1"/>
  <c r="J99" i="19" s="1"/>
  <c r="T163" i="19"/>
  <c r="T138" i="19" s="1"/>
  <c r="T149" i="18"/>
  <c r="R132" i="19"/>
  <c r="R131" i="19"/>
  <c r="R130" i="19" s="1"/>
  <c r="P154" i="20"/>
  <c r="BK131" i="2"/>
  <c r="BK130" i="2"/>
  <c r="P131" i="2"/>
  <c r="P130" i="2" s="1"/>
  <c r="P129" i="2" s="1"/>
  <c r="AU95" i="1" s="1"/>
  <c r="R131" i="2"/>
  <c r="R130" i="2"/>
  <c r="T131" i="2"/>
  <c r="T130" i="2"/>
  <c r="BK145" i="3"/>
  <c r="J145" i="3" s="1"/>
  <c r="J100" i="3" s="1"/>
  <c r="BK144" i="3"/>
  <c r="J144" i="3"/>
  <c r="J99" i="3"/>
  <c r="T134" i="4"/>
  <c r="P162" i="4"/>
  <c r="T162" i="4"/>
  <c r="T161" i="4" s="1"/>
  <c r="P166" i="4"/>
  <c r="P161" i="4" s="1"/>
  <c r="T166" i="4"/>
  <c r="P169" i="4"/>
  <c r="R169" i="4"/>
  <c r="R161" i="4"/>
  <c r="R133" i="4"/>
  <c r="BK262" i="4"/>
  <c r="J262" i="4" s="1"/>
  <c r="J103" i="4" s="1"/>
  <c r="P144" i="5"/>
  <c r="P143" i="5" s="1"/>
  <c r="R156" i="5"/>
  <c r="T178" i="5"/>
  <c r="T182" i="5"/>
  <c r="BK205" i="5"/>
  <c r="J205" i="5"/>
  <c r="J108" i="5"/>
  <c r="P209" i="5"/>
  <c r="R216" i="5"/>
  <c r="R215" i="5" s="1"/>
  <c r="BK148" i="6"/>
  <c r="J148" i="6"/>
  <c r="J99" i="6"/>
  <c r="R152" i="6"/>
  <c r="P159" i="6"/>
  <c r="T173" i="6"/>
  <c r="T172" i="6"/>
  <c r="R160" i="7"/>
  <c r="BK201" i="7"/>
  <c r="J201" i="7" s="1"/>
  <c r="J103" i="7" s="1"/>
  <c r="P239" i="7"/>
  <c r="BK253" i="7"/>
  <c r="J253" i="7" s="1"/>
  <c r="J108" i="7" s="1"/>
  <c r="P257" i="7"/>
  <c r="T267" i="7"/>
  <c r="R312" i="7"/>
  <c r="BK132" i="9"/>
  <c r="J132" i="9"/>
  <c r="J97" i="9"/>
  <c r="T179" i="9"/>
  <c r="R140" i="10"/>
  <c r="R139" i="10"/>
  <c r="BK161" i="11"/>
  <c r="J161" i="11" s="1"/>
  <c r="J100" i="11" s="1"/>
  <c r="R170" i="11"/>
  <c r="BK147" i="12"/>
  <c r="J147" i="12" s="1"/>
  <c r="J98" i="12" s="1"/>
  <c r="R178" i="12"/>
  <c r="R211" i="12"/>
  <c r="P218" i="12"/>
  <c r="R247" i="12"/>
  <c r="R132" i="13"/>
  <c r="R131" i="13"/>
  <c r="R202" i="13"/>
  <c r="P147" i="15"/>
  <c r="P170" i="15"/>
  <c r="P169" i="15" s="1"/>
  <c r="T200" i="16"/>
  <c r="T199" i="16"/>
  <c r="P149" i="18"/>
  <c r="T139" i="19"/>
  <c r="R135" i="20"/>
  <c r="P136" i="2"/>
  <c r="P135" i="2"/>
  <c r="R182" i="5"/>
  <c r="R201" i="5"/>
  <c r="T205" i="5"/>
  <c r="T216" i="5"/>
  <c r="T215" i="5"/>
  <c r="R148" i="6"/>
  <c r="BK156" i="6"/>
  <c r="J156" i="6"/>
  <c r="J101" i="6"/>
  <c r="T156" i="6"/>
  <c r="P178" i="6"/>
  <c r="BK160" i="7"/>
  <c r="J160" i="7"/>
  <c r="J99" i="7"/>
  <c r="BK177" i="7"/>
  <c r="J177" i="7"/>
  <c r="J102" i="7"/>
  <c r="T177" i="7"/>
  <c r="T239" i="7"/>
  <c r="P253" i="7"/>
  <c r="BK267" i="7"/>
  <c r="J267" i="7"/>
  <c r="J111" i="7" s="1"/>
  <c r="T281" i="7"/>
  <c r="R296" i="7"/>
  <c r="BK309" i="7"/>
  <c r="J309" i="7" s="1"/>
  <c r="J115" i="7" s="1"/>
  <c r="P312" i="7"/>
  <c r="BK319" i="7"/>
  <c r="J319" i="7"/>
  <c r="J119" i="7"/>
  <c r="T319" i="7"/>
  <c r="T318" i="7"/>
  <c r="P134" i="8"/>
  <c r="T134" i="8"/>
  <c r="T133" i="8" s="1"/>
  <c r="R137" i="8"/>
  <c r="T143" i="8"/>
  <c r="R151" i="8"/>
  <c r="BK195" i="8"/>
  <c r="J195" i="8"/>
  <c r="J102" i="8"/>
  <c r="R195" i="8"/>
  <c r="R150" i="8" s="1"/>
  <c r="R140" i="9"/>
  <c r="BK140" i="10"/>
  <c r="J140" i="10" s="1"/>
  <c r="J99" i="10" s="1"/>
  <c r="T167" i="10"/>
  <c r="BK158" i="11"/>
  <c r="J158" i="11"/>
  <c r="J99" i="11"/>
  <c r="R158" i="11"/>
  <c r="T161" i="11"/>
  <c r="BK170" i="11"/>
  <c r="J170" i="11"/>
  <c r="J102" i="11"/>
  <c r="BK159" i="12"/>
  <c r="J159" i="12"/>
  <c r="J100" i="12"/>
  <c r="P172" i="12"/>
  <c r="BK198" i="12"/>
  <c r="J198" i="12"/>
  <c r="J104" i="12"/>
  <c r="BK211" i="12"/>
  <c r="J211" i="12"/>
  <c r="J106" i="12" s="1"/>
  <c r="R224" i="12"/>
  <c r="BK252" i="12"/>
  <c r="J252" i="12" s="1"/>
  <c r="J113" i="12" s="1"/>
  <c r="P279" i="12"/>
  <c r="P132" i="13"/>
  <c r="P131" i="13"/>
  <c r="BK202" i="13"/>
  <c r="J202" i="13"/>
  <c r="J100" i="13"/>
  <c r="P138" i="15"/>
  <c r="BK158" i="15"/>
  <c r="P135" i="20"/>
  <c r="P134" i="20" s="1"/>
  <c r="BK154" i="20"/>
  <c r="J154" i="20"/>
  <c r="J100" i="20"/>
  <c r="R154" i="20"/>
  <c r="BK182" i="20"/>
  <c r="BK181" i="20" s="1"/>
  <c r="J181" i="20" s="1"/>
  <c r="J102" i="20" s="1"/>
  <c r="J182" i="20"/>
  <c r="J103" i="20"/>
  <c r="T182" i="20"/>
  <c r="T181" i="20" s="1"/>
  <c r="BK147" i="15"/>
  <c r="J147" i="15"/>
  <c r="J99" i="15"/>
  <c r="R182" i="15"/>
  <c r="R181" i="15"/>
  <c r="T139" i="16"/>
  <c r="P156" i="16"/>
  <c r="BK180" i="16"/>
  <c r="BK179" i="16" s="1"/>
  <c r="J180" i="16"/>
  <c r="J105" i="16"/>
  <c r="R136" i="18"/>
  <c r="R133" i="18" s="1"/>
  <c r="R132" i="18" s="1"/>
  <c r="R142" i="18"/>
  <c r="P187" i="18"/>
  <c r="R139" i="19"/>
  <c r="R138" i="19"/>
  <c r="R139" i="16"/>
  <c r="BK156" i="16"/>
  <c r="J156" i="16"/>
  <c r="J100" i="16"/>
  <c r="BK164" i="16"/>
  <c r="J164" i="16" s="1"/>
  <c r="J101" i="16" s="1"/>
  <c r="T164" i="16"/>
  <c r="R180" i="16"/>
  <c r="R179" i="16" s="1"/>
  <c r="BK136" i="18"/>
  <c r="J136" i="18"/>
  <c r="J98" i="18"/>
  <c r="T136" i="18"/>
  <c r="T142" i="18"/>
  <c r="T133" i="18" s="1"/>
  <c r="BK187" i="18"/>
  <c r="J187" i="18" s="1"/>
  <c r="J102" i="18" s="1"/>
  <c r="P132" i="19"/>
  <c r="P131" i="19" s="1"/>
  <c r="P130" i="19" s="1"/>
  <c r="AU112" i="1" s="1"/>
  <c r="R163" i="19"/>
  <c r="BK138" i="17"/>
  <c r="J138" i="17"/>
  <c r="J99" i="17"/>
  <c r="P141" i="17"/>
  <c r="BK149" i="18"/>
  <c r="J149" i="18"/>
  <c r="J101" i="18"/>
  <c r="T187" i="18"/>
  <c r="BK132" i="19"/>
  <c r="BK131" i="19"/>
  <c r="J131" i="19"/>
  <c r="J96" i="19" s="1"/>
  <c r="T132" i="19"/>
  <c r="T131" i="19"/>
  <c r="P163" i="19"/>
  <c r="BK135" i="20"/>
  <c r="BK134" i="20" s="1"/>
  <c r="J134" i="20" s="1"/>
  <c r="J97" i="20" s="1"/>
  <c r="J135" i="20"/>
  <c r="J98" i="20"/>
  <c r="T135" i="20"/>
  <c r="T154" i="20"/>
  <c r="P182" i="20"/>
  <c r="P181" i="20"/>
  <c r="R182" i="20"/>
  <c r="R181" i="20"/>
  <c r="BK133" i="21"/>
  <c r="J133" i="21"/>
  <c r="J98" i="21"/>
  <c r="P133" i="21"/>
  <c r="R133" i="21"/>
  <c r="T133" i="21"/>
  <c r="T132" i="21" s="1"/>
  <c r="T131" i="21" s="1"/>
  <c r="BK149" i="21"/>
  <c r="J149" i="21"/>
  <c r="J100" i="21"/>
  <c r="P149" i="21"/>
  <c r="P132" i="21" s="1"/>
  <c r="P131" i="21" s="1"/>
  <c r="AU114" i="1" s="1"/>
  <c r="R149" i="21"/>
  <c r="R132" i="21" s="1"/>
  <c r="R131" i="21" s="1"/>
  <c r="R164" i="16"/>
  <c r="T149" i="21"/>
  <c r="BK167" i="15"/>
  <c r="J167" i="15"/>
  <c r="J102" i="15" s="1"/>
  <c r="BK176" i="5"/>
  <c r="J176" i="5"/>
  <c r="J101" i="5"/>
  <c r="BK152" i="17"/>
  <c r="J152" i="17"/>
  <c r="J102" i="17"/>
  <c r="BK146" i="14"/>
  <c r="J146" i="14"/>
  <c r="J99" i="14" s="1"/>
  <c r="BK175" i="7"/>
  <c r="J175" i="7"/>
  <c r="J101" i="7"/>
  <c r="BK177" i="16"/>
  <c r="J177" i="16"/>
  <c r="J103" i="16"/>
  <c r="BK222" i="5"/>
  <c r="J222" i="5"/>
  <c r="J112" i="5"/>
  <c r="BK134" i="18"/>
  <c r="J134" i="18"/>
  <c r="J97" i="18" s="1"/>
  <c r="BK168" i="6"/>
  <c r="J168" i="6"/>
  <c r="J103" i="6" s="1"/>
  <c r="BK214" i="11"/>
  <c r="J214" i="11"/>
  <c r="J104" i="11"/>
  <c r="BK170" i="6"/>
  <c r="J170" i="6"/>
  <c r="J104" i="6"/>
  <c r="BK236" i="7"/>
  <c r="J236" i="7"/>
  <c r="J104" i="7" s="1"/>
  <c r="J123" i="2"/>
  <c r="BK198" i="5"/>
  <c r="J198" i="5"/>
  <c r="J105" i="5" s="1"/>
  <c r="BK168" i="11"/>
  <c r="J168" i="11"/>
  <c r="J101" i="11"/>
  <c r="BK331" i="7"/>
  <c r="J331" i="7"/>
  <c r="J121" i="7"/>
  <c r="BK179" i="20"/>
  <c r="J179" i="20" s="1"/>
  <c r="J101" i="20" s="1"/>
  <c r="BK152" i="20"/>
  <c r="J152" i="20" s="1"/>
  <c r="J99" i="20" s="1"/>
  <c r="BK147" i="21"/>
  <c r="J147" i="21"/>
  <c r="J99" i="21"/>
  <c r="BK159" i="21"/>
  <c r="J159" i="21"/>
  <c r="J101" i="21"/>
  <c r="BF143" i="21"/>
  <c r="E85" i="21"/>
  <c r="J91" i="21"/>
  <c r="BF134" i="21"/>
  <c r="BF139" i="21"/>
  <c r="BF141" i="21"/>
  <c r="BF150" i="21"/>
  <c r="F91" i="21"/>
  <c r="F128" i="21"/>
  <c r="BF137" i="21"/>
  <c r="BF140" i="21"/>
  <c r="BF142" i="21"/>
  <c r="BF144" i="21"/>
  <c r="BF153" i="21"/>
  <c r="BF155" i="21"/>
  <c r="BF156" i="21"/>
  <c r="J92" i="21"/>
  <c r="J125" i="21"/>
  <c r="BF135" i="21"/>
  <c r="BF138" i="21"/>
  <c r="BF146" i="21"/>
  <c r="BF148" i="21"/>
  <c r="BF136" i="21"/>
  <c r="BF145" i="21"/>
  <c r="BF158" i="21"/>
  <c r="BF151" i="21"/>
  <c r="BF152" i="21"/>
  <c r="BF154" i="21"/>
  <c r="BF157" i="21"/>
  <c r="BF160" i="21"/>
  <c r="J132" i="19"/>
  <c r="J97" i="19" s="1"/>
  <c r="J129" i="20"/>
  <c r="F92" i="20"/>
  <c r="BF147" i="20"/>
  <c r="BF150" i="20"/>
  <c r="J92" i="20"/>
  <c r="BF142" i="20"/>
  <c r="BF143" i="20"/>
  <c r="BF144" i="20"/>
  <c r="BF160" i="20"/>
  <c r="BF165" i="20"/>
  <c r="BF172" i="20"/>
  <c r="BF175" i="20"/>
  <c r="E85" i="20"/>
  <c r="F91" i="20"/>
  <c r="BF149" i="20"/>
  <c r="BF162" i="20"/>
  <c r="BF168" i="20"/>
  <c r="BF170" i="20"/>
  <c r="BF176" i="20"/>
  <c r="BF177" i="20"/>
  <c r="BF186" i="20"/>
  <c r="BF189" i="20"/>
  <c r="J89" i="20"/>
  <c r="BF136" i="20"/>
  <c r="BF141" i="20"/>
  <c r="BF145" i="20"/>
  <c r="BF146" i="20"/>
  <c r="BF151" i="20"/>
  <c r="BF156" i="20"/>
  <c r="BF157" i="20"/>
  <c r="BF159" i="20"/>
  <c r="BF163" i="20"/>
  <c r="BF166" i="20"/>
  <c r="BF171" i="20"/>
  <c r="BF196" i="20"/>
  <c r="BF138" i="20"/>
  <c r="BF139" i="20"/>
  <c r="BF155" i="20"/>
  <c r="BF161" i="20"/>
  <c r="BF169" i="20"/>
  <c r="BF178" i="20"/>
  <c r="BF184" i="20"/>
  <c r="BF185" i="20"/>
  <c r="BF192" i="20"/>
  <c r="BF195" i="20"/>
  <c r="BF158" i="20"/>
  <c r="BF167" i="20"/>
  <c r="BF183" i="20"/>
  <c r="BF190" i="20"/>
  <c r="BF191" i="20"/>
  <c r="BF194" i="20"/>
  <c r="BF137" i="20"/>
  <c r="BF140" i="20"/>
  <c r="BF148" i="20"/>
  <c r="BF153" i="20"/>
  <c r="BF164" i="20"/>
  <c r="BF173" i="20"/>
  <c r="BF174" i="20"/>
  <c r="BF180" i="20"/>
  <c r="BF188" i="20"/>
  <c r="BF187" i="20"/>
  <c r="BF193" i="20"/>
  <c r="E84" i="19"/>
  <c r="F91" i="19"/>
  <c r="J91" i="19"/>
  <c r="J124" i="19"/>
  <c r="BF135" i="19"/>
  <c r="BF136" i="19"/>
  <c r="BF142" i="19"/>
  <c r="BF143" i="19"/>
  <c r="BF144" i="19"/>
  <c r="BF154" i="19"/>
  <c r="BF157" i="19"/>
  <c r="BF161" i="19"/>
  <c r="BF162" i="19"/>
  <c r="BF164" i="19"/>
  <c r="BF165" i="19"/>
  <c r="BF166" i="19"/>
  <c r="BF167" i="19"/>
  <c r="BF133" i="19"/>
  <c r="BF134" i="19"/>
  <c r="BF137" i="19"/>
  <c r="BF140" i="19"/>
  <c r="BF141" i="19"/>
  <c r="BF145" i="19"/>
  <c r="BF146" i="19"/>
  <c r="BF147" i="19"/>
  <c r="BF148" i="19"/>
  <c r="BF149" i="19"/>
  <c r="BF150" i="19"/>
  <c r="BF151" i="19"/>
  <c r="BF152" i="19"/>
  <c r="BF153" i="19"/>
  <c r="BF155" i="19"/>
  <c r="BF156" i="19"/>
  <c r="BF158" i="19"/>
  <c r="BF159" i="19"/>
  <c r="BF160" i="19"/>
  <c r="BF168" i="19"/>
  <c r="BF169" i="19"/>
  <c r="F91" i="18"/>
  <c r="J126" i="18"/>
  <c r="BF135" i="18"/>
  <c r="BF139" i="18"/>
  <c r="BF140" i="18"/>
  <c r="BF145" i="18"/>
  <c r="BF146" i="18"/>
  <c r="BF159" i="18"/>
  <c r="BF167" i="18"/>
  <c r="BF170" i="18"/>
  <c r="BF171" i="18"/>
  <c r="BF178" i="18"/>
  <c r="BF181" i="18"/>
  <c r="BF185" i="18"/>
  <c r="BF189" i="18"/>
  <c r="BF190" i="18"/>
  <c r="E84" i="18"/>
  <c r="BF138" i="18"/>
  <c r="BF150" i="18"/>
  <c r="BF153" i="18"/>
  <c r="BF155" i="18"/>
  <c r="BF157" i="18"/>
  <c r="BF158" i="18"/>
  <c r="BF162" i="18"/>
  <c r="BF165" i="18"/>
  <c r="BF166" i="18"/>
  <c r="BF169" i="18"/>
  <c r="BF173" i="18"/>
  <c r="BF174" i="18"/>
  <c r="BF176" i="18"/>
  <c r="BF184" i="18"/>
  <c r="BF186" i="18"/>
  <c r="BF193" i="18"/>
  <c r="BF199" i="18"/>
  <c r="J91" i="18"/>
  <c r="BF137" i="18"/>
  <c r="BF152" i="18"/>
  <c r="BF156" i="18"/>
  <c r="BF161" i="18"/>
  <c r="BF163" i="18"/>
  <c r="BF168" i="18"/>
  <c r="BF175" i="18"/>
  <c r="BF179" i="18"/>
  <c r="BF180" i="18"/>
  <c r="BF182" i="18"/>
  <c r="BF188" i="18"/>
  <c r="BF192" i="18"/>
  <c r="BF197" i="18"/>
  <c r="BF147" i="18"/>
  <c r="BF154" i="18"/>
  <c r="BF160" i="18"/>
  <c r="BF172" i="18"/>
  <c r="BF191" i="18"/>
  <c r="BF194" i="18"/>
  <c r="BF195" i="18"/>
  <c r="BF198" i="18"/>
  <c r="BF141" i="18"/>
  <c r="BF143" i="18"/>
  <c r="BF144" i="18"/>
  <c r="BF151" i="18"/>
  <c r="BF164" i="18"/>
  <c r="BF177" i="18"/>
  <c r="BF183" i="18"/>
  <c r="BF196" i="18"/>
  <c r="BF140" i="17"/>
  <c r="BF144" i="17"/>
  <c r="BF143" i="17"/>
  <c r="BF148" i="17"/>
  <c r="BK199" i="16"/>
  <c r="J199" i="16"/>
  <c r="J106" i="16" s="1"/>
  <c r="BF147" i="17"/>
  <c r="BF149" i="17"/>
  <c r="F92" i="17"/>
  <c r="BF153" i="17"/>
  <c r="E85" i="17"/>
  <c r="J89" i="17"/>
  <c r="J92" i="17"/>
  <c r="BF135" i="17"/>
  <c r="BF136" i="17"/>
  <c r="BF137" i="17"/>
  <c r="BF139" i="17"/>
  <c r="BF142" i="17"/>
  <c r="BF145" i="17"/>
  <c r="BF146" i="17"/>
  <c r="BF150" i="17"/>
  <c r="BF142" i="16"/>
  <c r="BF145" i="16"/>
  <c r="BF165" i="16"/>
  <c r="BF169" i="16"/>
  <c r="BF172" i="16"/>
  <c r="J158" i="15"/>
  <c r="J101" i="15" s="1"/>
  <c r="BF144" i="16"/>
  <c r="BF158" i="16"/>
  <c r="BF160" i="16"/>
  <c r="BF166" i="16"/>
  <c r="BF148" i="16"/>
  <c r="J134" i="16"/>
  <c r="BF152" i="16"/>
  <c r="BF155" i="16"/>
  <c r="BF175" i="16"/>
  <c r="BF178" i="16"/>
  <c r="BF182" i="16"/>
  <c r="BF157" i="16"/>
  <c r="BF185" i="16"/>
  <c r="BF154" i="16"/>
  <c r="BF159" i="16"/>
  <c r="BF188" i="16"/>
  <c r="BF189" i="16"/>
  <c r="BF174" i="16"/>
  <c r="BF184" i="16"/>
  <c r="BF191" i="16"/>
  <c r="BF176" i="16"/>
  <c r="J131" i="16"/>
  <c r="BF141" i="16"/>
  <c r="BF149" i="16"/>
  <c r="BF194" i="16"/>
  <c r="BF153" i="16"/>
  <c r="E127" i="16"/>
  <c r="F134" i="16"/>
  <c r="BF143" i="16"/>
  <c r="BF146" i="16"/>
  <c r="BF147" i="16"/>
  <c r="BF151" i="16"/>
  <c r="BF161" i="16"/>
  <c r="BF163" i="16"/>
  <c r="BF183" i="16"/>
  <c r="BF192" i="16"/>
  <c r="BF202" i="16"/>
  <c r="BF209" i="16"/>
  <c r="BF168" i="16"/>
  <c r="BF171" i="16"/>
  <c r="BF187" i="16"/>
  <c r="BF216" i="16"/>
  <c r="BF220" i="16"/>
  <c r="BF218" i="16"/>
  <c r="BF219" i="16"/>
  <c r="BF193" i="16"/>
  <c r="BF196" i="16"/>
  <c r="J182" i="15"/>
  <c r="J106" i="15"/>
  <c r="BF211" i="16"/>
  <c r="BF212" i="16"/>
  <c r="BF214" i="16"/>
  <c r="BF215" i="16"/>
  <c r="BF201" i="16"/>
  <c r="BF203" i="16"/>
  <c r="BF205" i="16"/>
  <c r="BF208" i="16"/>
  <c r="BF213" i="16"/>
  <c r="BF217" i="16"/>
  <c r="BF221" i="16"/>
  <c r="BF223" i="16"/>
  <c r="BF140" i="16"/>
  <c r="BF162" i="16"/>
  <c r="BF170" i="16"/>
  <c r="BF173" i="16"/>
  <c r="BF181" i="16"/>
  <c r="BF186" i="16"/>
  <c r="BF190" i="16"/>
  <c r="BF195" i="16"/>
  <c r="BF197" i="16"/>
  <c r="BF198" i="16"/>
  <c r="BF204" i="16"/>
  <c r="BF206" i="16"/>
  <c r="BF207" i="16"/>
  <c r="BF210" i="16"/>
  <c r="BF222" i="16"/>
  <c r="BF224" i="16"/>
  <c r="BK130" i="14"/>
  <c r="J130" i="14"/>
  <c r="J97" i="14"/>
  <c r="BF145" i="15"/>
  <c r="E85" i="15"/>
  <c r="J130" i="15"/>
  <c r="J133" i="15"/>
  <c r="BF154" i="15"/>
  <c r="BF155" i="15"/>
  <c r="BF166" i="15"/>
  <c r="BF144" i="15"/>
  <c r="BF152" i="15"/>
  <c r="BF159" i="15"/>
  <c r="BF165" i="15"/>
  <c r="BF177" i="15"/>
  <c r="BF178" i="15"/>
  <c r="BF179" i="15"/>
  <c r="BF180" i="15"/>
  <c r="BF150" i="15"/>
  <c r="BF151" i="15"/>
  <c r="BF163" i="15"/>
  <c r="BF164" i="15"/>
  <c r="BF176" i="15"/>
  <c r="BF184" i="15"/>
  <c r="BF190" i="15"/>
  <c r="F92" i="15"/>
  <c r="BF140" i="15"/>
  <c r="BF141" i="15"/>
  <c r="BF146" i="15"/>
  <c r="BF162" i="15"/>
  <c r="BF172" i="15"/>
  <c r="BF175" i="15"/>
  <c r="BF185" i="15"/>
  <c r="BF187" i="15"/>
  <c r="BF189" i="15"/>
  <c r="BF191" i="15"/>
  <c r="BF192" i="15"/>
  <c r="BF194" i="15"/>
  <c r="BF195" i="15"/>
  <c r="BF197" i="15"/>
  <c r="BF188" i="15"/>
  <c r="BF196" i="15"/>
  <c r="BF198" i="15"/>
  <c r="BF139" i="15"/>
  <c r="BF142" i="15"/>
  <c r="BF143" i="15"/>
  <c r="BF148" i="15"/>
  <c r="BF149" i="15"/>
  <c r="BF156" i="15"/>
  <c r="BF157" i="15"/>
  <c r="BF160" i="15"/>
  <c r="BF161" i="15"/>
  <c r="BF168" i="15"/>
  <c r="BF171" i="15"/>
  <c r="BF174" i="15"/>
  <c r="BF183" i="15"/>
  <c r="BF186" i="15"/>
  <c r="BF199" i="15"/>
  <c r="BF173" i="15"/>
  <c r="BF193" i="15"/>
  <c r="E119" i="14"/>
  <c r="J126" i="14"/>
  <c r="BF133" i="14"/>
  <c r="BF134" i="14"/>
  <c r="BF137" i="14"/>
  <c r="BF139" i="14"/>
  <c r="BF144" i="14"/>
  <c r="BF145" i="14"/>
  <c r="F92" i="14"/>
  <c r="J123" i="14"/>
  <c r="BF135" i="14"/>
  <c r="BF138" i="14"/>
  <c r="BF142" i="14"/>
  <c r="BF143" i="14"/>
  <c r="BF132" i="14"/>
  <c r="BF136" i="14"/>
  <c r="BF140" i="14"/>
  <c r="BF141" i="14"/>
  <c r="BF147" i="14"/>
  <c r="E120" i="13"/>
  <c r="J127" i="13"/>
  <c r="J88" i="13"/>
  <c r="F127" i="13"/>
  <c r="BF136" i="13"/>
  <c r="BF140" i="13"/>
  <c r="BF141" i="13"/>
  <c r="BF163" i="13"/>
  <c r="BF169" i="13"/>
  <c r="BF133" i="13"/>
  <c r="BF155" i="13"/>
  <c r="BF157" i="13"/>
  <c r="BF161" i="13"/>
  <c r="BF134" i="13"/>
  <c r="BF135" i="13"/>
  <c r="BF142" i="13"/>
  <c r="BF147" i="13"/>
  <c r="BF160" i="13"/>
  <c r="BF164" i="13"/>
  <c r="BF165" i="13"/>
  <c r="BF170" i="13"/>
  <c r="BF143" i="13"/>
  <c r="BF168" i="13"/>
  <c r="BF171" i="13"/>
  <c r="BF173" i="13"/>
  <c r="BF175" i="13"/>
  <c r="BF183" i="13"/>
  <c r="BF184" i="13"/>
  <c r="BF189" i="13"/>
  <c r="BF187" i="13"/>
  <c r="BF192" i="13"/>
  <c r="BF196" i="13"/>
  <c r="BF197" i="13"/>
  <c r="BF201" i="13"/>
  <c r="BF149" i="13"/>
  <c r="BF152" i="13"/>
  <c r="BF158" i="13"/>
  <c r="BF159" i="13"/>
  <c r="BF166" i="13"/>
  <c r="BF167" i="13"/>
  <c r="BF172" i="13"/>
  <c r="BF174" i="13"/>
  <c r="BF178" i="13"/>
  <c r="BF181" i="13"/>
  <c r="BF182" i="13"/>
  <c r="BF185" i="13"/>
  <c r="BF194" i="13"/>
  <c r="BF198" i="13"/>
  <c r="BF199" i="13"/>
  <c r="BF203" i="13"/>
  <c r="BF145" i="13"/>
  <c r="BF148" i="13"/>
  <c r="BF156" i="13"/>
  <c r="BF162" i="13"/>
  <c r="BF176" i="13"/>
  <c r="BF179" i="13"/>
  <c r="BF180" i="13"/>
  <c r="BF186" i="13"/>
  <c r="BF188" i="13"/>
  <c r="BF190" i="13"/>
  <c r="BF191" i="13"/>
  <c r="BF193" i="13"/>
  <c r="BF195" i="13"/>
  <c r="BF200" i="13"/>
  <c r="BF205" i="13"/>
  <c r="BF137" i="13"/>
  <c r="BF144" i="13"/>
  <c r="BF146" i="13"/>
  <c r="BF150" i="13"/>
  <c r="BF151" i="13"/>
  <c r="BF153" i="13"/>
  <c r="BF154" i="13"/>
  <c r="BF177" i="13"/>
  <c r="BF204" i="13"/>
  <c r="BF206" i="13"/>
  <c r="BF163" i="12"/>
  <c r="BF164" i="12"/>
  <c r="BF165" i="12"/>
  <c r="BF166" i="12"/>
  <c r="BF167" i="12"/>
  <c r="BF168" i="12"/>
  <c r="BF169" i="12"/>
  <c r="BF173" i="12"/>
  <c r="BF174" i="12"/>
  <c r="BF175" i="12"/>
  <c r="BF176" i="12"/>
  <c r="BF177" i="12"/>
  <c r="BF182" i="12"/>
  <c r="BF183" i="12"/>
  <c r="BF184" i="12"/>
  <c r="BF190" i="12"/>
  <c r="BF194" i="12"/>
  <c r="BF195" i="12"/>
  <c r="BF207" i="12"/>
  <c r="BF217" i="12"/>
  <c r="BF221" i="12"/>
  <c r="BF223" i="12"/>
  <c r="BF226" i="12"/>
  <c r="BF233" i="12"/>
  <c r="BF235" i="12"/>
  <c r="BF240" i="12"/>
  <c r="BF242" i="12"/>
  <c r="BF243" i="12"/>
  <c r="BF246" i="12"/>
  <c r="BF248" i="12"/>
  <c r="BF249" i="12"/>
  <c r="BF250" i="12"/>
  <c r="BF253" i="12"/>
  <c r="BF254" i="12"/>
  <c r="BF259" i="12"/>
  <c r="BF260" i="12"/>
  <c r="BF263" i="12"/>
  <c r="BF267" i="12"/>
  <c r="BF268" i="12"/>
  <c r="BF274" i="12"/>
  <c r="BF275" i="12"/>
  <c r="BF276" i="12"/>
  <c r="BF277" i="12"/>
  <c r="E85" i="12"/>
  <c r="J89" i="12"/>
  <c r="F92" i="12"/>
  <c r="J92" i="12"/>
  <c r="BF148" i="12"/>
  <c r="BF149" i="12"/>
  <c r="BF151" i="12"/>
  <c r="BF152" i="12"/>
  <c r="BF153" i="12"/>
  <c r="BF154" i="12"/>
  <c r="BF155" i="12"/>
  <c r="BF156" i="12"/>
  <c r="BF157" i="12"/>
  <c r="BF158" i="12"/>
  <c r="BF160" i="12"/>
  <c r="BF161" i="12"/>
  <c r="BF162" i="12"/>
  <c r="BF170" i="12"/>
  <c r="BF171" i="12"/>
  <c r="BF179" i="12"/>
  <c r="BF180" i="12"/>
  <c r="BF181" i="12"/>
  <c r="BF185" i="12"/>
  <c r="BF186" i="12"/>
  <c r="BF187" i="12"/>
  <c r="BF188" i="12"/>
  <c r="BF189" i="12"/>
  <c r="BF191" i="12"/>
  <c r="BF192" i="12"/>
  <c r="BF193" i="12"/>
  <c r="BF196" i="12"/>
  <c r="BF199" i="12"/>
  <c r="BF200" i="12"/>
  <c r="BF201" i="12"/>
  <c r="BF202" i="12"/>
  <c r="BF203" i="12"/>
  <c r="BF205" i="12"/>
  <c r="BF206" i="12"/>
  <c r="BF208" i="12"/>
  <c r="BF209" i="12"/>
  <c r="BF210" i="12"/>
  <c r="BF212" i="12"/>
  <c r="BF213" i="12"/>
  <c r="BF214" i="12"/>
  <c r="BF216" i="12"/>
  <c r="BF219" i="12"/>
  <c r="BF220" i="12"/>
  <c r="BF222" i="12"/>
  <c r="BF225" i="12"/>
  <c r="BF227" i="12"/>
  <c r="BF228" i="12"/>
  <c r="BF229" i="12"/>
  <c r="BF230" i="12"/>
  <c r="BF231" i="12"/>
  <c r="BF232" i="12"/>
  <c r="BF234" i="12"/>
  <c r="BF236" i="12"/>
  <c r="BF237" i="12"/>
  <c r="BF238" i="12"/>
  <c r="BF239" i="12"/>
  <c r="BF244" i="12"/>
  <c r="BF245" i="12"/>
  <c r="BF255" i="12"/>
  <c r="BF256" i="12"/>
  <c r="BF257" i="12"/>
  <c r="BF258" i="12"/>
  <c r="BF261" i="12"/>
  <c r="BF262" i="12"/>
  <c r="BF264" i="12"/>
  <c r="BF265" i="12"/>
  <c r="BF266" i="12"/>
  <c r="BF269" i="12"/>
  <c r="BF270" i="12"/>
  <c r="BF272" i="12"/>
  <c r="BF273" i="12"/>
  <c r="BF278" i="12"/>
  <c r="BF280" i="12"/>
  <c r="BF281" i="12"/>
  <c r="BF282" i="12"/>
  <c r="BF283" i="12"/>
  <c r="BF284" i="12"/>
  <c r="E85" i="11"/>
  <c r="J89" i="11"/>
  <c r="F92" i="11"/>
  <c r="J92" i="11"/>
  <c r="BF142" i="11"/>
  <c r="BF143" i="11"/>
  <c r="BF144" i="11"/>
  <c r="BF146" i="11"/>
  <c r="BF152" i="11"/>
  <c r="BF153" i="11"/>
  <c r="BF155" i="11"/>
  <c r="BF156" i="11"/>
  <c r="BF157" i="11"/>
  <c r="BF163" i="11"/>
  <c r="BF164" i="11"/>
  <c r="BF166" i="11"/>
  <c r="BF169" i="11"/>
  <c r="BF171" i="11"/>
  <c r="BF174" i="11"/>
  <c r="BF178" i="11"/>
  <c r="BF180" i="11"/>
  <c r="BF181" i="11"/>
  <c r="BF182" i="11"/>
  <c r="BF185" i="11"/>
  <c r="BF186" i="11"/>
  <c r="BF187" i="11"/>
  <c r="BF190" i="11"/>
  <c r="BF193" i="11"/>
  <c r="BF194" i="11"/>
  <c r="BF196" i="11"/>
  <c r="BF203" i="11"/>
  <c r="BF205" i="11"/>
  <c r="BF206" i="11"/>
  <c r="BF211" i="11"/>
  <c r="BF213" i="11"/>
  <c r="BF215" i="11"/>
  <c r="BF218" i="11"/>
  <c r="BF219" i="11"/>
  <c r="BF139" i="11"/>
  <c r="BF140" i="11"/>
  <c r="BF141" i="11"/>
  <c r="BF145" i="11"/>
  <c r="BF147" i="11"/>
  <c r="BF148" i="11"/>
  <c r="BF149" i="11"/>
  <c r="BF150" i="11"/>
  <c r="BF151" i="11"/>
  <c r="BF154" i="11"/>
  <c r="BF159" i="11"/>
  <c r="BF160" i="11"/>
  <c r="BF162" i="11"/>
  <c r="BF165" i="11"/>
  <c r="BF167" i="11"/>
  <c r="BF172" i="11"/>
  <c r="BF173" i="11"/>
  <c r="BF175" i="11"/>
  <c r="BF176" i="11"/>
  <c r="BF177" i="11"/>
  <c r="BF183" i="11"/>
  <c r="BF184" i="11"/>
  <c r="BF188" i="11"/>
  <c r="BF189" i="11"/>
  <c r="BF191" i="11"/>
  <c r="BF192" i="11"/>
  <c r="BF195" i="11"/>
  <c r="BF197" i="11"/>
  <c r="BF198" i="11"/>
  <c r="BF199" i="11"/>
  <c r="BF200" i="11"/>
  <c r="BF201" i="11"/>
  <c r="BF202" i="11"/>
  <c r="BF204" i="11"/>
  <c r="BF207" i="11"/>
  <c r="BF208" i="11"/>
  <c r="BF209" i="11"/>
  <c r="BF210" i="11"/>
  <c r="BF212" i="11"/>
  <c r="J140" i="9"/>
  <c r="J99" i="9"/>
  <c r="E84" i="10"/>
  <c r="J91" i="10"/>
  <c r="F127" i="10"/>
  <c r="BF134" i="10"/>
  <c r="BF154" i="10"/>
  <c r="BF136" i="10"/>
  <c r="BF142" i="10"/>
  <c r="BF143" i="10"/>
  <c r="BF145" i="10"/>
  <c r="BF148" i="10"/>
  <c r="BF150" i="10"/>
  <c r="BF144" i="10"/>
  <c r="BF152" i="10"/>
  <c r="BF138" i="10"/>
  <c r="BF146" i="10"/>
  <c r="BF147" i="10"/>
  <c r="BF158" i="10"/>
  <c r="BF163" i="10"/>
  <c r="BF169" i="10"/>
  <c r="BF173" i="10"/>
  <c r="BF155" i="10"/>
  <c r="BF159" i="10"/>
  <c r="BF162" i="10"/>
  <c r="BF149" i="10"/>
  <c r="BF156" i="10"/>
  <c r="BF157" i="10"/>
  <c r="BF160" i="10"/>
  <c r="BF161" i="10"/>
  <c r="BF164" i="10"/>
  <c r="BF170" i="10"/>
  <c r="BF177" i="10"/>
  <c r="J88" i="10"/>
  <c r="BF133" i="10"/>
  <c r="BF137" i="10"/>
  <c r="BF151" i="10"/>
  <c r="BF165" i="10"/>
  <c r="BF166" i="10"/>
  <c r="BF172" i="10"/>
  <c r="BF174" i="10"/>
  <c r="BF175" i="10"/>
  <c r="BF176" i="10"/>
  <c r="BF135" i="10"/>
  <c r="BF141" i="10"/>
  <c r="BF153" i="10"/>
  <c r="BF168" i="10"/>
  <c r="BF171" i="10"/>
  <c r="F91" i="9"/>
  <c r="E120" i="9"/>
  <c r="BF142" i="9"/>
  <c r="BF145" i="9"/>
  <c r="BF147" i="9"/>
  <c r="BF154" i="9"/>
  <c r="BF134" i="9"/>
  <c r="BF150" i="9"/>
  <c r="BF152" i="9"/>
  <c r="BF160" i="9"/>
  <c r="BF168" i="9"/>
  <c r="BF170" i="9"/>
  <c r="J91" i="9"/>
  <c r="BF137" i="9"/>
  <c r="BF146" i="9"/>
  <c r="BF148" i="9"/>
  <c r="BF156" i="9"/>
  <c r="BF159" i="9"/>
  <c r="BF165" i="9"/>
  <c r="BF167" i="9"/>
  <c r="BF169" i="9"/>
  <c r="BF173" i="9"/>
  <c r="BF177" i="9"/>
  <c r="BF178" i="9"/>
  <c r="BF135" i="9"/>
  <c r="BF144" i="9"/>
  <c r="BF181" i="9"/>
  <c r="BF185" i="9"/>
  <c r="BF187" i="9"/>
  <c r="J88" i="9"/>
  <c r="BF133" i="9"/>
  <c r="BF136" i="9"/>
  <c r="BF138" i="9"/>
  <c r="BF141" i="9"/>
  <c r="BF143" i="9"/>
  <c r="BF149" i="9"/>
  <c r="BF151" i="9"/>
  <c r="BF158" i="9"/>
  <c r="BF162" i="9"/>
  <c r="BF164" i="9"/>
  <c r="BF166" i="9"/>
  <c r="BF172" i="9"/>
  <c r="BF174" i="9"/>
  <c r="BF182" i="9"/>
  <c r="BF184" i="9"/>
  <c r="BF186" i="9"/>
  <c r="BF189" i="9"/>
  <c r="BF153" i="9"/>
  <c r="BF155" i="9"/>
  <c r="BF157" i="9"/>
  <c r="BF161" i="9"/>
  <c r="BF163" i="9"/>
  <c r="BF171" i="9"/>
  <c r="BF175" i="9"/>
  <c r="BF176" i="9"/>
  <c r="BF180" i="9"/>
  <c r="BF183" i="9"/>
  <c r="BF188" i="9"/>
  <c r="BF140" i="8"/>
  <c r="F129" i="8"/>
  <c r="BF139" i="8"/>
  <c r="BF157" i="8"/>
  <c r="BF163" i="8"/>
  <c r="J126" i="8"/>
  <c r="J129" i="8"/>
  <c r="BF135" i="8"/>
  <c r="BF142" i="8"/>
  <c r="BF148" i="8"/>
  <c r="BF155" i="8"/>
  <c r="BF159" i="8"/>
  <c r="BF167" i="8"/>
  <c r="BF171" i="8"/>
  <c r="BF174" i="8"/>
  <c r="BF176" i="8"/>
  <c r="BF180" i="8"/>
  <c r="BF184" i="8"/>
  <c r="BF186" i="8"/>
  <c r="BF188" i="8"/>
  <c r="BF138" i="8"/>
  <c r="BF141" i="8"/>
  <c r="BF158" i="8"/>
  <c r="BF160" i="8"/>
  <c r="BF162" i="8"/>
  <c r="BF164" i="8"/>
  <c r="BF166" i="8"/>
  <c r="BF168" i="8"/>
  <c r="BF181" i="8"/>
  <c r="BF189" i="8"/>
  <c r="BF196" i="8"/>
  <c r="BF198" i="8"/>
  <c r="BF199" i="8"/>
  <c r="BF202" i="8"/>
  <c r="BF204" i="8"/>
  <c r="BF136" i="8"/>
  <c r="BF147" i="8"/>
  <c r="BF152" i="8"/>
  <c r="BF161" i="8"/>
  <c r="BF170" i="8"/>
  <c r="BF197" i="8"/>
  <c r="BF145" i="8"/>
  <c r="BF149" i="8"/>
  <c r="BF153" i="8"/>
  <c r="BF154" i="8"/>
  <c r="BF165" i="8"/>
  <c r="BF169" i="8"/>
  <c r="BF179" i="8"/>
  <c r="BF182" i="8"/>
  <c r="BF187" i="8"/>
  <c r="BF190" i="8"/>
  <c r="BF191" i="8"/>
  <c r="BF193" i="8"/>
  <c r="BF201" i="8"/>
  <c r="BF203" i="8"/>
  <c r="BF205" i="8"/>
  <c r="BF206" i="8"/>
  <c r="E84" i="8"/>
  <c r="BF144" i="8"/>
  <c r="BF146" i="8"/>
  <c r="BF156" i="8"/>
  <c r="BF172" i="8"/>
  <c r="BF173" i="8"/>
  <c r="BF175" i="8"/>
  <c r="BF177" i="8"/>
  <c r="BF178" i="8"/>
  <c r="BF183" i="8"/>
  <c r="BF185" i="8"/>
  <c r="BF192" i="8"/>
  <c r="BF194" i="8"/>
  <c r="BF200" i="8"/>
  <c r="J148" i="7"/>
  <c r="BF154" i="7"/>
  <c r="BF167" i="7"/>
  <c r="BF176" i="7"/>
  <c r="BF178" i="7"/>
  <c r="BF209" i="7"/>
  <c r="BF212" i="7"/>
  <c r="BF216" i="7"/>
  <c r="BF170" i="7"/>
  <c r="BF183" i="7"/>
  <c r="BF185" i="7"/>
  <c r="BF208" i="7"/>
  <c r="BF215" i="7"/>
  <c r="BF221" i="7"/>
  <c r="F92" i="7"/>
  <c r="BF159" i="7"/>
  <c r="BF172" i="7"/>
  <c r="BF180" i="7"/>
  <c r="BF204" i="7"/>
  <c r="BF222" i="7"/>
  <c r="BF225" i="7"/>
  <c r="BF230" i="7"/>
  <c r="BF190" i="7"/>
  <c r="BF227" i="7"/>
  <c r="BF231" i="7"/>
  <c r="BF233" i="7"/>
  <c r="BF235" i="7"/>
  <c r="BF240" i="7"/>
  <c r="BF163" i="7"/>
  <c r="BF193" i="7"/>
  <c r="BF199" i="7"/>
  <c r="BF203" i="7"/>
  <c r="BF213" i="7"/>
  <c r="BF232" i="7"/>
  <c r="BF246" i="7"/>
  <c r="BF161" i="7"/>
  <c r="BF168" i="7"/>
  <c r="BF181" i="7"/>
  <c r="BF197" i="7"/>
  <c r="BF242" i="7"/>
  <c r="BF250" i="7"/>
  <c r="BF251" i="7"/>
  <c r="BF195" i="7"/>
  <c r="BF202" i="7"/>
  <c r="BF205" i="7"/>
  <c r="BF206" i="7"/>
  <c r="BF219" i="7"/>
  <c r="BF220" i="7"/>
  <c r="BF243" i="7"/>
  <c r="BF258" i="7"/>
  <c r="E141" i="7"/>
  <c r="BF158" i="7"/>
  <c r="BF194" i="7"/>
  <c r="BF259" i="7"/>
  <c r="BF182" i="7"/>
  <c r="BF157" i="7"/>
  <c r="BF273" i="7"/>
  <c r="BF198" i="7"/>
  <c r="BF277" i="7"/>
  <c r="BF278" i="7"/>
  <c r="BF164" i="7"/>
  <c r="BF171" i="7"/>
  <c r="BF174" i="7"/>
  <c r="BF223" i="7"/>
  <c r="BF226" i="7"/>
  <c r="BF229" i="7"/>
  <c r="BF244" i="7"/>
  <c r="BF248" i="7"/>
  <c r="BF286" i="7"/>
  <c r="BF290" i="7"/>
  <c r="BF165" i="7"/>
  <c r="BF173" i="7"/>
  <c r="BF179" i="7"/>
  <c r="BF196" i="7"/>
  <c r="BF255" i="7"/>
  <c r="BF303" i="7"/>
  <c r="BF162" i="7"/>
  <c r="BF188" i="7"/>
  <c r="BF192" i="7"/>
  <c r="BF264" i="7"/>
  <c r="BF285" i="7"/>
  <c r="BF287" i="7"/>
  <c r="BF292" i="7"/>
  <c r="BF304" i="7"/>
  <c r="BF184" i="7"/>
  <c r="BF191" i="7"/>
  <c r="BF211" i="7"/>
  <c r="BF214" i="7"/>
  <c r="BF234" i="7"/>
  <c r="BF261" i="7"/>
  <c r="BF284" i="7"/>
  <c r="BF189" i="7"/>
  <c r="BF274" i="7"/>
  <c r="BF275" i="7"/>
  <c r="BF279" i="7"/>
  <c r="BF283" i="7"/>
  <c r="BF291" i="7"/>
  <c r="BF295" i="7"/>
  <c r="BF311" i="7"/>
  <c r="BF307" i="7"/>
  <c r="BF314" i="7"/>
  <c r="BF316" i="7"/>
  <c r="BF317" i="7"/>
  <c r="J89" i="7"/>
  <c r="BF169" i="7"/>
  <c r="BF294" i="7"/>
  <c r="BF310" i="7"/>
  <c r="BF313" i="7"/>
  <c r="BF155" i="7"/>
  <c r="BF156" i="7"/>
  <c r="BF187" i="7"/>
  <c r="BF252" i="7"/>
  <c r="BF265" i="7"/>
  <c r="BF266" i="7"/>
  <c r="BF268" i="7"/>
  <c r="BF270" i="7"/>
  <c r="BF276" i="7"/>
  <c r="BF288" i="7"/>
  <c r="BF289" i="7"/>
  <c r="BF293" i="7"/>
  <c r="BF297" i="7"/>
  <c r="BF298" i="7"/>
  <c r="BF299" i="7"/>
  <c r="BF305" i="7"/>
  <c r="BF320" i="7"/>
  <c r="BF200" i="7"/>
  <c r="BF218" i="7"/>
  <c r="BF237" i="7"/>
  <c r="BF245" i="7"/>
  <c r="BF247" i="7"/>
  <c r="BF254" i="7"/>
  <c r="BF256" i="7"/>
  <c r="BF260" i="7"/>
  <c r="BF262" i="7"/>
  <c r="BF269" i="7"/>
  <c r="BF272" i="7"/>
  <c r="BF308" i="7"/>
  <c r="BF323" i="7"/>
  <c r="BF324" i="7"/>
  <c r="BF329" i="7"/>
  <c r="BF322" i="7"/>
  <c r="BF326" i="7"/>
  <c r="BF330" i="7"/>
  <c r="BF186" i="7"/>
  <c r="BF207" i="7"/>
  <c r="BF210" i="7"/>
  <c r="BF217" i="7"/>
  <c r="BF224" i="7"/>
  <c r="BF228" i="7"/>
  <c r="BF241" i="7"/>
  <c r="BF271" i="7"/>
  <c r="BF280" i="7"/>
  <c r="BF282" i="7"/>
  <c r="BF301" i="7"/>
  <c r="BF302" i="7"/>
  <c r="BF306" i="7"/>
  <c r="BF321" i="7"/>
  <c r="BF327" i="7"/>
  <c r="BF328" i="7"/>
  <c r="BF332" i="7"/>
  <c r="J92" i="6"/>
  <c r="F134" i="6"/>
  <c r="BF140" i="6"/>
  <c r="BF141" i="6"/>
  <c r="BF143" i="6"/>
  <c r="BF147" i="6"/>
  <c r="BF153" i="6"/>
  <c r="BF154" i="6"/>
  <c r="BF157" i="6"/>
  <c r="BF160" i="6"/>
  <c r="BF161" i="6"/>
  <c r="BF169" i="6"/>
  <c r="BF176" i="6"/>
  <c r="BF180" i="6"/>
  <c r="J89" i="6"/>
  <c r="BF142" i="6"/>
  <c r="BF145" i="6"/>
  <c r="BF146" i="6"/>
  <c r="BF151" i="6"/>
  <c r="BF155" i="6"/>
  <c r="BF158" i="6"/>
  <c r="BF163" i="6"/>
  <c r="BF167" i="6"/>
  <c r="BF171" i="6"/>
  <c r="BF175" i="6"/>
  <c r="BF179" i="6"/>
  <c r="BF181" i="6"/>
  <c r="E85" i="6"/>
  <c r="BF144" i="6"/>
  <c r="BF149" i="6"/>
  <c r="BF150" i="6"/>
  <c r="BF162" i="6"/>
  <c r="BF164" i="6"/>
  <c r="BF165" i="6"/>
  <c r="BF166" i="6"/>
  <c r="BF174" i="6"/>
  <c r="BF177" i="6"/>
  <c r="J134" i="4"/>
  <c r="J96" i="4"/>
  <c r="J136" i="5"/>
  <c r="BF146" i="5"/>
  <c r="BF152" i="5"/>
  <c r="BF148" i="5"/>
  <c r="BF160" i="5"/>
  <c r="F92" i="5"/>
  <c r="BF164" i="5"/>
  <c r="BF166" i="5"/>
  <c r="BF147" i="5"/>
  <c r="BF150" i="5"/>
  <c r="BF151" i="5"/>
  <c r="BF153" i="5"/>
  <c r="BF168" i="5"/>
  <c r="BF169" i="5"/>
  <c r="BF180" i="5"/>
  <c r="BF188" i="5"/>
  <c r="E85" i="5"/>
  <c r="J139" i="5"/>
  <c r="BF162" i="5"/>
  <c r="BF167" i="5"/>
  <c r="BF179" i="5"/>
  <c r="BF187" i="5"/>
  <c r="BF192" i="5"/>
  <c r="BF196" i="5"/>
  <c r="BF197" i="5"/>
  <c r="BF199" i="5"/>
  <c r="BF202" i="5"/>
  <c r="BF210" i="5"/>
  <c r="BF218" i="5"/>
  <c r="BF207" i="5"/>
  <c r="BF214" i="5"/>
  <c r="BF223" i="5"/>
  <c r="BF145" i="5"/>
  <c r="BF149" i="5"/>
  <c r="BF154" i="5"/>
  <c r="BF159" i="5"/>
  <c r="BF161" i="5"/>
  <c r="BF163" i="5"/>
  <c r="BF173" i="5"/>
  <c r="BF174" i="5"/>
  <c r="BF181" i="5"/>
  <c r="BF183" i="5"/>
  <c r="BF186" i="5"/>
  <c r="BF190" i="5"/>
  <c r="BF213" i="5"/>
  <c r="BF219" i="5"/>
  <c r="BF155" i="5"/>
  <c r="BF157" i="5"/>
  <c r="BF158" i="5"/>
  <c r="BF165" i="5"/>
  <c r="BF172" i="5"/>
  <c r="BF191" i="5"/>
  <c r="BF193" i="5"/>
  <c r="BF217" i="5"/>
  <c r="BF221" i="5"/>
  <c r="BF170" i="5"/>
  <c r="BF175" i="5"/>
  <c r="BF177" i="5"/>
  <c r="BF184" i="5"/>
  <c r="BF185" i="5"/>
  <c r="BF194" i="5"/>
  <c r="BF195" i="5"/>
  <c r="BF203" i="5"/>
  <c r="BF204" i="5"/>
  <c r="BF206" i="5"/>
  <c r="BF208" i="5"/>
  <c r="BF211" i="5"/>
  <c r="BF212" i="5"/>
  <c r="BF220" i="5"/>
  <c r="BF135" i="4"/>
  <c r="BF140" i="4"/>
  <c r="BF148" i="4"/>
  <c r="BF150" i="4"/>
  <c r="J127" i="4"/>
  <c r="J135" i="3"/>
  <c r="J98" i="3"/>
  <c r="F130" i="4"/>
  <c r="BF145" i="4"/>
  <c r="BF159" i="4"/>
  <c r="BF142" i="4"/>
  <c r="BF139" i="4"/>
  <c r="BF141" i="4"/>
  <c r="BF152" i="4"/>
  <c r="BF156" i="4"/>
  <c r="BF164" i="4"/>
  <c r="BF165" i="4"/>
  <c r="BF173" i="4"/>
  <c r="J131" i="3"/>
  <c r="J96" i="3"/>
  <c r="BF136" i="4"/>
  <c r="BF143" i="4"/>
  <c r="BF158" i="4"/>
  <c r="BF194" i="4"/>
  <c r="J130" i="4"/>
  <c r="BF146" i="4"/>
  <c r="BF153" i="4"/>
  <c r="BF155" i="4"/>
  <c r="BF174" i="4"/>
  <c r="BF175" i="4"/>
  <c r="BF184" i="4"/>
  <c r="BF186" i="4"/>
  <c r="BF192" i="4"/>
  <c r="BF196" i="4"/>
  <c r="BF144" i="4"/>
  <c r="BF199" i="4"/>
  <c r="BF211" i="4"/>
  <c r="E84" i="4"/>
  <c r="BF138" i="4"/>
  <c r="BF163" i="4"/>
  <c r="BF167" i="4"/>
  <c r="BF172" i="4"/>
  <c r="BF151" i="4"/>
  <c r="BF154" i="4"/>
  <c r="BF160" i="4"/>
  <c r="BF171" i="4"/>
  <c r="BF177" i="4"/>
  <c r="BF187" i="4"/>
  <c r="BF190" i="4"/>
  <c r="BF204" i="4"/>
  <c r="BF208" i="4"/>
  <c r="BF193" i="4"/>
  <c r="BF197" i="4"/>
  <c r="BF198" i="4"/>
  <c r="BF203" i="4"/>
  <c r="BF207" i="4"/>
  <c r="BF210" i="4"/>
  <c r="BF213" i="4"/>
  <c r="BF215" i="4"/>
  <c r="BF221" i="4"/>
  <c r="BF223" i="4"/>
  <c r="BF225" i="4"/>
  <c r="BF227" i="4"/>
  <c r="BF229" i="4"/>
  <c r="BF231" i="4"/>
  <c r="BF147" i="4"/>
  <c r="BF149" i="4"/>
  <c r="BF157" i="4"/>
  <c r="BF168" i="4"/>
  <c r="BF181" i="4"/>
  <c r="BF185" i="4"/>
  <c r="BF212" i="4"/>
  <c r="BF214" i="4"/>
  <c r="BF216" i="4"/>
  <c r="BF217" i="4"/>
  <c r="BF224" i="4"/>
  <c r="BF226" i="4"/>
  <c r="BF234" i="4"/>
  <c r="BF236" i="4"/>
  <c r="BF209" i="4"/>
  <c r="BF218" i="4"/>
  <c r="BF219" i="4"/>
  <c r="BF220" i="4"/>
  <c r="BF137" i="4"/>
  <c r="BF241" i="4"/>
  <c r="BF243" i="4"/>
  <c r="BF244" i="4"/>
  <c r="BF247" i="4"/>
  <c r="BF249" i="4"/>
  <c r="BF252" i="4"/>
  <c r="BF253" i="4"/>
  <c r="BF182" i="4"/>
  <c r="BF189" i="4"/>
  <c r="BF245" i="4"/>
  <c r="BF246" i="4"/>
  <c r="BF248" i="4"/>
  <c r="BF254" i="4"/>
  <c r="BF259" i="4"/>
  <c r="BF222" i="4"/>
  <c r="BF228" i="4"/>
  <c r="BF230" i="4"/>
  <c r="BF232" i="4"/>
  <c r="BF233" i="4"/>
  <c r="BF235" i="4"/>
  <c r="BF237" i="4"/>
  <c r="BF238" i="4"/>
  <c r="BF240" i="4"/>
  <c r="BF242" i="4"/>
  <c r="BF250" i="4"/>
  <c r="BF255" i="4"/>
  <c r="BF256" i="4"/>
  <c r="BF170" i="4"/>
  <c r="BF176" i="4"/>
  <c r="BF180" i="4"/>
  <c r="BF183" i="4"/>
  <c r="BF188" i="4"/>
  <c r="BF191" i="4"/>
  <c r="BF195" i="4"/>
  <c r="BF200" i="4"/>
  <c r="BF201" i="4"/>
  <c r="BF202" i="4"/>
  <c r="BF205" i="4"/>
  <c r="BF206" i="4"/>
  <c r="BF239" i="4"/>
  <c r="BF251" i="4"/>
  <c r="BF257" i="4"/>
  <c r="BF258" i="4"/>
  <c r="BF260" i="4"/>
  <c r="BF261" i="4"/>
  <c r="BF263" i="4"/>
  <c r="BF264" i="4"/>
  <c r="BF265" i="4"/>
  <c r="J88" i="3"/>
  <c r="BF136" i="3"/>
  <c r="BF139" i="3"/>
  <c r="J131" i="2"/>
  <c r="J97" i="2"/>
  <c r="BF138" i="3"/>
  <c r="BF168" i="3"/>
  <c r="BF164" i="3"/>
  <c r="BF132" i="3"/>
  <c r="J130" i="2"/>
  <c r="J96" i="2"/>
  <c r="J127" i="3"/>
  <c r="BF140" i="3"/>
  <c r="BF152" i="3"/>
  <c r="BF159" i="3"/>
  <c r="BF169" i="3"/>
  <c r="BF166" i="3"/>
  <c r="BF142" i="3"/>
  <c r="BF146" i="3"/>
  <c r="BF163" i="3"/>
  <c r="BF175" i="3"/>
  <c r="BF178" i="3"/>
  <c r="BF196" i="3"/>
  <c r="BF198" i="3"/>
  <c r="E120" i="3"/>
  <c r="BF154" i="3"/>
  <c r="BF184" i="3"/>
  <c r="BF183" i="3"/>
  <c r="BF189" i="3"/>
  <c r="BF191" i="3"/>
  <c r="BF133" i="3"/>
  <c r="BF148" i="3"/>
  <c r="BF157" i="3"/>
  <c r="BF173" i="3"/>
  <c r="BF165" i="3"/>
  <c r="BF170" i="3"/>
  <c r="BF155" i="3"/>
  <c r="F127" i="3"/>
  <c r="BF160" i="3"/>
  <c r="BF161" i="3"/>
  <c r="BF149" i="3"/>
  <c r="BF156" i="3"/>
  <c r="BF222" i="3"/>
  <c r="BF223" i="3"/>
  <c r="BF174" i="3"/>
  <c r="BF176" i="3"/>
  <c r="BF177" i="3"/>
  <c r="BF181" i="3"/>
  <c r="BF182" i="3"/>
  <c r="BF187" i="3"/>
  <c r="BF188" i="3"/>
  <c r="BF194" i="3"/>
  <c r="BF197" i="3"/>
  <c r="BF201" i="3"/>
  <c r="BF212" i="3"/>
  <c r="BF213" i="3"/>
  <c r="BF220" i="3"/>
  <c r="BF137" i="3"/>
  <c r="BF143" i="3"/>
  <c r="BF162" i="3"/>
  <c r="BF167" i="3"/>
  <c r="BF185" i="3"/>
  <c r="BF186" i="3"/>
  <c r="BF200" i="3"/>
  <c r="BF202" i="3"/>
  <c r="BF205" i="3"/>
  <c r="BF215" i="3"/>
  <c r="BF234" i="3"/>
  <c r="BF147" i="3"/>
  <c r="BF151" i="3"/>
  <c r="BF153" i="3"/>
  <c r="BF158" i="3"/>
  <c r="BF171" i="3"/>
  <c r="BF172" i="3"/>
  <c r="BF179" i="3"/>
  <c r="BF180" i="3"/>
  <c r="BF190" i="3"/>
  <c r="BF193" i="3"/>
  <c r="BF209" i="3"/>
  <c r="BF211" i="3"/>
  <c r="BF214" i="3"/>
  <c r="BF218" i="3"/>
  <c r="BF219" i="3"/>
  <c r="BF225" i="3"/>
  <c r="BF226" i="3"/>
  <c r="BF227" i="3"/>
  <c r="BF229" i="3"/>
  <c r="BF231" i="3"/>
  <c r="BF141" i="3"/>
  <c r="BF150" i="3"/>
  <c r="BF192" i="3"/>
  <c r="BF195" i="3"/>
  <c r="BF199" i="3"/>
  <c r="BF203" i="3"/>
  <c r="BF204" i="3"/>
  <c r="BF206" i="3"/>
  <c r="BF207" i="3"/>
  <c r="BF208" i="3"/>
  <c r="BF210" i="3"/>
  <c r="BF216" i="3"/>
  <c r="BF217" i="3"/>
  <c r="BF221" i="3"/>
  <c r="BF224" i="3"/>
  <c r="BF228" i="3"/>
  <c r="BF230" i="3"/>
  <c r="BF232" i="3"/>
  <c r="BF233" i="3"/>
  <c r="BF235" i="3"/>
  <c r="BF168" i="2"/>
  <c r="J126" i="2"/>
  <c r="BF146" i="2"/>
  <c r="BF147" i="2"/>
  <c r="BF148" i="2"/>
  <c r="BF149" i="2"/>
  <c r="BF150" i="2"/>
  <c r="BF151" i="2"/>
  <c r="BF165" i="2"/>
  <c r="BF144" i="2"/>
  <c r="F91" i="2"/>
  <c r="E119" i="2"/>
  <c r="BF138" i="2"/>
  <c r="BF140" i="2"/>
  <c r="BF167" i="2"/>
  <c r="BF155" i="2"/>
  <c r="BF156" i="2"/>
  <c r="BF157" i="2"/>
  <c r="BF161" i="2"/>
  <c r="BF162" i="2"/>
  <c r="BF163" i="2"/>
  <c r="BF134" i="2"/>
  <c r="BF159" i="2"/>
  <c r="BF160" i="2"/>
  <c r="BF132" i="2"/>
  <c r="BF133" i="2"/>
  <c r="BF139" i="2"/>
  <c r="BF158" i="2"/>
  <c r="BF169" i="2"/>
  <c r="BF142" i="2"/>
  <c r="BF143" i="2"/>
  <c r="BF145" i="2"/>
  <c r="BF164" i="2"/>
  <c r="BF166" i="2"/>
  <c r="BF137" i="2"/>
  <c r="BF152" i="2"/>
  <c r="BF153" i="2"/>
  <c r="BF154" i="2"/>
  <c r="BF141" i="2"/>
  <c r="F38" i="2"/>
  <c r="BC95" i="1" s="1"/>
  <c r="F35" i="4"/>
  <c r="AZ97" i="1"/>
  <c r="F38" i="7"/>
  <c r="BC100" i="1"/>
  <c r="J35" i="11"/>
  <c r="AV104" i="1"/>
  <c r="F38" i="14"/>
  <c r="BC107" i="1"/>
  <c r="F37" i="14"/>
  <c r="BB107" i="1"/>
  <c r="F35" i="15"/>
  <c r="AZ108" i="1" s="1"/>
  <c r="F38" i="17"/>
  <c r="BC110" i="1"/>
  <c r="F37" i="18"/>
  <c r="BB111" i="1" s="1"/>
  <c r="F39" i="20"/>
  <c r="BD113" i="1"/>
  <c r="F37" i="2"/>
  <c r="BB95" i="1"/>
  <c r="F38" i="5"/>
  <c r="BC98" i="1"/>
  <c r="F35" i="13"/>
  <c r="AZ106" i="1" s="1"/>
  <c r="F35" i="16"/>
  <c r="AZ109" i="1"/>
  <c r="J35" i="21"/>
  <c r="AV114" i="1"/>
  <c r="F35" i="2"/>
  <c r="AZ95" i="1"/>
  <c r="J35" i="4"/>
  <c r="AV97" i="1"/>
  <c r="F37" i="7"/>
  <c r="BB100" i="1"/>
  <c r="F38" i="11"/>
  <c r="BC104" i="1"/>
  <c r="F39" i="13"/>
  <c r="BD106" i="1"/>
  <c r="F39" i="15"/>
  <c r="BD108" i="1"/>
  <c r="F39" i="17"/>
  <c r="BD110" i="1"/>
  <c r="F38" i="19"/>
  <c r="BC112" i="1"/>
  <c r="F37" i="21"/>
  <c r="BB114" i="1" s="1"/>
  <c r="F39" i="4"/>
  <c r="BD97" i="1"/>
  <c r="F38" i="6"/>
  <c r="BC99" i="1"/>
  <c r="J35" i="8"/>
  <c r="AV101" i="1"/>
  <c r="F35" i="9"/>
  <c r="AZ102" i="1"/>
  <c r="F39" i="10"/>
  <c r="BD103" i="1"/>
  <c r="J35" i="12"/>
  <c r="AV105" i="1"/>
  <c r="F37" i="17"/>
  <c r="BB110" i="1"/>
  <c r="F39" i="18"/>
  <c r="BD111" i="1"/>
  <c r="F37" i="20"/>
  <c r="BB113" i="1"/>
  <c r="F38" i="3"/>
  <c r="BC96" i="1"/>
  <c r="J35" i="6"/>
  <c r="AV99" i="1"/>
  <c r="J35" i="9"/>
  <c r="AV102" i="1" s="1"/>
  <c r="F35" i="11"/>
  <c r="AZ104" i="1"/>
  <c r="F39" i="14"/>
  <c r="BD107" i="1"/>
  <c r="F38" i="15"/>
  <c r="BC108" i="1"/>
  <c r="J35" i="19"/>
  <c r="AV112" i="1"/>
  <c r="F37" i="4"/>
  <c r="BB97" i="1"/>
  <c r="F37" i="8"/>
  <c r="BB101" i="1"/>
  <c r="F35" i="10"/>
  <c r="AZ103" i="1"/>
  <c r="F37" i="12"/>
  <c r="BB105" i="1"/>
  <c r="F39" i="19"/>
  <c r="BD112" i="1"/>
  <c r="F38" i="4"/>
  <c r="BC97" i="1"/>
  <c r="F35" i="8"/>
  <c r="AZ101" i="1"/>
  <c r="J35" i="10"/>
  <c r="AV103" i="1" s="1"/>
  <c r="F38" i="13"/>
  <c r="BC106" i="1"/>
  <c r="J35" i="16"/>
  <c r="AV109" i="1"/>
  <c r="F39" i="21"/>
  <c r="BD114" i="1"/>
  <c r="F39" i="2"/>
  <c r="BD95" i="1"/>
  <c r="F39" i="5"/>
  <c r="BD98" i="1"/>
  <c r="F37" i="6"/>
  <c r="BB99" i="1"/>
  <c r="F35" i="7"/>
  <c r="AZ100" i="1"/>
  <c r="F38" i="12"/>
  <c r="BC105" i="1"/>
  <c r="F35" i="17"/>
  <c r="AZ110" i="1"/>
  <c r="J35" i="18"/>
  <c r="AV111" i="1"/>
  <c r="F35" i="20"/>
  <c r="AZ113" i="1"/>
  <c r="F39" i="3"/>
  <c r="BD96" i="1" s="1"/>
  <c r="F35" i="6"/>
  <c r="AZ99" i="1"/>
  <c r="F38" i="9"/>
  <c r="BC102" i="1"/>
  <c r="F39" i="11"/>
  <c r="BD104" i="1"/>
  <c r="J35" i="14"/>
  <c r="AV107" i="1"/>
  <c r="J35" i="15"/>
  <c r="AV108" i="1"/>
  <c r="F35" i="18"/>
  <c r="AZ111" i="1"/>
  <c r="F35" i="3"/>
  <c r="AZ96" i="1"/>
  <c r="F39" i="6"/>
  <c r="BD99" i="1"/>
  <c r="F39" i="9"/>
  <c r="BD102" i="1"/>
  <c r="F37" i="10"/>
  <c r="BB103" i="1"/>
  <c r="J35" i="13"/>
  <c r="AV106" i="1"/>
  <c r="F37" i="16"/>
  <c r="BB109" i="1" s="1"/>
  <c r="F35" i="21"/>
  <c r="AZ114" i="1"/>
  <c r="J35" i="2"/>
  <c r="AV95" i="1"/>
  <c r="J35" i="5"/>
  <c r="AV98" i="1"/>
  <c r="F39" i="8"/>
  <c r="BD101" i="1"/>
  <c r="F38" i="10"/>
  <c r="BC103" i="1"/>
  <c r="F37" i="13"/>
  <c r="BB106" i="1"/>
  <c r="F39" i="16"/>
  <c r="BD109" i="1"/>
  <c r="J35" i="20"/>
  <c r="AV113" i="1"/>
  <c r="F37" i="3"/>
  <c r="BB96" i="1"/>
  <c r="J35" i="7"/>
  <c r="AV100" i="1"/>
  <c r="F35" i="12"/>
  <c r="AZ105" i="1"/>
  <c r="F35" i="19"/>
  <c r="AZ112" i="1" s="1"/>
  <c r="F38" i="21"/>
  <c r="BC114" i="1"/>
  <c r="F35" i="5"/>
  <c r="AZ98" i="1"/>
  <c r="F38" i="8"/>
  <c r="BC101" i="1"/>
  <c r="F37" i="9"/>
  <c r="BB102" i="1"/>
  <c r="F37" i="11"/>
  <c r="BB104" i="1"/>
  <c r="F35" i="14"/>
  <c r="AZ107" i="1"/>
  <c r="F37" i="15"/>
  <c r="BB108" i="1"/>
  <c r="J35" i="17"/>
  <c r="AV110" i="1"/>
  <c r="F38" i="18"/>
  <c r="BC111" i="1"/>
  <c r="F38" i="20"/>
  <c r="BC113" i="1"/>
  <c r="J35" i="3"/>
  <c r="AV96" i="1"/>
  <c r="F37" i="5"/>
  <c r="BB98" i="1" s="1"/>
  <c r="F39" i="7"/>
  <c r="BD100" i="1"/>
  <c r="F39" i="12"/>
  <c r="BD105" i="1"/>
  <c r="F38" i="16"/>
  <c r="BC109" i="1"/>
  <c r="F37" i="19"/>
  <c r="BB112" i="1"/>
  <c r="BK138" i="19" l="1"/>
  <c r="J138" i="19" s="1"/>
  <c r="J98" i="19" s="1"/>
  <c r="J136" i="2"/>
  <c r="J99" i="2" s="1"/>
  <c r="J139" i="13"/>
  <c r="J99" i="13" s="1"/>
  <c r="J170" i="15"/>
  <c r="J104" i="15" s="1"/>
  <c r="BK178" i="4"/>
  <c r="J178" i="4" s="1"/>
  <c r="J101" i="4" s="1"/>
  <c r="BK152" i="7"/>
  <c r="BK151" i="7" s="1"/>
  <c r="J151" i="7" s="1"/>
  <c r="J96" i="7" s="1"/>
  <c r="J152" i="7"/>
  <c r="J97" i="7"/>
  <c r="T200" i="5"/>
  <c r="T130" i="19"/>
  <c r="T133" i="4"/>
  <c r="BK130" i="3"/>
  <c r="J130" i="3" s="1"/>
  <c r="J95" i="3" s="1"/>
  <c r="T146" i="12"/>
  <c r="R134" i="20"/>
  <c r="R133" i="20"/>
  <c r="R138" i="16"/>
  <c r="R137" i="16"/>
  <c r="T138" i="16"/>
  <c r="T137" i="16"/>
  <c r="P138" i="6"/>
  <c r="P137" i="15"/>
  <c r="P136" i="15"/>
  <c r="AU108" i="1"/>
  <c r="P238" i="7"/>
  <c r="P138" i="16"/>
  <c r="P137" i="16"/>
  <c r="AU109" i="1"/>
  <c r="R129" i="2"/>
  <c r="P138" i="13"/>
  <c r="P130" i="13" s="1"/>
  <c r="AU106" i="1" s="1"/>
  <c r="R130" i="10"/>
  <c r="P148" i="18"/>
  <c r="P132" i="18"/>
  <c r="AU111" i="1" s="1"/>
  <c r="R143" i="5"/>
  <c r="R142" i="5"/>
  <c r="T150" i="8"/>
  <c r="T132" i="8"/>
  <c r="P172" i="6"/>
  <c r="T251" i="12"/>
  <c r="R138" i="6"/>
  <c r="R137" i="6"/>
  <c r="T134" i="20"/>
  <c r="T133" i="20" s="1"/>
  <c r="T139" i="9"/>
  <c r="T130" i="9" s="1"/>
  <c r="P133" i="20"/>
  <c r="AU113" i="1"/>
  <c r="P137" i="11"/>
  <c r="P136" i="11"/>
  <c r="AU104" i="1"/>
  <c r="P152" i="7"/>
  <c r="P151" i="7"/>
  <c r="AU100" i="1"/>
  <c r="T143" i="5"/>
  <c r="T142" i="5"/>
  <c r="R130" i="3"/>
  <c r="P132" i="8"/>
  <c r="AU101" i="1" s="1"/>
  <c r="R137" i="11"/>
  <c r="R136" i="11"/>
  <c r="T152" i="7"/>
  <c r="T151" i="7"/>
  <c r="P200" i="5"/>
  <c r="P142" i="5"/>
  <c r="AU98" i="1"/>
  <c r="P139" i="9"/>
  <c r="P130" i="9" s="1"/>
  <c r="AU102" i="1" s="1"/>
  <c r="T137" i="15"/>
  <c r="T136" i="15"/>
  <c r="T139" i="10"/>
  <c r="R133" i="8"/>
  <c r="R132" i="8"/>
  <c r="R238" i="7"/>
  <c r="T130" i="3"/>
  <c r="P178" i="4"/>
  <c r="P133" i="4"/>
  <c r="AU97" i="1"/>
  <c r="P197" i="12"/>
  <c r="P133" i="17"/>
  <c r="P132" i="17" s="1"/>
  <c r="AU110" i="1" s="1"/>
  <c r="BK137" i="15"/>
  <c r="J137" i="15"/>
  <c r="J97" i="15"/>
  <c r="T148" i="18"/>
  <c r="T132" i="18" s="1"/>
  <c r="R152" i="7"/>
  <c r="R151" i="7"/>
  <c r="P146" i="12"/>
  <c r="P130" i="3"/>
  <c r="AU96" i="1" s="1"/>
  <c r="P139" i="10"/>
  <c r="P130" i="10" s="1"/>
  <c r="AU103" i="1" s="1"/>
  <c r="R138" i="13"/>
  <c r="R130" i="13" s="1"/>
  <c r="R197" i="12"/>
  <c r="BK133" i="17"/>
  <c r="J133" i="17"/>
  <c r="J97" i="17"/>
  <c r="P251" i="12"/>
  <c r="R133" i="17"/>
  <c r="R132" i="17"/>
  <c r="R146" i="12"/>
  <c r="R145" i="12"/>
  <c r="T130" i="10"/>
  <c r="T137" i="11"/>
  <c r="T136" i="11"/>
  <c r="R137" i="15"/>
  <c r="R136" i="15"/>
  <c r="BK197" i="12"/>
  <c r="BK145" i="12" s="1"/>
  <c r="J145" i="12" s="1"/>
  <c r="J96" i="12" s="1"/>
  <c r="BK131" i="10"/>
  <c r="J131" i="10"/>
  <c r="J96" i="10"/>
  <c r="BK143" i="5"/>
  <c r="J143" i="5"/>
  <c r="J97" i="5"/>
  <c r="BK215" i="5"/>
  <c r="J215" i="5"/>
  <c r="J110" i="5"/>
  <c r="BK318" i="7"/>
  <c r="J318" i="7"/>
  <c r="J118" i="7"/>
  <c r="BK131" i="9"/>
  <c r="J131" i="9"/>
  <c r="J96" i="9"/>
  <c r="BK131" i="13"/>
  <c r="J131" i="13"/>
  <c r="J96" i="13"/>
  <c r="BK138" i="16"/>
  <c r="J138" i="16"/>
  <c r="J97" i="16"/>
  <c r="BK148" i="18"/>
  <c r="J148" i="18"/>
  <c r="J100" i="18"/>
  <c r="BK139" i="10"/>
  <c r="J139" i="10"/>
  <c r="J98" i="10"/>
  <c r="BK216" i="11"/>
  <c r="J216" i="11"/>
  <c r="J105" i="11"/>
  <c r="BK151" i="17"/>
  <c r="J151" i="17"/>
  <c r="J101" i="17"/>
  <c r="BK161" i="4"/>
  <c r="J161" i="4"/>
  <c r="J97" i="4"/>
  <c r="BK200" i="5"/>
  <c r="J200" i="5"/>
  <c r="J106" i="5"/>
  <c r="BK133" i="8"/>
  <c r="J133" i="8"/>
  <c r="J96" i="8"/>
  <c r="BK137" i="11"/>
  <c r="J137" i="11"/>
  <c r="J97" i="11"/>
  <c r="BK146" i="12"/>
  <c r="BK133" i="18"/>
  <c r="J133" i="18" s="1"/>
  <c r="J96" i="18" s="1"/>
  <c r="BK132" i="21"/>
  <c r="J132" i="21"/>
  <c r="J97" i="21"/>
  <c r="BK133" i="20"/>
  <c r="J133" i="20"/>
  <c r="J96" i="20"/>
  <c r="J30" i="20"/>
  <c r="J179" i="16"/>
  <c r="J104" i="16"/>
  <c r="BK129" i="14"/>
  <c r="J129" i="14"/>
  <c r="J96" i="14"/>
  <c r="J30" i="14"/>
  <c r="BK130" i="13"/>
  <c r="J130" i="13"/>
  <c r="J95" i="13"/>
  <c r="J30" i="13"/>
  <c r="J109" i="13" s="1"/>
  <c r="J103" i="13" s="1"/>
  <c r="J111" i="13" s="1"/>
  <c r="BK132" i="8"/>
  <c r="J132" i="8" s="1"/>
  <c r="J95" i="8" s="1"/>
  <c r="J30" i="8" s="1"/>
  <c r="J111" i="8" s="1"/>
  <c r="BF111" i="8" s="1"/>
  <c r="F36" i="8" s="1"/>
  <c r="BA101" i="1" s="1"/>
  <c r="BK137" i="6"/>
  <c r="J137" i="6"/>
  <c r="J96" i="6"/>
  <c r="J30" i="6"/>
  <c r="J116" i="6" s="1"/>
  <c r="J110" i="6" s="1"/>
  <c r="J31" i="6" s="1"/>
  <c r="J32" i="6" s="1"/>
  <c r="AG99" i="1" s="1"/>
  <c r="BK133" i="4"/>
  <c r="J133" i="4" s="1"/>
  <c r="J95" i="4" s="1"/>
  <c r="J30" i="4" s="1"/>
  <c r="BK129" i="2"/>
  <c r="J129" i="2"/>
  <c r="J95" i="2"/>
  <c r="J30" i="2"/>
  <c r="J108" i="2" s="1"/>
  <c r="BF108" i="2" s="1"/>
  <c r="J36" i="2" s="1"/>
  <c r="AW95" i="1" s="1"/>
  <c r="AT95" i="1" s="1"/>
  <c r="BB94" i="1"/>
  <c r="AX94" i="1"/>
  <c r="AZ94" i="1"/>
  <c r="BD94" i="1"/>
  <c r="W36" i="1"/>
  <c r="BC94" i="1"/>
  <c r="W35" i="1"/>
  <c r="J112" i="20"/>
  <c r="J106" i="20"/>
  <c r="J31" i="20"/>
  <c r="J32" i="20"/>
  <c r="AG113" i="1"/>
  <c r="J108" i="14"/>
  <c r="BF108" i="14" s="1"/>
  <c r="J36" i="14" s="1"/>
  <c r="AW107" i="1" s="1"/>
  <c r="AT107" i="1" s="1"/>
  <c r="J111" i="3" l="1"/>
  <c r="J30" i="3"/>
  <c r="J109" i="3" s="1"/>
  <c r="J103" i="3" s="1"/>
  <c r="J30" i="7"/>
  <c r="J130" i="7" s="1"/>
  <c r="J124" i="7" s="1"/>
  <c r="J132" i="7" s="1"/>
  <c r="J30" i="12"/>
  <c r="J124" i="12" s="1"/>
  <c r="J118" i="12" s="1"/>
  <c r="J126" i="12" s="1"/>
  <c r="J112" i="4"/>
  <c r="J106" i="4" s="1"/>
  <c r="J31" i="4" s="1"/>
  <c r="J32" i="4" s="1"/>
  <c r="AG97" i="1" s="1"/>
  <c r="AN97" i="1" s="1"/>
  <c r="J197" i="12"/>
  <c r="J103" i="12" s="1"/>
  <c r="BK130" i="19"/>
  <c r="J130" i="19" s="1"/>
  <c r="J95" i="19" s="1"/>
  <c r="P145" i="12"/>
  <c r="AU105" i="1"/>
  <c r="P137" i="6"/>
  <c r="AU99" i="1" s="1"/>
  <c r="T145" i="12"/>
  <c r="BF109" i="3"/>
  <c r="J31" i="3"/>
  <c r="BF124" i="12"/>
  <c r="F36" i="12" s="1"/>
  <c r="BA105" i="1" s="1"/>
  <c r="J31" i="12"/>
  <c r="J146" i="12"/>
  <c r="J97" i="12"/>
  <c r="BK142" i="5"/>
  <c r="J142" i="5"/>
  <c r="J96" i="5"/>
  <c r="J30" i="5" s="1"/>
  <c r="BK136" i="15"/>
  <c r="J136" i="15"/>
  <c r="J96" i="15" s="1"/>
  <c r="BK130" i="10"/>
  <c r="J130" i="10"/>
  <c r="J95" i="10"/>
  <c r="J30" i="10"/>
  <c r="BK136" i="11"/>
  <c r="J136" i="11"/>
  <c r="J96" i="11"/>
  <c r="J30" i="11" s="1"/>
  <c r="J115" i="11" s="1"/>
  <c r="BF115" i="11" s="1"/>
  <c r="J36" i="11" s="1"/>
  <c r="AW104" i="1" s="1"/>
  <c r="AT104" i="1" s="1"/>
  <c r="BK130" i="9"/>
  <c r="J130" i="9"/>
  <c r="J95" i="9"/>
  <c r="J30" i="9"/>
  <c r="BK137" i="16"/>
  <c r="J137" i="16"/>
  <c r="J96" i="16"/>
  <c r="J30" i="16" s="1"/>
  <c r="BK132" i="17"/>
  <c r="J132" i="17"/>
  <c r="J96" i="17" s="1"/>
  <c r="BK132" i="18"/>
  <c r="J132" i="18"/>
  <c r="J95" i="18" s="1"/>
  <c r="J30" i="18" s="1"/>
  <c r="BK131" i="21"/>
  <c r="J131" i="21"/>
  <c r="J96" i="21"/>
  <c r="J30" i="21"/>
  <c r="J110" i="21" s="1"/>
  <c r="BF110" i="21" s="1"/>
  <c r="F36" i="21" s="1"/>
  <c r="BA114" i="1" s="1"/>
  <c r="BF112" i="20"/>
  <c r="J36" i="20" s="1"/>
  <c r="AW113" i="1" s="1"/>
  <c r="AT113" i="1" s="1"/>
  <c r="BF109" i="13"/>
  <c r="J31" i="13"/>
  <c r="BF130" i="7"/>
  <c r="F36" i="7" s="1"/>
  <c r="BA100" i="1" s="1"/>
  <c r="J31" i="7"/>
  <c r="BF116" i="6"/>
  <c r="F36" i="6" s="1"/>
  <c r="BA99" i="1" s="1"/>
  <c r="BF112" i="4"/>
  <c r="F36" i="4" s="1"/>
  <c r="BA97" i="1" s="1"/>
  <c r="F36" i="3"/>
  <c r="BA96" i="1"/>
  <c r="J109" i="10"/>
  <c r="J103" i="10"/>
  <c r="J31" i="10"/>
  <c r="J32" i="10"/>
  <c r="AG103" i="1" s="1"/>
  <c r="F36" i="2"/>
  <c r="BA95" i="1"/>
  <c r="J118" i="6"/>
  <c r="J105" i="8"/>
  <c r="J113" i="8"/>
  <c r="J36" i="8"/>
  <c r="AW101" i="1" s="1"/>
  <c r="AT101" i="1" s="1"/>
  <c r="J32" i="3"/>
  <c r="AG96" i="1"/>
  <c r="J36" i="12"/>
  <c r="AW105" i="1"/>
  <c r="AT105" i="1"/>
  <c r="J102" i="2"/>
  <c r="J110" i="2"/>
  <c r="J114" i="4"/>
  <c r="J36" i="4"/>
  <c r="AW97" i="1"/>
  <c r="AT97" i="1"/>
  <c r="J36" i="13"/>
  <c r="AW106" i="1" s="1"/>
  <c r="AT106" i="1" s="1"/>
  <c r="AN106" i="1" s="1"/>
  <c r="J109" i="9"/>
  <c r="J103" i="9"/>
  <c r="J111" i="9"/>
  <c r="J36" i="3"/>
  <c r="AW96" i="1"/>
  <c r="AT96" i="1"/>
  <c r="J36" i="7"/>
  <c r="AW100" i="1"/>
  <c r="AT100" i="1"/>
  <c r="AV94" i="1"/>
  <c r="J32" i="7"/>
  <c r="AG100" i="1" s="1"/>
  <c r="AN100" i="1" s="1"/>
  <c r="W34" i="1"/>
  <c r="J32" i="13"/>
  <c r="AG106" i="1"/>
  <c r="F36" i="13"/>
  <c r="BA106" i="1"/>
  <c r="AY94" i="1"/>
  <c r="F36" i="14"/>
  <c r="BA107" i="1"/>
  <c r="J102" i="14"/>
  <c r="J110" i="14"/>
  <c r="J114" i="20"/>
  <c r="J121" i="5" l="1"/>
  <c r="J115" i="5" s="1"/>
  <c r="J31" i="5" s="1"/>
  <c r="J32" i="5" s="1"/>
  <c r="AG98" i="1" s="1"/>
  <c r="J30" i="17"/>
  <c r="J111" i="17" s="1"/>
  <c r="J105" i="17" s="1"/>
  <c r="J113" i="17" s="1"/>
  <c r="J30" i="15"/>
  <c r="J115" i="15" s="1"/>
  <c r="J109" i="15" s="1"/>
  <c r="J117" i="15"/>
  <c r="J111" i="18"/>
  <c r="J105" i="18" s="1"/>
  <c r="J31" i="18" s="1"/>
  <c r="J32" i="18"/>
  <c r="AG111" i="1" s="1"/>
  <c r="J116" i="16"/>
  <c r="J110" i="16" s="1"/>
  <c r="J31" i="16" s="1"/>
  <c r="J32" i="16"/>
  <c r="AG109" i="1" s="1"/>
  <c r="J36" i="6"/>
  <c r="AW99" i="1" s="1"/>
  <c r="AT99" i="1" s="1"/>
  <c r="AN99" i="1" s="1"/>
  <c r="F36" i="20"/>
  <c r="BA113" i="1" s="1"/>
  <c r="J30" i="19"/>
  <c r="J32" i="12"/>
  <c r="AG105" i="1" s="1"/>
  <c r="AN105" i="1" s="1"/>
  <c r="J41" i="12"/>
  <c r="J31" i="9"/>
  <c r="J32" i="9" s="1"/>
  <c r="AG102" i="1" s="1"/>
  <c r="BF116" i="16"/>
  <c r="F36" i="16" s="1"/>
  <c r="BA109" i="1" s="1"/>
  <c r="BF115" i="15"/>
  <c r="F36" i="15" s="1"/>
  <c r="BA108" i="1" s="1"/>
  <c r="BF109" i="10"/>
  <c r="J36" i="10" s="1"/>
  <c r="AW103" i="1" s="1"/>
  <c r="AT103" i="1" s="1"/>
  <c r="BF111" i="18"/>
  <c r="F36" i="18" s="1"/>
  <c r="BA111" i="1" s="1"/>
  <c r="J31" i="15"/>
  <c r="J32" i="15" s="1"/>
  <c r="AG108" i="1" s="1"/>
  <c r="BF109" i="9"/>
  <c r="F36" i="9" s="1"/>
  <c r="BA102" i="1" s="1"/>
  <c r="J41" i="20"/>
  <c r="J31" i="14"/>
  <c r="J41" i="13"/>
  <c r="J31" i="8"/>
  <c r="J32" i="8" s="1"/>
  <c r="AG101" i="1" s="1"/>
  <c r="AN101" i="1" s="1"/>
  <c r="J41" i="7"/>
  <c r="J41" i="4"/>
  <c r="J31" i="2"/>
  <c r="J41" i="3"/>
  <c r="AN96" i="1"/>
  <c r="AN113" i="1"/>
  <c r="AU94" i="1"/>
  <c r="J104" i="21"/>
  <c r="J112" i="21"/>
  <c r="J36" i="21"/>
  <c r="AW114" i="1" s="1"/>
  <c r="AT114" i="1" s="1"/>
  <c r="J32" i="14"/>
  <c r="AG107" i="1"/>
  <c r="AN107" i="1"/>
  <c r="J111" i="10"/>
  <c r="J109" i="11"/>
  <c r="J117" i="11" s="1"/>
  <c r="J118" i="16"/>
  <c r="J32" i="2"/>
  <c r="AG95" i="1"/>
  <c r="AN95" i="1"/>
  <c r="F36" i="11"/>
  <c r="BA104" i="1"/>
  <c r="BF121" i="5" l="1"/>
  <c r="F36" i="5" s="1"/>
  <c r="BA98" i="1" s="1"/>
  <c r="J109" i="19"/>
  <c r="BF111" i="17"/>
  <c r="J36" i="17" s="1"/>
  <c r="AW110" i="1" s="1"/>
  <c r="AT110" i="1" s="1"/>
  <c r="J31" i="17"/>
  <c r="J32" i="17"/>
  <c r="AG110" i="1" s="1"/>
  <c r="J123" i="5"/>
  <c r="J41" i="6"/>
  <c r="J113" i="18"/>
  <c r="J31" i="11"/>
  <c r="J41" i="10"/>
  <c r="J31" i="21"/>
  <c r="J41" i="17"/>
  <c r="J41" i="14"/>
  <c r="J41" i="8"/>
  <c r="J41" i="2"/>
  <c r="AN103" i="1"/>
  <c r="AN110" i="1"/>
  <c r="J36" i="9"/>
  <c r="AW102" i="1" s="1"/>
  <c r="AT102" i="1" s="1"/>
  <c r="F36" i="17"/>
  <c r="BA110" i="1" s="1"/>
  <c r="J32" i="21"/>
  <c r="AG114" i="1"/>
  <c r="AN114" i="1"/>
  <c r="F36" i="10"/>
  <c r="BA103" i="1" s="1"/>
  <c r="J36" i="16"/>
  <c r="AW109" i="1" s="1"/>
  <c r="AT109" i="1" s="1"/>
  <c r="AN109" i="1" s="1"/>
  <c r="J36" i="18"/>
  <c r="AW111" i="1" s="1"/>
  <c r="AT111" i="1" s="1"/>
  <c r="AN111" i="1" s="1"/>
  <c r="J32" i="11"/>
  <c r="AG104" i="1" s="1"/>
  <c r="AN104" i="1" s="1"/>
  <c r="J36" i="15"/>
  <c r="AW108" i="1"/>
  <c r="AT108" i="1" s="1"/>
  <c r="J103" i="19" l="1"/>
  <c r="BF109" i="19"/>
  <c r="J36" i="5"/>
  <c r="AW98" i="1" s="1"/>
  <c r="AT98" i="1" s="1"/>
  <c r="AN98" i="1" s="1"/>
  <c r="J41" i="9"/>
  <c r="J41" i="16"/>
  <c r="J41" i="15"/>
  <c r="J41" i="5"/>
  <c r="J41" i="21"/>
  <c r="J41" i="11"/>
  <c r="J41" i="18"/>
  <c r="AN102" i="1"/>
  <c r="AN108" i="1"/>
  <c r="J36" i="19" l="1"/>
  <c r="AW112" i="1" s="1"/>
  <c r="AT112" i="1" s="1"/>
  <c r="F36" i="19"/>
  <c r="BA112" i="1" s="1"/>
  <c r="BA94" i="1" s="1"/>
  <c r="AW94" i="1" s="1"/>
  <c r="AK33" i="1" s="1"/>
  <c r="J31" i="19"/>
  <c r="J32" i="19" s="1"/>
  <c r="J111" i="19"/>
  <c r="W33" i="1"/>
  <c r="AT94" i="1"/>
  <c r="AG112" i="1" l="1"/>
  <c r="J41" i="19"/>
  <c r="AN112" i="1" l="1"/>
  <c r="AG94" i="1"/>
  <c r="AG119" i="1" l="1"/>
  <c r="AK26" i="1"/>
  <c r="AG117" i="1"/>
  <c r="AG120" i="1"/>
  <c r="AG118" i="1"/>
  <c r="AN94" i="1"/>
  <c r="AV118" i="1" l="1"/>
  <c r="BY118" i="1" s="1"/>
  <c r="CD118" i="1"/>
  <c r="AN118" i="1"/>
  <c r="CD120" i="1"/>
  <c r="AV120" i="1"/>
  <c r="BY120" i="1" s="1"/>
  <c r="CD117" i="1"/>
  <c r="AG116" i="1"/>
  <c r="AV117" i="1"/>
  <c r="BY117" i="1" s="1"/>
  <c r="CD119" i="1"/>
  <c r="AV119" i="1"/>
  <c r="BY119" i="1" s="1"/>
  <c r="AN119" i="1" l="1"/>
  <c r="W32" i="1"/>
  <c r="AN117" i="1"/>
  <c r="AK32" i="1"/>
  <c r="AK27" i="1"/>
  <c r="AK29" i="1" s="1"/>
  <c r="AK38" i="1" s="1"/>
  <c r="AG122" i="1"/>
  <c r="AN120" i="1"/>
  <c r="AN116" i="1" l="1"/>
  <c r="AN122" i="1" s="1"/>
</calcChain>
</file>

<file path=xl/sharedStrings.xml><?xml version="1.0" encoding="utf-8"?>
<sst xmlns="http://schemas.openxmlformats.org/spreadsheetml/2006/main" count="22360" uniqueCount="3465">
  <si>
    <t>Export Komplet</t>
  </si>
  <si>
    <t/>
  </si>
  <si>
    <t>2.0</t>
  </si>
  <si>
    <t>False</t>
  </si>
  <si>
    <t>{c508a15b-8e10-4b74-a9ec-1ccba942f42c}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</si>
  <si>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</si>
  <si>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</si>
  <si>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</si>
  <si>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</si>
  <si>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</si>
  <si>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</si>
  <si>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</si>
  <si>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</si>
  <si>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24-HE-069-r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</si>
  <si>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</si>
  <si>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</si>
  <si>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25A092 - 17981 - VAR ESt. 110 kV - doplnenie kompenzačnej tlmivky VVN a rekonštrukcia súvisiacich zariadení (II. časť  -</t>
  </si>
  <si>
    <t>JKSO:</t>
  </si>
  <si>
    <t>ČS:</t>
  </si>
  <si>
    <t>Miesto:</t>
  </si>
  <si>
    <t>Košice</t>
  </si>
  <si>
    <t>Dátum:</t>
  </si>
  <si>
    <t>24. 6. 2026</t>
  </si>
  <si>
    <t>Objednávateľ:</t>
  </si>
  <si>
    <t>IČO:</t>
  </si>
  <si>
    <t>Stredoslovenská distribučná, a.s.</t>
  </si>
  <si>
    <t>IČ DPH:</t>
  </si>
  <si>
    <t>Zhotoviteľ:</t>
  </si>
  <si>
    <t>Projektant:</t>
  </si>
  <si>
    <t>Ing.Štefan Proks</t>
  </si>
  <si>
    <t>True</t>
  </si>
  <si>
    <t>Spracovateľ:</t>
  </si>
  <si>
    <t xml:space="preserve"> 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</si>
  <si>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</si>
  <si>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</si>
  <si>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</si>
  <si>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</si>
  <si>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</si>
  <si>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</si>
  <si>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</si>
  <si>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</si>
  <si>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</si>
  <si>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</si>
  <si>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</si>
  <si>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</si>
  <si>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</si>
  <si>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</si>
  <si>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</si>
  <si>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</si>
  <si>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</si>
  <si>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</si>
  <si>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</si>
  <si>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</si>
  <si>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</si>
  <si>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</si>
  <si>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</si>
  <si>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</si>
  <si>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</si>
  <si>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</si>
  <si>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</si>
  <si>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</si>
  <si>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</si>
  <si>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</si>
  <si>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</si>
  <si>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</si>
  <si>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</si>
  <si>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</si>
  <si>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</si>
  <si>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</si>
  <si>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</si>
  <si>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</si>
  <si>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</si>
  <si>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</si>
  <si>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</si>
  <si>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</si>
  <si>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</si>
  <si>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</si>
  <si>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</si>
  <si>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</si>
  <si>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</si>
  <si>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</si>
  <si>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PS01</t>
  </si>
  <si>
    <t>Demontáže technológie</t>
  </si>
  <si>
    <t>PRO</t>
  </si>
  <si>
    <t>1</t>
  </si>
  <si>
    <t>{c583a3c8-2cab-4487-b4b8-aa0990a355d7}</t>
  </si>
  <si>
    <t>828 11</t>
  </si>
  <si>
    <t>PS06</t>
  </si>
  <si>
    <t>Tlmivka 110 kV</t>
  </si>
  <si>
    <t>{3447fc40-3f5c-47fe-8799-f17ad7cd212c}</t>
  </si>
  <si>
    <t>PS09</t>
  </si>
  <si>
    <t>Rozvodňa 110 kV</t>
  </si>
  <si>
    <t>{8f1682fe-3035-4d3e-94b0-00725c34b2c3}</t>
  </si>
  <si>
    <t>SO31</t>
  </si>
  <si>
    <t>STA</t>
  </si>
  <si>
    <t>{47fda61c-365f-4124-a416-97126b2a21e5}</t>
  </si>
  <si>
    <t>SO33</t>
  </si>
  <si>
    <t>Stanovište tlmivky 110 kV</t>
  </si>
  <si>
    <t>{da73ebad-b789-40ff-8a33-922cc5221200}</t>
  </si>
  <si>
    <t>SO34</t>
  </si>
  <si>
    <t>Úpravy  BSP</t>
  </si>
  <si>
    <t>{29b57c24-8a2f-4a49-b3b1-9290139040e1}</t>
  </si>
  <si>
    <t>SO37</t>
  </si>
  <si>
    <t>Vonkajšie osvetlenie</t>
  </si>
  <si>
    <t>{abfbd11a-e306-4e7e-8654-350c338bbe24}</t>
  </si>
  <si>
    <t>SO38</t>
  </si>
  <si>
    <t>Osvetlenie R110 kV</t>
  </si>
  <si>
    <t>{8a548266-176b-4e4b-a209-3bc9ca9087fe}</t>
  </si>
  <si>
    <t>SO39</t>
  </si>
  <si>
    <t>Osvetlenie tlmivky 110 kV</t>
  </si>
  <si>
    <t>{64218c7d-67ae-4481-8aea-5df6b7b840f0}</t>
  </si>
  <si>
    <t>SO41</t>
  </si>
  <si>
    <t>Spevnené plochy</t>
  </si>
  <si>
    <t>{bc5a0c19-5115-4c95-adc3-f3402d92e8f4}</t>
  </si>
  <si>
    <t>SO42</t>
  </si>
  <si>
    <t>Káblové kanály</t>
  </si>
  <si>
    <t>{f1686662-7020-481e-9066-95141c821246}</t>
  </si>
  <si>
    <t>SO42_2</t>
  </si>
  <si>
    <t>{9f07c54d-c6d9-4f72-82e2-7f6810d1c98b}</t>
  </si>
  <si>
    <t>SO46</t>
  </si>
  <si>
    <t>Konečná úprava terénu</t>
  </si>
  <si>
    <t>{187156ed-9234-4382-bd53-2c9cb26dd223}</t>
  </si>
  <si>
    <t>SO47</t>
  </si>
  <si>
    <t>Vonkajšie oplotenie</t>
  </si>
  <si>
    <t>{eb35b3dc-ef97-4af3-b192-7bdebf67ad82}</t>
  </si>
  <si>
    <t>SO48</t>
  </si>
  <si>
    <t>Vnútorné  oplotenie</t>
  </si>
  <si>
    <t>{9c319c6e-15fc-49e0-89af-18218c836374}</t>
  </si>
  <si>
    <t>SO49</t>
  </si>
  <si>
    <t xml:space="preserve"> Demolácie, demontáže</t>
  </si>
  <si>
    <t>{92acd09e-60c8-4664-8213-95b918ecdc44}</t>
  </si>
  <si>
    <t>SO50</t>
  </si>
  <si>
    <t>Uzemnenie</t>
  </si>
  <si>
    <t>{bd5cb710-0a57-4fd4-9e48-8dd612e9b220}</t>
  </si>
  <si>
    <t>SO51</t>
  </si>
  <si>
    <t>Bleskozvod R110 kV</t>
  </si>
  <si>
    <t>{fe96940d-a9c1-430f-a474-41c9e62698eb}</t>
  </si>
  <si>
    <t>SO71-1</t>
  </si>
  <si>
    <t xml:space="preserve"> Vodovodná prípojka - I. Etapa</t>
  </si>
  <si>
    <t>{75769fa0-c0d7-4aed-8925-ed58bba38906}</t>
  </si>
  <si>
    <t>SO71-2</t>
  </si>
  <si>
    <t>Vodovodná prípúojka - 2.etapa</t>
  </si>
  <si>
    <t>{d6303acb-73ca-4a95-b3bd-fa8f44f8e67f}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</si>
  <si>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</si>
  <si>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</si>
  <si>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</si>
  <si>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</si>
  <si>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</si>
  <si>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</si>
  <si>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</si>
  <si>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</si>
  <si>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</si>
  <si>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</si>
  <si>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</si>
  <si>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PS01 - Demontáže technológie</t>
  </si>
  <si>
    <t>2315</t>
  </si>
  <si>
    <t>CPV:</t>
  </si>
  <si>
    <t>45231400-9</t>
  </si>
  <si>
    <t>CPA:</t>
  </si>
  <si>
    <t>42.22.12</t>
  </si>
  <si>
    <t>Ing.Jaroslav Kločanka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</si>
  <si>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</si>
  <si>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</si>
  <si>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</si>
  <si>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</si>
  <si>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</si>
  <si>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</si>
  <si>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</si>
  <si>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Odpady   </t>
  </si>
  <si>
    <t>M - Práce a dodávky M</t>
  </si>
  <si>
    <t xml:space="preserve">    21-M - Elektromontáže   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</si>
  <si>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</si>
  <si>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</si>
  <si>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</si>
  <si>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</si>
  <si>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</si>
  <si>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</si>
  <si>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</si>
  <si>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</si>
  <si>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</si>
  <si>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</si>
  <si>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</si>
  <si>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</si>
  <si>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</si>
  <si>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</si>
  <si>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</si>
  <si>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</si>
  <si>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</si>
  <si>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</si>
  <si>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</si>
  <si>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</si>
  <si>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</si>
  <si>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</si>
  <si>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</si>
  <si>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</si>
  <si>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</si>
  <si>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 xml:space="preserve">Odpady   </t>
  </si>
  <si>
    <t>K</t>
  </si>
  <si>
    <t>979089013 1.S PC</t>
  </si>
  <si>
    <t xml:space="preserve">Poplatok za skládku - betón, tehly, dlaždice , obkladačky a keramika (17 01), nebezpečné, odpady el. zariadení budú osobitne posúdené   </t>
  </si>
  <si>
    <t>t</t>
  </si>
  <si>
    <t>364700135</t>
  </si>
  <si>
    <t>979089015.S</t>
  </si>
  <si>
    <t>Poplatok za skladovanie - ostatné</t>
  </si>
  <si>
    <t>170828431</t>
  </si>
  <si>
    <t>3</t>
  </si>
  <si>
    <t>979089776.S</t>
  </si>
  <si>
    <t>Poplatok za uloženie stavebného odpadu na recykláciu - zmiešané odpady (17 09 04)</t>
  </si>
  <si>
    <t>393180236</t>
  </si>
  <si>
    <t>M</t>
  </si>
  <si>
    <t>Práce a dodávky M</t>
  </si>
  <si>
    <t>21-M</t>
  </si>
  <si>
    <t xml:space="preserve">Elektromontáže   </t>
  </si>
  <si>
    <t>4</t>
  </si>
  <si>
    <t>210021141.S-D</t>
  </si>
  <si>
    <t>Demontáž - OK rozvodne 110 - 220 kV, stoličky pod prístr. apod., pozinkované, zvarovaná - stoličky apod</t>
  </si>
  <si>
    <t>kg</t>
  </si>
  <si>
    <t>8666285</t>
  </si>
  <si>
    <t>5</t>
  </si>
  <si>
    <t>-1446252405</t>
  </si>
  <si>
    <t>6</t>
  </si>
  <si>
    <t>-1941292463</t>
  </si>
  <si>
    <t>7</t>
  </si>
  <si>
    <t>285498711</t>
  </si>
  <si>
    <t>8</t>
  </si>
  <si>
    <t>210064205.S-D PC</t>
  </si>
  <si>
    <t>Demontáž - VVN 110 kV jednoduché kotevné závesy</t>
  </si>
  <si>
    <t>ks</t>
  </si>
  <si>
    <t>771068523</t>
  </si>
  <si>
    <t>210064206.S-D PC</t>
  </si>
  <si>
    <t>Demontáž - VVN 110 kV dvojité kotevné závesy</t>
  </si>
  <si>
    <t>1575037938</t>
  </si>
  <si>
    <t>10</t>
  </si>
  <si>
    <t>210067012.S-D</t>
  </si>
  <si>
    <t>Demontáž - Prerezanie a odvoz lán prierezu nad 300 do 750 mm2</t>
  </si>
  <si>
    <t>-758971404</t>
  </si>
  <si>
    <t>11</t>
  </si>
  <si>
    <t>210074022.S-D</t>
  </si>
  <si>
    <t>Demontáž podperného izolátora VVN (110 kV)</t>
  </si>
  <si>
    <t>755937654</t>
  </si>
  <si>
    <t>12</t>
  </si>
  <si>
    <t>210074023.S-D</t>
  </si>
  <si>
    <t>Demontáž zvodiča prepätia VVN (110 kV)</t>
  </si>
  <si>
    <t>-1673981579</t>
  </si>
  <si>
    <t>13</t>
  </si>
  <si>
    <t>210075275.S-D</t>
  </si>
  <si>
    <t>Demontáž - Lano Alfe 670 ťahané strojne</t>
  </si>
  <si>
    <t>km</t>
  </si>
  <si>
    <t>-491913445</t>
  </si>
  <si>
    <t>14</t>
  </si>
  <si>
    <t>210076175.S-D PC</t>
  </si>
  <si>
    <t>Demontáž - AlFe 8, svorka skrutkovaná</t>
  </si>
  <si>
    <t>848162522</t>
  </si>
  <si>
    <t>15</t>
  </si>
  <si>
    <t>210113531.S-D</t>
  </si>
  <si>
    <t>Demontáž vypínača VVN zostavenie spodnej časti vypínača</t>
  </si>
  <si>
    <t>718454674</t>
  </si>
  <si>
    <t>16</t>
  </si>
  <si>
    <t>210113611.S-D</t>
  </si>
  <si>
    <t>Demontáž odpojovača a uzemňovača VVN trojpólový OT 110 kV, 132 kV</t>
  </si>
  <si>
    <t>160040482</t>
  </si>
  <si>
    <t>17</t>
  </si>
  <si>
    <t>210113612.S-D</t>
  </si>
  <si>
    <t>Demontáž odpojovača a uzemňovača VVN trojpólový OTU 110 kV, 132 kV s uzemňovačom</t>
  </si>
  <si>
    <t>1765326755</t>
  </si>
  <si>
    <t>18</t>
  </si>
  <si>
    <t>210172504.S-D</t>
  </si>
  <si>
    <t>Demontáž meracieho transformátora VN a VVN do 110 kV ET, ES, UH 11.1</t>
  </si>
  <si>
    <t>-1528645218</t>
  </si>
  <si>
    <t>19</t>
  </si>
  <si>
    <t>210172554.S-D</t>
  </si>
  <si>
    <t>Demontáž meracieho transformátora prúdu VN a VVN do 110 kV IT, IS, TPE 11</t>
  </si>
  <si>
    <t>480559962</t>
  </si>
  <si>
    <t>20</t>
  </si>
  <si>
    <t>210172601.S-D</t>
  </si>
  <si>
    <t>Demontáž meracieho transformátora, kombinované meracie, transformátory prúdu a napätia do 110 kV EIT, EIS</t>
  </si>
  <si>
    <t>-321942057</t>
  </si>
  <si>
    <t>21</t>
  </si>
  <si>
    <t>210190013.S-D PC</t>
  </si>
  <si>
    <t>Demontáž ovládacej skrine pre R110kV</t>
  </si>
  <si>
    <t>278042308</t>
  </si>
  <si>
    <t>22</t>
  </si>
  <si>
    <t>210960603.S</t>
  </si>
  <si>
    <t>Demontáž - káblový rošt šírky 400 mm, pre voľné i pevné uloženie káblov   -0,00004 t</t>
  </si>
  <si>
    <t>m</t>
  </si>
  <si>
    <t>-665327236</t>
  </si>
  <si>
    <t>210960621.S</t>
  </si>
  <si>
    <t>Demontáž - stojina s nástennými výložníkmi, bez ohľadu na šírku   -0,00215 t</t>
  </si>
  <si>
    <t>1160544155</t>
  </si>
  <si>
    <t>24</t>
  </si>
  <si>
    <t>210960622.S</t>
  </si>
  <si>
    <t>Demontáž nástenných konzol pre kábelové rošty   -0,00010 t</t>
  </si>
  <si>
    <t>862268471</t>
  </si>
  <si>
    <t>25</t>
  </si>
  <si>
    <t>210962070.S</t>
  </si>
  <si>
    <t>Demontáž stožiara osvetľovacieho ostatného oceľového do 18 m</t>
  </si>
  <si>
    <t>-1136580922</t>
  </si>
  <si>
    <t>26</t>
  </si>
  <si>
    <t>210964424.S</t>
  </si>
  <si>
    <t>Demontáž do sute - svietidla zo stožiara do 5 kg vrátane odpojenia   -0,00500 t</t>
  </si>
  <si>
    <t>25139368</t>
  </si>
  <si>
    <t>27</t>
  </si>
  <si>
    <t>210967222.S</t>
  </si>
  <si>
    <t>Demontáž - kábel medený uložený voľne CYKY 450/750 V 2x2,5   -0,00016 t</t>
  </si>
  <si>
    <t>392686106</t>
  </si>
  <si>
    <t>28</t>
  </si>
  <si>
    <t>210967223.S</t>
  </si>
  <si>
    <t>Demontáž - kábel medený uložený voľne CYKY 450/750 V 2x4   -0,00021 t</t>
  </si>
  <si>
    <t>-1124301233</t>
  </si>
  <si>
    <t>29</t>
  </si>
  <si>
    <t>210967234.S</t>
  </si>
  <si>
    <t>Demontáž - kábel medený uložený voľne CYKY 450/750 V 4x2,5   -0,00023 t</t>
  </si>
  <si>
    <t>2135329287</t>
  </si>
  <si>
    <t>30</t>
  </si>
  <si>
    <t>210967248.S</t>
  </si>
  <si>
    <t>Demontáž - kábel medený uložený voľne CYKY 450/750 V 12x1,5   -0,00059 t</t>
  </si>
  <si>
    <t>-1623628085</t>
  </si>
  <si>
    <t>31</t>
  </si>
  <si>
    <t>210967249.S</t>
  </si>
  <si>
    <t>Demontáž - kábel medený uložený voľne CYKY 450/750 V 12x2,5   -0,00066 t</t>
  </si>
  <si>
    <t>-774863432</t>
  </si>
  <si>
    <t>32</t>
  </si>
  <si>
    <t>210967251.S</t>
  </si>
  <si>
    <t>Demontáž - kábel medený uložený voľne CYKY 450/750 V 19x1,5   -0,00056 t</t>
  </si>
  <si>
    <t>-975923793</t>
  </si>
  <si>
    <t>33</t>
  </si>
  <si>
    <t>210967275.S</t>
  </si>
  <si>
    <t>Demontáž - kábel medený uložený pevne CYKY 450/750 V 4x6   -0,00040 t</t>
  </si>
  <si>
    <t>545031633</t>
  </si>
  <si>
    <t>34</t>
  </si>
  <si>
    <t>210967276.S</t>
  </si>
  <si>
    <t>Demontáž - kábel medený uložený pevne CYKY 450/750 V 4x10   -0,00062 t</t>
  </si>
  <si>
    <t>-1580625708</t>
  </si>
  <si>
    <t>35</t>
  </si>
  <si>
    <t>210967285.S</t>
  </si>
  <si>
    <t>Demontáž - kábel medený uložený pevne CYKY 450/750 V 7x2,5   -0,00036 t</t>
  </si>
  <si>
    <t>-484890495</t>
  </si>
  <si>
    <t>36</t>
  </si>
  <si>
    <t>210967891.S</t>
  </si>
  <si>
    <t>Demontáž - kábel medený silový s dvojitou izoláciou uložený pevne NYY 0,6/1 kV 1x120   -0,00136 t</t>
  </si>
  <si>
    <t>-2059915148</t>
  </si>
  <si>
    <t>PS06 - Tlmivka 110 kV</t>
  </si>
  <si>
    <t xml:space="preserve">21-Dod - Dodávky objednávateľa   </t>
  </si>
  <si>
    <t xml:space="preserve">    HZS - Hodinové zúčtovacie sadzby</t>
  </si>
  <si>
    <t xml:space="preserve">    21-M - Elektromontáže</t>
  </si>
  <si>
    <t>21-Dod</t>
  </si>
  <si>
    <t xml:space="preserve">Dodávky objednávateľa   </t>
  </si>
  <si>
    <t>210173003.S</t>
  </si>
  <si>
    <t>Montáž telesa transformátora, trojfázová jednotka do 220 kV, typ 1 ER až 6 ER 40-68 MVA</t>
  </si>
  <si>
    <t>-193677223</t>
  </si>
  <si>
    <t>357310000451.S PC</t>
  </si>
  <si>
    <t xml:space="preserve">Tlmivka 110kV, 40MVAr </t>
  </si>
  <si>
    <t>128</t>
  </si>
  <si>
    <t>-155552927</t>
  </si>
  <si>
    <t>HZS</t>
  </si>
  <si>
    <t>Hodinové zúčtovacie sadzby</t>
  </si>
  <si>
    <t>HZS000113.S</t>
  </si>
  <si>
    <t>Stavebno montážne práce náročné ucelené - odborné, tvorivé remeselné (Tr. 3) v rozsahu viac ako 8 hodín</t>
  </si>
  <si>
    <t>hod</t>
  </si>
  <si>
    <t>512</t>
  </si>
  <si>
    <t>-862778837</t>
  </si>
  <si>
    <t>HZS000114.S</t>
  </si>
  <si>
    <t>Stavebno montážne práce najnáročnejšie na odbornosť - prehliadky pracoviska a revízie (Tr. 4) v rozsahu viac ako 8 hodín</t>
  </si>
  <si>
    <t>1344449748</t>
  </si>
  <si>
    <t>HZS000316.S</t>
  </si>
  <si>
    <t>Zaškolenie obsluhy</t>
  </si>
  <si>
    <t>-644023680</t>
  </si>
  <si>
    <t>HZS000330.S</t>
  </si>
  <si>
    <t xml:space="preserve">Individuálne skúšky </t>
  </si>
  <si>
    <t>-121676657</t>
  </si>
  <si>
    <t>HZS000331.S</t>
  </si>
  <si>
    <t xml:space="preserve">Predkomplexné skúšky </t>
  </si>
  <si>
    <t>514624116</t>
  </si>
  <si>
    <t>HZS000332.S</t>
  </si>
  <si>
    <t xml:space="preserve">Komplexné skúšky bez prevádzkových veličín   </t>
  </si>
  <si>
    <t>-1421882607</t>
  </si>
  <si>
    <t>HZS000333.S</t>
  </si>
  <si>
    <t xml:space="preserve">Komplexné skúšky s prevádzkovými veličinami   </t>
  </si>
  <si>
    <t>49026107</t>
  </si>
  <si>
    <t>HZS000334.S</t>
  </si>
  <si>
    <t xml:space="preserve">Zakreslenie zmien do dokumentácie v ceruzke   </t>
  </si>
  <si>
    <t>-2140460878</t>
  </si>
  <si>
    <t>Elektromontáže</t>
  </si>
  <si>
    <t>210020126.S PS</t>
  </si>
  <si>
    <t>Montáž C-uholníka s držiakom</t>
  </si>
  <si>
    <t>-1250569572</t>
  </si>
  <si>
    <t>345760002851.S PC</t>
  </si>
  <si>
    <t>Držiak C-uholníka UCM4</t>
  </si>
  <si>
    <t>-1050299603</t>
  </si>
  <si>
    <t>345760002852.S PC</t>
  </si>
  <si>
    <t>C-uholník montážny vrátane príslušenstva CMMC40H40/300</t>
  </si>
  <si>
    <t>1255283862</t>
  </si>
  <si>
    <t>210020652.S</t>
  </si>
  <si>
    <t>Oceľová nosná konštrukcia pre prístroje a elektrické zariadenia hmotnosti do 10 kg</t>
  </si>
  <si>
    <t>690685636</t>
  </si>
  <si>
    <t>133840000200.S</t>
  </si>
  <si>
    <t>Tyč oceľová prierezu U 80 mm, ozn. 11 373, podľa EN ISO S185</t>
  </si>
  <si>
    <t>2024610662</t>
  </si>
  <si>
    <t>133840000210.S PC</t>
  </si>
  <si>
    <t>C – uholník s príslušenstvom CWC40H40/ 500</t>
  </si>
  <si>
    <t>169499355</t>
  </si>
  <si>
    <t>133840000211.S PC</t>
  </si>
  <si>
    <t>Nosník stropný s príslušenstvom WPCW/WPCO1000</t>
  </si>
  <si>
    <t>-533182688</t>
  </si>
  <si>
    <t>133840000212.S PC</t>
  </si>
  <si>
    <t>Kotva prstencová s maticou PSR M10x90</t>
  </si>
  <si>
    <t>-1066249922</t>
  </si>
  <si>
    <t>246220000900.S</t>
  </si>
  <si>
    <t>Farba syntetická suríková S 2005</t>
  </si>
  <si>
    <t>-377837302</t>
  </si>
  <si>
    <t>246420001200.S</t>
  </si>
  <si>
    <t>Riedidlo S-6006 do syntetických a olejových látok</t>
  </si>
  <si>
    <t>-1665831129</t>
  </si>
  <si>
    <t>312110000800.S</t>
  </si>
  <si>
    <t>Elektróda zváracia E-R 117 D 2,5 mm x dĺ. 350 mm nelegovaná s rutilovým a kyslým obalom</t>
  </si>
  <si>
    <t>tks</t>
  </si>
  <si>
    <t>55563939</t>
  </si>
  <si>
    <t>210021502.S PC</t>
  </si>
  <si>
    <t>Tesnenie káblových prestupov HILTI</t>
  </si>
  <si>
    <t>m2</t>
  </si>
  <si>
    <t>64</t>
  </si>
  <si>
    <t>787830274</t>
  </si>
  <si>
    <t>449410003400</t>
  </si>
  <si>
    <t>Protipožiarna malta HILTI CFS-M RG, hmotnosť 20 kg</t>
  </si>
  <si>
    <t>-536128921</t>
  </si>
  <si>
    <t>210040407.S PC</t>
  </si>
  <si>
    <t xml:space="preserve">Izolátor podperný </t>
  </si>
  <si>
    <t>137780737</t>
  </si>
  <si>
    <t>342110000611.S PC</t>
  </si>
  <si>
    <t>Izolátor podperný SGB12N</t>
  </si>
  <si>
    <t>-1838533763</t>
  </si>
  <si>
    <t>210040415.S PC</t>
  </si>
  <si>
    <t>Izolačné podložky</t>
  </si>
  <si>
    <t>2100174172</t>
  </si>
  <si>
    <t>342110000614.S PC</t>
  </si>
  <si>
    <t xml:space="preserve">Izolačná podložka pre kostrovú ochranu pre VVN zariadenie </t>
  </si>
  <si>
    <t>-2081787139</t>
  </si>
  <si>
    <t>210050725.S PC</t>
  </si>
  <si>
    <t>Prúdový spoj skrutkovanou svorkou nad 500 mm2</t>
  </si>
  <si>
    <t>1950366832</t>
  </si>
  <si>
    <t>354310004565.S</t>
  </si>
  <si>
    <t xml:space="preserve">Prístrojová svorka Al pre Al svorník  30 a Al pás priamo - 352 381.3 </t>
  </si>
  <si>
    <t>709220188</t>
  </si>
  <si>
    <t>210070307.S</t>
  </si>
  <si>
    <t>Spojovacie vedenie Al tyčí 63/10 mm</t>
  </si>
  <si>
    <t>-2091944331</t>
  </si>
  <si>
    <t>132210011110.S PC</t>
  </si>
  <si>
    <t xml:space="preserve">Pružná spojka PS-AL 60/10 </t>
  </si>
  <si>
    <t>-435726800</t>
  </si>
  <si>
    <t>210070406.S</t>
  </si>
  <si>
    <t>Spojovacie vedenie Cu tyčí 60/5 - 63/5 mm</t>
  </si>
  <si>
    <t>662603991</t>
  </si>
  <si>
    <t>196130003211.S PC</t>
  </si>
  <si>
    <t>Tyč z medi šxhr 60x5 mm, E Cu 99,9, plochá, ťahaná za studena</t>
  </si>
  <si>
    <t>-1325819369</t>
  </si>
  <si>
    <t>210100013.S</t>
  </si>
  <si>
    <t>Ukončenie vodičov v rozvádzač. vrátane zapojenia a vodičovej koncovky do 16 mm2 pre vonkajšie práce</t>
  </si>
  <si>
    <t>1265409928</t>
  </si>
  <si>
    <t>210100019.S</t>
  </si>
  <si>
    <t>Ukončenie vodičov v rozvádzač. vrátane zapojenia a vodičovej koncovky do 120 mm2 pre vonkajšie práce</t>
  </si>
  <si>
    <t>1417578747</t>
  </si>
  <si>
    <t>354310026500.S</t>
  </si>
  <si>
    <t>Káblové oko medené lisovacie CU 120x16 KU</t>
  </si>
  <si>
    <t>-903400326</t>
  </si>
  <si>
    <t>37</t>
  </si>
  <si>
    <t>210100022.S</t>
  </si>
  <si>
    <t>Ukončenie vodičov v rozvádzač. vrátane zapojenia a vodičovej koncovky do 240 mm2 pre vonkajšie práce</t>
  </si>
  <si>
    <t>-1332144173</t>
  </si>
  <si>
    <t>38</t>
  </si>
  <si>
    <t>354310029100.S</t>
  </si>
  <si>
    <t>Káblové oko medené lisovacie CU 240x12 KU-L-S</t>
  </si>
  <si>
    <t>-98050232</t>
  </si>
  <si>
    <t>39</t>
  </si>
  <si>
    <t>1593146424</t>
  </si>
  <si>
    <t>40</t>
  </si>
  <si>
    <t>354310015000.S</t>
  </si>
  <si>
    <t>Káblové oko hliníkové lisovacie 240 Al 617210</t>
  </si>
  <si>
    <t>1543167875</t>
  </si>
  <si>
    <t>41</t>
  </si>
  <si>
    <t>210111031.S</t>
  </si>
  <si>
    <t>Zásuvka na povrchovú montáž IP 44, 250V / 16A, vrátane zapojenia 2P + PE</t>
  </si>
  <si>
    <t>281723076</t>
  </si>
  <si>
    <t>42</t>
  </si>
  <si>
    <t>345510001210.S</t>
  </si>
  <si>
    <t>Zásuvka jednonásobná na povrch, radenie 2P+PE, IP 44</t>
  </si>
  <si>
    <t>1469083958</t>
  </si>
  <si>
    <t>43</t>
  </si>
  <si>
    <t>210111104.S</t>
  </si>
  <si>
    <t>Priemyslová zásuvka nástenná CEE 400 V / 32 A vrátane zapojenia, IZN 3243, 3P + PE, IZN 3253, 3P + N + PE</t>
  </si>
  <si>
    <t>1768852466</t>
  </si>
  <si>
    <t>44</t>
  </si>
  <si>
    <t>345540004225.S</t>
  </si>
  <si>
    <t>Zásuvka nástenná priemyslová IZN 3253, 3P + N + PE, IP 44 - 400V, 32A</t>
  </si>
  <si>
    <t>-1027343728</t>
  </si>
  <si>
    <t>45</t>
  </si>
  <si>
    <t>210120401.S</t>
  </si>
  <si>
    <t>Istič vzduchový jednopólový do 63 A</t>
  </si>
  <si>
    <t>990698196</t>
  </si>
  <si>
    <t>46</t>
  </si>
  <si>
    <t>358220046500.S</t>
  </si>
  <si>
    <t>Istič 3P, 40 A, charakteristika B, 10 kA, 3 moduly</t>
  </si>
  <si>
    <t>1652686450</t>
  </si>
  <si>
    <t>47</t>
  </si>
  <si>
    <t>210120414.S</t>
  </si>
  <si>
    <t>Prúdové chrániče s nadprúdovou ochranou dvojpólové</t>
  </si>
  <si>
    <t>633981673</t>
  </si>
  <si>
    <t>48</t>
  </si>
  <si>
    <t>358230003100</t>
  </si>
  <si>
    <t>Prúdový chránič s istením DX3 1P+N, charakteristika C, 16 A, 6000 A/10 kA, 30 mA, typ A, 2 moduly, LEGRAND</t>
  </si>
  <si>
    <t>-1504087021</t>
  </si>
  <si>
    <t>49</t>
  </si>
  <si>
    <t>358230001400.S</t>
  </si>
  <si>
    <t>Prúdový chránič s istením 1P+N, charakteristika B, 16 A, 6000 A/10 kA, 30 mA, typ A, 2 moduly</t>
  </si>
  <si>
    <t>1608546959</t>
  </si>
  <si>
    <t>50</t>
  </si>
  <si>
    <t>358230001100.S</t>
  </si>
  <si>
    <t>Prúdový chránič s istením 1P+N, charakteristika B, 6 A, 6000 A/10 kA, 30 mA, typ A, 2 moduly</t>
  </si>
  <si>
    <t>40171916</t>
  </si>
  <si>
    <t>51</t>
  </si>
  <si>
    <t>210120415.S</t>
  </si>
  <si>
    <t>Prúdové chrániče s nadprúdovou ochranou štvorpólové</t>
  </si>
  <si>
    <t>54794232</t>
  </si>
  <si>
    <t>52</t>
  </si>
  <si>
    <t>358230023200.S</t>
  </si>
  <si>
    <t>Prúdový chránič s istením 4P, charakteristika B, 32 A, 30 mA, typ A, 4 moduly</t>
  </si>
  <si>
    <t>-313836666</t>
  </si>
  <si>
    <t>53</t>
  </si>
  <si>
    <t>210172551.S</t>
  </si>
  <si>
    <t>Montáž meracieho transformátora prúdu VN a VVN do 10 kV</t>
  </si>
  <si>
    <t>-1970845047</t>
  </si>
  <si>
    <t>54</t>
  </si>
  <si>
    <t>374310019451.S PS</t>
  </si>
  <si>
    <t>Prístrojový transformátor prúdu prevlečný pre kostrovú ochranu do 10kV</t>
  </si>
  <si>
    <t>-148579880</t>
  </si>
  <si>
    <t>55</t>
  </si>
  <si>
    <t>210192721.S</t>
  </si>
  <si>
    <t>Označovací štítok pre prístroje - nadpis v rozvádzačoch vrátane popisu skrutkovaný</t>
  </si>
  <si>
    <t>-522104396</t>
  </si>
  <si>
    <t>56</t>
  </si>
  <si>
    <t>210193202.S</t>
  </si>
  <si>
    <t>Domova rozvodnica do 18 M povrchová montáž IP 65</t>
  </si>
  <si>
    <t>443977672</t>
  </si>
  <si>
    <t>57</t>
  </si>
  <si>
    <t>357140008217.S PC</t>
  </si>
  <si>
    <t>Rozvodnica zásuvková 632.3122-111F2 2x230V 1x16A+1x32A/400V 5P istená s prúdovým chráničom, IP54</t>
  </si>
  <si>
    <t>141502862</t>
  </si>
  <si>
    <t>58</t>
  </si>
  <si>
    <t>210193271.S</t>
  </si>
  <si>
    <t>Rozvádzač oceľoplechový povrchová montáž IP 43, výška 550, 750 x šírka 510 mm</t>
  </si>
  <si>
    <t>1149778142</t>
  </si>
  <si>
    <t>59</t>
  </si>
  <si>
    <t>357140007600.S</t>
  </si>
  <si>
    <t>Rozvodnicová skriňa oceľoplechová nástenná, šxv 557x510 mm, počet radov 3, modulov v rade 24, IP43</t>
  </si>
  <si>
    <t>-866161187</t>
  </si>
  <si>
    <t>60</t>
  </si>
  <si>
    <t>210194002.S</t>
  </si>
  <si>
    <t>Rozpájacia a istiaca plastová skriňa pilierová - typ SR 2 pre vonkajšie práce</t>
  </si>
  <si>
    <t>-1647259553</t>
  </si>
  <si>
    <t>61</t>
  </si>
  <si>
    <t>357110000700.S</t>
  </si>
  <si>
    <t>Skriňa rozpájacia a istiaca, plastová, pilierová SR 2 DIN00 VV 2x400A/1x160A P2</t>
  </si>
  <si>
    <t>-294579007</t>
  </si>
  <si>
    <t>62</t>
  </si>
  <si>
    <t>210220002.S</t>
  </si>
  <si>
    <t>Uzemňovacie vedenie na povrchu FeZn páska uzemňovacia do 120 mm2</t>
  </si>
  <si>
    <t>57398178</t>
  </si>
  <si>
    <t>63</t>
  </si>
  <si>
    <t>354410058800.S</t>
  </si>
  <si>
    <t>Pásovina uzemňovacia FeZn 30 x 4 mm</t>
  </si>
  <si>
    <t>-1139465960</t>
  </si>
  <si>
    <t>210220010.S</t>
  </si>
  <si>
    <t>Náter zemniaceho pásku do 120 mm2 (1x náter vrátane svoriek a vyznač. žlt. pruhov)</t>
  </si>
  <si>
    <t>-2130269509</t>
  </si>
  <si>
    <t>65</t>
  </si>
  <si>
    <t>246220000400.S</t>
  </si>
  <si>
    <t>Email syntetický vonkajší</t>
  </si>
  <si>
    <t>-1530691964</t>
  </si>
  <si>
    <t>66</t>
  </si>
  <si>
    <t>-2091598943</t>
  </si>
  <si>
    <t>67</t>
  </si>
  <si>
    <t>210220020.S</t>
  </si>
  <si>
    <t>Uzemňovacie vedenie v zemi FeZn do 120 mm2 vrátane izolácie spojov</t>
  </si>
  <si>
    <t>-1614436304</t>
  </si>
  <si>
    <t>68</t>
  </si>
  <si>
    <t>-2051021247</t>
  </si>
  <si>
    <t>69</t>
  </si>
  <si>
    <t>210222115.S</t>
  </si>
  <si>
    <t>Podpery vedenia FeZn na konštrukciu pre pásovinu PV43, PV44 a PP, pre vonkajšie vedenie</t>
  </si>
  <si>
    <t>-1797101966</t>
  </si>
  <si>
    <t>70</t>
  </si>
  <si>
    <t>354410038110.S PC</t>
  </si>
  <si>
    <t xml:space="preserve">Držiak pre pásový vodič 474 063 </t>
  </si>
  <si>
    <t>-1270118608</t>
  </si>
  <si>
    <t>71</t>
  </si>
  <si>
    <t>210260033.S PS</t>
  </si>
  <si>
    <t>Kotevná skrutka s maticou</t>
  </si>
  <si>
    <t>1462528390</t>
  </si>
  <si>
    <t>72</t>
  </si>
  <si>
    <t>309300000811.S PC</t>
  </si>
  <si>
    <t>206381785</t>
  </si>
  <si>
    <t>73</t>
  </si>
  <si>
    <t>210260034.S PS</t>
  </si>
  <si>
    <t xml:space="preserve">Bezpečnostný kotviaci bod </t>
  </si>
  <si>
    <t>-1342445358</t>
  </si>
  <si>
    <t>74</t>
  </si>
  <si>
    <t>309300000812.S PC</t>
  </si>
  <si>
    <t>Bezpečnostný kotviaci bod WING</t>
  </si>
  <si>
    <t>1855598307</t>
  </si>
  <si>
    <t>75</t>
  </si>
  <si>
    <t>210290363.S PC</t>
  </si>
  <si>
    <t xml:space="preserve">Príchytka káblová </t>
  </si>
  <si>
    <t>1090199304</t>
  </si>
  <si>
    <t>76</t>
  </si>
  <si>
    <t>374590004273.S PC</t>
  </si>
  <si>
    <t>Príchytka pre káble, ST 26-38</t>
  </si>
  <si>
    <t>312988210</t>
  </si>
  <si>
    <t>77</t>
  </si>
  <si>
    <t>374590004274.S PC</t>
  </si>
  <si>
    <t>Príchytka pre káble, ST 18-26</t>
  </si>
  <si>
    <t>-1701627654</t>
  </si>
  <si>
    <t>78</t>
  </si>
  <si>
    <t>210290505.S</t>
  </si>
  <si>
    <t>Doplniť kupálovité podložky na nulovú zbernicu</t>
  </si>
  <si>
    <t>1763937162</t>
  </si>
  <si>
    <t>79</t>
  </si>
  <si>
    <t>354410034910.S</t>
  </si>
  <si>
    <t>Podložka CUPAL</t>
  </si>
  <si>
    <t>1592674167</t>
  </si>
  <si>
    <t>80</t>
  </si>
  <si>
    <t>210452003.S</t>
  </si>
  <si>
    <t>Montáž elektrického vykurovacieho samoregulačného kábla do polkruhového, alebo hranatého žľabu</t>
  </si>
  <si>
    <t>-827235940</t>
  </si>
  <si>
    <t>81</t>
  </si>
  <si>
    <t>341710028100</t>
  </si>
  <si>
    <t>Samoregulačný vodič ELSR-N 30 BO, príkon 30 W/m, protimrazová ochrana odkvapov a striech, FENIX</t>
  </si>
  <si>
    <t>-1170060053</t>
  </si>
  <si>
    <t>82</t>
  </si>
  <si>
    <t>341730006300</t>
  </si>
  <si>
    <t>Príchytka do žľabu 150 k uchyteniu kábla v žlabe priemeru 150 mm, bal. 25 ks, FENIX</t>
  </si>
  <si>
    <t>bal</t>
  </si>
  <si>
    <t>-629445500</t>
  </si>
  <si>
    <t>83</t>
  </si>
  <si>
    <t>341730007200</t>
  </si>
  <si>
    <t>Sada KIT č.4 pre zakončenie samoregulačných káblov ELSR, FENIX</t>
  </si>
  <si>
    <t>1039083913</t>
  </si>
  <si>
    <t>84</t>
  </si>
  <si>
    <t>341730001511.S PC</t>
  </si>
  <si>
    <t>Plastová reťaz do zvodu (1 balenie 10m)</t>
  </si>
  <si>
    <t>1916847202</t>
  </si>
  <si>
    <t>85</t>
  </si>
  <si>
    <t>341730001512.S PC</t>
  </si>
  <si>
    <t>Príchytky na reťaz do zvodu (1 balenie po 25ks)</t>
  </si>
  <si>
    <t>-1792347754</t>
  </si>
  <si>
    <t>86</t>
  </si>
  <si>
    <t>341730002911.S PC</t>
  </si>
  <si>
    <t>Meteostanica/Termostat Eberle EM 524 89 (na DIN lištu)</t>
  </si>
  <si>
    <t>-1404167483</t>
  </si>
  <si>
    <t>87</t>
  </si>
  <si>
    <t>341730002912.S PC</t>
  </si>
  <si>
    <t>Odkvapový senzor vlhkosti a snehu (Eberle ESD 524 003)</t>
  </si>
  <si>
    <t>1457947553</t>
  </si>
  <si>
    <t>88</t>
  </si>
  <si>
    <t>341730002913.S PC</t>
  </si>
  <si>
    <t>Fasádny teplotný senzor vzduchu (Eberle F 891 000)</t>
  </si>
  <si>
    <t>-31735419</t>
  </si>
  <si>
    <t>89</t>
  </si>
  <si>
    <t>210800123.S</t>
  </si>
  <si>
    <t>Kábel medený uložený voľne CYKY 450/750 V 5x10</t>
  </si>
  <si>
    <t>-988047982</t>
  </si>
  <si>
    <t>90</t>
  </si>
  <si>
    <t>341110002300.S</t>
  </si>
  <si>
    <t>Kábel medený CYKY-J 5x10 mm2</t>
  </si>
  <si>
    <t>810963689</t>
  </si>
  <si>
    <t>91</t>
  </si>
  <si>
    <t>210800124.S</t>
  </si>
  <si>
    <t>Kábel medený uložený voľne CYKY 450/750 V 5x16</t>
  </si>
  <si>
    <t>201411830</t>
  </si>
  <si>
    <t>92</t>
  </si>
  <si>
    <t>341110002400.S</t>
  </si>
  <si>
    <t>Kábel medený CYKY-J 5x16 mm2</t>
  </si>
  <si>
    <t>-898270080</t>
  </si>
  <si>
    <t>93</t>
  </si>
  <si>
    <t>210810146.S</t>
  </si>
  <si>
    <t>Kábel zemný medený silový uložený voľne 1-YY 0,6/1 kV 1x120</t>
  </si>
  <si>
    <t>-992009360</t>
  </si>
  <si>
    <t>94</t>
  </si>
  <si>
    <t>341110007400.S</t>
  </si>
  <si>
    <t>Kábel zemný medený 1-YY 1x120 mm2</t>
  </si>
  <si>
    <t>462602935</t>
  </si>
  <si>
    <t>95</t>
  </si>
  <si>
    <t>210810149.S</t>
  </si>
  <si>
    <t>Kábel zemný medený silový uložený voľne 1-YY 0,6/1 kV 1x240</t>
  </si>
  <si>
    <t>-1354461630</t>
  </si>
  <si>
    <t>96</t>
  </si>
  <si>
    <t>341110007700.S</t>
  </si>
  <si>
    <t>Kábel zemný medený 1-YY 1x240 mm2 1-YY-O</t>
  </si>
  <si>
    <t>746572014</t>
  </si>
  <si>
    <t>97</t>
  </si>
  <si>
    <t>210902368.S</t>
  </si>
  <si>
    <t>Kábel hliníkový silový, uložený pevne NAYY 0,6/1 kV 4x240</t>
  </si>
  <si>
    <t>-543236406</t>
  </si>
  <si>
    <t>98</t>
  </si>
  <si>
    <t>341110034600.S</t>
  </si>
  <si>
    <t>Kábel hliníkový NAYY-J 4x240 mm2 SM</t>
  </si>
  <si>
    <t>1990448693</t>
  </si>
  <si>
    <t>99</t>
  </si>
  <si>
    <t>210950201.S</t>
  </si>
  <si>
    <t>Príplatok na zaťahovanie káblov, váha kábla do 0.75 kg</t>
  </si>
  <si>
    <t>308270090</t>
  </si>
  <si>
    <t>100</t>
  </si>
  <si>
    <t>345710006210</t>
  </si>
  <si>
    <t>Chránička ohybná dvojplášťová korugovaná UV stabilná KOPOFLEX z HDPE čierna KF 09040 UVFA, D 40 mm, KOPOS</t>
  </si>
  <si>
    <t>-2121118627</t>
  </si>
  <si>
    <t>PS09 - Rozvodňa 110 kV</t>
  </si>
  <si>
    <t>21-Dod - Dodávky objednávateľa</t>
  </si>
  <si>
    <t xml:space="preserve">    2 - Zakladanie</t>
  </si>
  <si>
    <t xml:space="preserve">    8 - Rúrové vedenie</t>
  </si>
  <si>
    <t xml:space="preserve">    46-M - Zemné práce vykonávané pri externých montážnych prácach</t>
  </si>
  <si>
    <t>Dodávky objednávateľa</t>
  </si>
  <si>
    <t>210074024.S PC</t>
  </si>
  <si>
    <t>Montáž podperného izolátora VVN (110 kV)</t>
  </si>
  <si>
    <t>-1158272638</t>
  </si>
  <si>
    <t>342170001451.S PC</t>
  </si>
  <si>
    <t>Izolátor keramický  VVN , C10-550-II 110 KV</t>
  </si>
  <si>
    <t>1316771878</t>
  </si>
  <si>
    <t>210074025.S PC</t>
  </si>
  <si>
    <t>Montáž zvodiča prepätia VVN (110 kV)</t>
  </si>
  <si>
    <t>-703045569</t>
  </si>
  <si>
    <t>342170001452.S PC</t>
  </si>
  <si>
    <t>Zvodič prepätia  VVN ,VARISIL HTS 102, 110 KV</t>
  </si>
  <si>
    <t>257425403</t>
  </si>
  <si>
    <t>210074027.S PC</t>
  </si>
  <si>
    <t>Montáž kotevného izolátora VVN (110 kV)</t>
  </si>
  <si>
    <t>-26572520</t>
  </si>
  <si>
    <t>342170001459.S PC</t>
  </si>
  <si>
    <t>Keramický závesný tyčový izolátor 110kV,  LP75/22/1240</t>
  </si>
  <si>
    <t>1178214129</t>
  </si>
  <si>
    <t>210113555.S PC</t>
  </si>
  <si>
    <t>Montáž vypínača VVN</t>
  </si>
  <si>
    <t>2072726097</t>
  </si>
  <si>
    <t>357210026953.S PC</t>
  </si>
  <si>
    <t>Vonkajší výkonový trojpólový vypínač (3P) 110kV, LTB 145D1/B</t>
  </si>
  <si>
    <t>300501199</t>
  </si>
  <si>
    <t>357210026966.S PC</t>
  </si>
  <si>
    <t>Vonkajší výkonový trojpólový vypínač (1P) 110kV, LTB 145D1/B</t>
  </si>
  <si>
    <t>-1710886029</t>
  </si>
  <si>
    <t>357210026967.S PC</t>
  </si>
  <si>
    <t>Vonkajší výkonový trojpólový vypínač pre riadené spínanie (3P)) 110kV, LTB 145D1/B</t>
  </si>
  <si>
    <t>-77994809</t>
  </si>
  <si>
    <t>210113611.S</t>
  </si>
  <si>
    <t>Montáž odpojovača a uzemňovača VVN trojpólový OT 110 kV, 132 kV</t>
  </si>
  <si>
    <t>-1653481091</t>
  </si>
  <si>
    <t>357210026951.S PC</t>
  </si>
  <si>
    <t>Vonkajší trojpólový odpojovač, CB-N2 123-III-25 sériové usporiadanie</t>
  </si>
  <si>
    <t>1960474852</t>
  </si>
  <si>
    <t>357210026965.S PC</t>
  </si>
  <si>
    <t>Vonkajší trojpólový odpojovač, CB-N2 123-III-25 paralelné usporiadanie</t>
  </si>
  <si>
    <t>-85828426</t>
  </si>
  <si>
    <t>210113612.S</t>
  </si>
  <si>
    <t>Montáž odpojovača a uzemňovača VVN trojpólový OTU 110 kV, 132 kV s uzemňovačom</t>
  </si>
  <si>
    <t>-1266160918</t>
  </si>
  <si>
    <t>357210026952.S PC</t>
  </si>
  <si>
    <t>Vonkajší trojpólový odpojovač s uzemňovačom, CBe-N2 123-III-25 paralelné usporiadanie</t>
  </si>
  <si>
    <t>-584310287</t>
  </si>
  <si>
    <t>210114003.S</t>
  </si>
  <si>
    <t>Nastavenie a uvedenie do prevádzky odpojovača VVN OT, OTU trojpól.110,132 kV</t>
  </si>
  <si>
    <t>-836974426</t>
  </si>
  <si>
    <t>210114011.S</t>
  </si>
  <si>
    <t>Nastavenie a uvedenie do prevádzky vypínačov VVN trojpólový maloolejový a expanzný 110 kV</t>
  </si>
  <si>
    <t>-1277576506</t>
  </si>
  <si>
    <t>210172504.S</t>
  </si>
  <si>
    <t>Montáž meracieho transformátora VN a VVN do 110 kV ET, ES, UH 11.1</t>
  </si>
  <si>
    <t>-272551473</t>
  </si>
  <si>
    <t>357210026956.S PC</t>
  </si>
  <si>
    <t>Prístrojový transformátor napätia VPU-123</t>
  </si>
  <si>
    <t>-1133854578</t>
  </si>
  <si>
    <t>210172601.S</t>
  </si>
  <si>
    <t>Montáž meracieho transformátora, kombinované meracie, transformátory prúdu a napätia do 110 kV EIT, EIS</t>
  </si>
  <si>
    <t>2211266</t>
  </si>
  <si>
    <t>357210026955.S PC</t>
  </si>
  <si>
    <t>Prístrojový transformátor kombinovaný VAU-123, 110kV 17.9	Prístrojový transformátor kombinovaný (1000/2000//1/1/1/1/1/1A)</t>
  </si>
  <si>
    <t>-103798756</t>
  </si>
  <si>
    <t>357210026961.S PC</t>
  </si>
  <si>
    <t>Prístrojový transformátor kombinovaný VAU-123, 110kV 17.9	Prístrojový transformátor kombinovaný (200/400//1/1/1/1/1A)</t>
  </si>
  <si>
    <t>-1644751361</t>
  </si>
  <si>
    <t>357210026962.S PC</t>
  </si>
  <si>
    <t>Prístrojový transformátor kombinovaný VAU-123, 110kV, ciach., Prístrojový transformátor kombinovaný (200/400//1/1/1/1/1A)</t>
  </si>
  <si>
    <t>-1653969107</t>
  </si>
  <si>
    <t>357210026963.S PC</t>
  </si>
  <si>
    <t>Prístrojový transformátor kombinovaný VAU-123, 110kV, Prístrojový transformátor kombinovaný (100/200//1/1/1/1A)</t>
  </si>
  <si>
    <t>1060597442</t>
  </si>
  <si>
    <t>210221020.S</t>
  </si>
  <si>
    <t>Počítadlo úderov blesku pre aktívny bleskozvod</t>
  </si>
  <si>
    <t>681669590</t>
  </si>
  <si>
    <t>354420000611.S PC</t>
  </si>
  <si>
    <t>Počítadlo úderov blesku / Počítadlo preskokov MDC-3</t>
  </si>
  <si>
    <t>-1772259312</t>
  </si>
  <si>
    <t>Zakladanie</t>
  </si>
  <si>
    <t>215901101.S</t>
  </si>
  <si>
    <t>Zhutnenie podložia z rastlej horniny 1 až 4 pod násypy, z hornina súdržných do 92 % PS a nesúdržných</t>
  </si>
  <si>
    <t>-937536710</t>
  </si>
  <si>
    <t>271573001.S</t>
  </si>
  <si>
    <t>Násyp pod základové konštrukcie so zhutnením zo štrkopiesku fr. 0 - 32 mm</t>
  </si>
  <si>
    <t>m3</t>
  </si>
  <si>
    <t>78552943</t>
  </si>
  <si>
    <t>275313611.S</t>
  </si>
  <si>
    <t>Betón základových pätiek, prostý tr. C 16/20</t>
  </si>
  <si>
    <t>-1544804678</t>
  </si>
  <si>
    <t>Rúrové vedenie</t>
  </si>
  <si>
    <t>898170002.S</t>
  </si>
  <si>
    <t>Osadenie káblovej komory podzemné pre silové a optické káble z PE, DN 800 s PE poklopom</t>
  </si>
  <si>
    <t>925641998</t>
  </si>
  <si>
    <t>345750057411.S PC</t>
  </si>
  <si>
    <t>Káblová šachta NAL 600x600x1000 B125</t>
  </si>
  <si>
    <t>698267617</t>
  </si>
  <si>
    <t>-303855021</t>
  </si>
  <si>
    <t>1971964971</t>
  </si>
  <si>
    <t>-837424785</t>
  </si>
  <si>
    <t>1967172940</t>
  </si>
  <si>
    <t>877975797</t>
  </si>
  <si>
    <t>1160529973</t>
  </si>
  <si>
    <t>1863822452</t>
  </si>
  <si>
    <t>-33602286</t>
  </si>
  <si>
    <t>-774838221</t>
  </si>
  <si>
    <t>-11058198</t>
  </si>
  <si>
    <t>-1085364744</t>
  </si>
  <si>
    <t>210020303.S</t>
  </si>
  <si>
    <t>Rebrík s príslušenstvom DKP200H60/3N</t>
  </si>
  <si>
    <t>-115454114</t>
  </si>
  <si>
    <t>345750008600.S</t>
  </si>
  <si>
    <t>Žľab káblový, šxv 62x50 mm, z pozinkovanej ocele</t>
  </si>
  <si>
    <t>922568298</t>
  </si>
  <si>
    <t>345750008671.S PC</t>
  </si>
  <si>
    <t>1175012640</t>
  </si>
  <si>
    <t>210020951.S PC</t>
  </si>
  <si>
    <t>Výstražná a označovacia tabuľka smaltovaná, formát A3 - A5</t>
  </si>
  <si>
    <t>-736553666</t>
  </si>
  <si>
    <t>548230000411.S PC</t>
  </si>
  <si>
    <t>Smaltovaná tabuľka 150x100mm, fáza mala POK (pripojnica, Qx), 2xM6</t>
  </si>
  <si>
    <t>1237708443</t>
  </si>
  <si>
    <t>548230000412.S PC</t>
  </si>
  <si>
    <t>Smaltovaná tabuľka 200x150mm, fáza veľka HOK, 2xM8</t>
  </si>
  <si>
    <t>223010627</t>
  </si>
  <si>
    <t>548230000413.S PC</t>
  </si>
  <si>
    <t>Smaltovaná tabuľka 200x150mm, prípojnica, 2xM8</t>
  </si>
  <si>
    <t>-947171521</t>
  </si>
  <si>
    <t>548230000414.S PC</t>
  </si>
  <si>
    <t>Smaltovaná tabuľka 350x100mm, prístroje POK (TAV), 2xM6</t>
  </si>
  <si>
    <t>1676123709</t>
  </si>
  <si>
    <t>548230000416.S PC</t>
  </si>
  <si>
    <t>Smaltovaná tabuľka 350x100mm, prístroje POK (TV), 2xM6</t>
  </si>
  <si>
    <t>-1023101639</t>
  </si>
  <si>
    <t>548230000417.S PC</t>
  </si>
  <si>
    <t>Smaltovaná tabuľka 350x100mm, prístroje POK (FV), 2xM6</t>
  </si>
  <si>
    <t>1267860264</t>
  </si>
  <si>
    <t>548230000418.S PC</t>
  </si>
  <si>
    <t>Smaltovaná tabuľka 450x300mm, linky HOK</t>
  </si>
  <si>
    <t>-466471018</t>
  </si>
  <si>
    <t>210020954.S PS</t>
  </si>
  <si>
    <t>Výstražná a označovacia tabuľka plastová, formát A3 - A5</t>
  </si>
  <si>
    <t>1644709382</t>
  </si>
  <si>
    <t>548230000410.S PC</t>
  </si>
  <si>
    <t>Plastová výstražná tabuľka, bleskozvod, A5, hrubka 2mm</t>
  </si>
  <si>
    <t>1493566098</t>
  </si>
  <si>
    <t>210020955.S PC</t>
  </si>
  <si>
    <t>Výstražná a označovacia tabuľka nalepovacia, formát A3 - A5</t>
  </si>
  <si>
    <t>-1450860433</t>
  </si>
  <si>
    <t>548230000431.S PC</t>
  </si>
  <si>
    <t>Dibond tabuľka s UV potlačou - QM vývod, 500x80mm</t>
  </si>
  <si>
    <t>1590515726</t>
  </si>
  <si>
    <t>548230000432.S PC</t>
  </si>
  <si>
    <t>Dibond tabuľka s UV potlačou - Qx pohon, 200x150mm</t>
  </si>
  <si>
    <t>-1244427556</t>
  </si>
  <si>
    <t>548230000433.S PC</t>
  </si>
  <si>
    <t>Dibond tabuľka s UV potlačou - Qx vývod, 500x80mm</t>
  </si>
  <si>
    <t>1424258686</t>
  </si>
  <si>
    <t>548230000434.S PC</t>
  </si>
  <si>
    <t>Dibond tabuľka s UV potlačou - skriňa, 200x150mm (MPX a MX)</t>
  </si>
  <si>
    <t>-1955428606</t>
  </si>
  <si>
    <t>548230000435.S PC</t>
  </si>
  <si>
    <t>Dibond tabuľka s UV potlačou - skriňa vývod, 450x80mm</t>
  </si>
  <si>
    <t>1399503890</t>
  </si>
  <si>
    <t>548230000436.S PC</t>
  </si>
  <si>
    <t>Dibond tabuľka s UV potlačou - zemniaci bod, 60x40mm</t>
  </si>
  <si>
    <t>-1865315073</t>
  </si>
  <si>
    <t>247410003130</t>
  </si>
  <si>
    <t>Lepidlo polymérové Mamut Glue (High tack) biely GOLD, 290 ml, DEN BRAVEN</t>
  </si>
  <si>
    <t>1869988559</t>
  </si>
  <si>
    <t>373322479</t>
  </si>
  <si>
    <t>182569883</t>
  </si>
  <si>
    <t>210021505.S PC</t>
  </si>
  <si>
    <t>Tesnenie káblových prestupov - tlakové prestupy do DN100</t>
  </si>
  <si>
    <t>-1109263478</t>
  </si>
  <si>
    <t>286680000511.S PC</t>
  </si>
  <si>
    <t xml:space="preserve">Tlakový prestup DN100 - nerez, vrátane výplní </t>
  </si>
  <si>
    <t>-1392283086</t>
  </si>
  <si>
    <t>210021506.S PC</t>
  </si>
  <si>
    <t>Tesnenie káblových prestupov - tlakové prestupy do DN160</t>
  </si>
  <si>
    <t>-74325531</t>
  </si>
  <si>
    <t>286680000512.S PC</t>
  </si>
  <si>
    <t xml:space="preserve">Tlakový prestup DN154 - nerez, vrátane výplní </t>
  </si>
  <si>
    <t>1681132005</t>
  </si>
  <si>
    <t>210021507.S PC</t>
  </si>
  <si>
    <t>Tesnenie káblových prestupov - distančné pásky</t>
  </si>
  <si>
    <t>-649586032</t>
  </si>
  <si>
    <t>286680000513.S PC</t>
  </si>
  <si>
    <t xml:space="preserve">Tlakový prestup - dištančné pásky </t>
  </si>
  <si>
    <t>1032909357</t>
  </si>
  <si>
    <t>176246418</t>
  </si>
  <si>
    <t>354310004526.S</t>
  </si>
  <si>
    <t>Prístrojová svorka s praporcom priama - 414227.5</t>
  </si>
  <si>
    <t>-1106508723</t>
  </si>
  <si>
    <t>354310004587.S</t>
  </si>
  <si>
    <t>Prístrojová svorka Al pre Al svorník DN30 a AlFe vodič priamo/bočne  - 321268</t>
  </si>
  <si>
    <t>372373394</t>
  </si>
  <si>
    <t>354310004611.S PC</t>
  </si>
  <si>
    <t xml:space="preserve">Prístrojová svorka Al pre Cu svorník f 40 a AlFe vodič priamo/bočne - 321 475 </t>
  </si>
  <si>
    <t>-1346657658</t>
  </si>
  <si>
    <t>354310004612.S PC</t>
  </si>
  <si>
    <t>Al pripojovacia svorka priama pre AlFe lano a Al prírubu (podperný izolátor) - 330 613.1</t>
  </si>
  <si>
    <t>-1876417675</t>
  </si>
  <si>
    <t>354310004613.S PC</t>
  </si>
  <si>
    <t>Prúdová svorka rozoberateľná (priemer vodiča 33,00 - 36,50 / 19,00 - 22,00) - 167 871</t>
  </si>
  <si>
    <t>528746690</t>
  </si>
  <si>
    <t>354310004614.S PC</t>
  </si>
  <si>
    <t>Prístrojová svorka Al pre Cu svorník f 40 a AlFe vodič priamo/bočne - 408 828</t>
  </si>
  <si>
    <t>201846656</t>
  </si>
  <si>
    <t>354310004615.S PC</t>
  </si>
  <si>
    <t>Al pripojovacia svorka priama pre AlFe lano a Al prírubu -  340 016</t>
  </si>
  <si>
    <t>1276613036</t>
  </si>
  <si>
    <t>354310004616.S PC</t>
  </si>
  <si>
    <t xml:space="preserve">Prístrojová svorka priama pre AlFe lano a Al praporec - 330 285 </t>
  </si>
  <si>
    <t>22582532</t>
  </si>
  <si>
    <t>354310004617.S PC</t>
  </si>
  <si>
    <t>Prístrojová svorka Al pre Cu svorník 50 a dva AlFe vodiče priamo/bočne - 324 372</t>
  </si>
  <si>
    <t>1201055293</t>
  </si>
  <si>
    <t>354310004651.S PC</t>
  </si>
  <si>
    <t>Prístrojová svorka Al pre Cu svorník DN36 pre AlFe vodiče priamo/bočne - 321 369</t>
  </si>
  <si>
    <t>2062991309</t>
  </si>
  <si>
    <t>354310004652.S PC</t>
  </si>
  <si>
    <t>Nosná svorka výkyvná - 137 275.1</t>
  </si>
  <si>
    <t>-907445496</t>
  </si>
  <si>
    <t>354310004653.S PC</t>
  </si>
  <si>
    <t>Nosná svorka výkyvná - 137 069</t>
  </si>
  <si>
    <t>-945316580</t>
  </si>
  <si>
    <t>354310004618.S PC</t>
  </si>
  <si>
    <t>Prístrojová svorka Al pre Al svorník  30 a AlFe vodič priamo/bočne - 408 828.12</t>
  </si>
  <si>
    <t>-858873925</t>
  </si>
  <si>
    <t>354310004619.S PC</t>
  </si>
  <si>
    <t>Dištančná svorka pre AlFe vodič (priemer vodiča 35,80 - 36,50 / 70) - 409 302</t>
  </si>
  <si>
    <t>-2083025508</t>
  </si>
  <si>
    <t>354310004620.S PC</t>
  </si>
  <si>
    <t>Dištančná svorka pre AlFe vodič (priemer vodiča 35,80 - 36,50 / 140) - 409 317</t>
  </si>
  <si>
    <t>-823368018</t>
  </si>
  <si>
    <t>354310004621.S PC</t>
  </si>
  <si>
    <t xml:space="preserve">Odbočná svorka pre lano AlFe 240 a 679-AL1/86-ST1A - 405 033.9 </t>
  </si>
  <si>
    <t>-1821814411</t>
  </si>
  <si>
    <t>354310004622.S PC</t>
  </si>
  <si>
    <t>Svorka pre skratovacie súpravy AlFe 35,8-36,5mm - 409 144.1</t>
  </si>
  <si>
    <t>-688430606</t>
  </si>
  <si>
    <t>354310004623.S PC</t>
  </si>
  <si>
    <t>Závažie s okom  50kg - 229 501</t>
  </si>
  <si>
    <t>200691545</t>
  </si>
  <si>
    <t>354310004624.S PC</t>
  </si>
  <si>
    <t xml:space="preserve">Strmeň M22/280/270/65mm 210kN - 235 549 </t>
  </si>
  <si>
    <t>-962567690</t>
  </si>
  <si>
    <t>354310004625.S PC</t>
  </si>
  <si>
    <t>Palička s okom priama - 214 173.3</t>
  </si>
  <si>
    <t>866554055</t>
  </si>
  <si>
    <t>354310004626.S PC</t>
  </si>
  <si>
    <t>Ochranná armatúra na tyčové izolátory - 102 113.1</t>
  </si>
  <si>
    <t>-2032421266</t>
  </si>
  <si>
    <t>354310004627.S PC</t>
  </si>
  <si>
    <t>Palička s okom krížová - 214 174</t>
  </si>
  <si>
    <t>1485162922</t>
  </si>
  <si>
    <t>354310004628.S PC</t>
  </si>
  <si>
    <t>Rozperka 400/70/70 160kN - 235 518</t>
  </si>
  <si>
    <t>1462704696</t>
  </si>
  <si>
    <t>354310004629.S PC</t>
  </si>
  <si>
    <t>Dvojité oko krížové 70/20/20 mm (160kN) - 231 407</t>
  </si>
  <si>
    <t>1377149713</t>
  </si>
  <si>
    <t>354310004630.S PC</t>
  </si>
  <si>
    <t>Dvojité oko krížové 125/20/20 mm (210kN) - 241 504.5</t>
  </si>
  <si>
    <t>1008967054</t>
  </si>
  <si>
    <t>354310004631.S PC</t>
  </si>
  <si>
    <t>Kotevná svorka lisovacia AlFe 750/43 - 175 075.1</t>
  </si>
  <si>
    <t>1003695053</t>
  </si>
  <si>
    <t>354310004632.S PC</t>
  </si>
  <si>
    <t>Káblové oko lisované - 616 075</t>
  </si>
  <si>
    <t>-1539142152</t>
  </si>
  <si>
    <t>354310004633.S PC</t>
  </si>
  <si>
    <t>Nosná svorka výkyvná - 136 206.2</t>
  </si>
  <si>
    <t>30940795</t>
  </si>
  <si>
    <t>101</t>
  </si>
  <si>
    <t>354310004561.S PC</t>
  </si>
  <si>
    <t>Odbočná svorka - 405 033.12</t>
  </si>
  <si>
    <t>-238218213</t>
  </si>
  <si>
    <t>102</t>
  </si>
  <si>
    <t>354310004560.S</t>
  </si>
  <si>
    <t>Prúdová svorka rozoberateľná (priemer vodiča 33,00 - 36,50 / 33,00 - 36,50) - 167 868</t>
  </si>
  <si>
    <t>-255790351</t>
  </si>
  <si>
    <t>103</t>
  </si>
  <si>
    <t>210067101.S</t>
  </si>
  <si>
    <t>Odhrdzavenie vedenia VVN kefou 100%</t>
  </si>
  <si>
    <t>-127166559</t>
  </si>
  <si>
    <t>104</t>
  </si>
  <si>
    <t>210067102.S</t>
  </si>
  <si>
    <t>Odhrdzavenie vedenia VVN oklepaním</t>
  </si>
  <si>
    <t>316043066</t>
  </si>
  <si>
    <t>105</t>
  </si>
  <si>
    <t>210067103.S</t>
  </si>
  <si>
    <t>Oprášenie vedenia VVN</t>
  </si>
  <si>
    <t>-696068499</t>
  </si>
  <si>
    <t>106</t>
  </si>
  <si>
    <t>210067104.S</t>
  </si>
  <si>
    <t>Náter základný jednozložkový vedenia VVN</t>
  </si>
  <si>
    <t>1923367268</t>
  </si>
  <si>
    <t>107</t>
  </si>
  <si>
    <t>246220001600.S</t>
  </si>
  <si>
    <t>Farba syntetická základná S 2711</t>
  </si>
  <si>
    <t>-1208474943</t>
  </si>
  <si>
    <t>108</t>
  </si>
  <si>
    <t>210067106.S</t>
  </si>
  <si>
    <t>Náter vrchný jednozložkový vedenia VVN</t>
  </si>
  <si>
    <t>-1992363845</t>
  </si>
  <si>
    <t>109</t>
  </si>
  <si>
    <t>246220001200.S</t>
  </si>
  <si>
    <t>Farba syntetická krycia na konštrukcie S 2014</t>
  </si>
  <si>
    <t>1178022556</t>
  </si>
  <si>
    <t>110</t>
  </si>
  <si>
    <t>210075277.S PC</t>
  </si>
  <si>
    <t>Lano Alfe 679-AL1/86-ST1A ťahané strojne</t>
  </si>
  <si>
    <t>-1646812532</t>
  </si>
  <si>
    <t>111</t>
  </si>
  <si>
    <t>341520000611.S PC</t>
  </si>
  <si>
    <t>Lano hliníkové AlFe 679-AL1/86-ST1A)</t>
  </si>
  <si>
    <t>-1277180558</t>
  </si>
  <si>
    <t>112</t>
  </si>
  <si>
    <t>210100015.S</t>
  </si>
  <si>
    <t>Ukončenie vodičov v rozvádzač. vrátane zapojenia a vodičovej koncovky do 35 mm2 pre vonkajšie práce</t>
  </si>
  <si>
    <t>886294399</t>
  </si>
  <si>
    <t>113</t>
  </si>
  <si>
    <t>354310021700.S</t>
  </si>
  <si>
    <t>Káblové oko medené lisovacie CU 35x6 KU-L</t>
  </si>
  <si>
    <t>-88120187</t>
  </si>
  <si>
    <t>114</t>
  </si>
  <si>
    <t>1438620288</t>
  </si>
  <si>
    <t>115</t>
  </si>
  <si>
    <t>-503424618</t>
  </si>
  <si>
    <t>116</t>
  </si>
  <si>
    <t>1014563755</t>
  </si>
  <si>
    <t>117</t>
  </si>
  <si>
    <t>1233336306</t>
  </si>
  <si>
    <t>118</t>
  </si>
  <si>
    <t>210821040.S</t>
  </si>
  <si>
    <t>Vodič medený silový uložený voľne 6-CHBU 3,6/6 kV 1x35</t>
  </si>
  <si>
    <t>-1048238825</t>
  </si>
  <si>
    <t>119</t>
  </si>
  <si>
    <t>341130003500.S</t>
  </si>
  <si>
    <t>VN kábel medený 3-CHBU 1x35 mm2</t>
  </si>
  <si>
    <t>1778439303</t>
  </si>
  <si>
    <t>120</t>
  </si>
  <si>
    <t>210950202.S</t>
  </si>
  <si>
    <t>Príplatok na zaťahovanie káblov, váha kábla do 2 kg</t>
  </si>
  <si>
    <t>1981240981</t>
  </si>
  <si>
    <t>121</t>
  </si>
  <si>
    <t>286130073911.S PC</t>
  </si>
  <si>
    <t>Chránička ohybná dvojplášťová korugovaná DN 200, HDPE</t>
  </si>
  <si>
    <t>-1654783230</t>
  </si>
  <si>
    <t>46-M</t>
  </si>
  <si>
    <t>Zemné práce vykonávané pri externých montážnych prácach</t>
  </si>
  <si>
    <t>122</t>
  </si>
  <si>
    <t>4605102447.S PC</t>
  </si>
  <si>
    <t xml:space="preserve">Káblový kanál z prefabrikovaných betónových žľabov </t>
  </si>
  <si>
    <t>-891887545</t>
  </si>
  <si>
    <t>123</t>
  </si>
  <si>
    <t>592650002711.S PC</t>
  </si>
  <si>
    <t>Betónový káblový žľab KZ II 500x230x195</t>
  </si>
  <si>
    <t>-1630396727</t>
  </si>
  <si>
    <t>124</t>
  </si>
  <si>
    <t>592650002712.S PC</t>
  </si>
  <si>
    <t>Betónová krycia doska KD II</t>
  </si>
  <si>
    <t>-861816186</t>
  </si>
  <si>
    <t>SO31 - Rozvodňa 110 kV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</si>
  <si>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</si>
  <si>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</si>
  <si>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</si>
  <si>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</si>
  <si>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</si>
  <si>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</si>
  <si>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</si>
  <si>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</si>
  <si>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</si>
  <si>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722 - Zdravotechnika - vnútorný vodovod</t>
  </si>
  <si>
    <t xml:space="preserve">    767 - Konštrukcie doplnkové kovové</t>
  </si>
  <si>
    <t xml:space="preserve">    25-M - Povrchová úprava strojov, zariadení a konštrukcií</t>
  </si>
  <si>
    <t>HZS - Hodinové zúčtovacie sadzby</t>
  </si>
  <si>
    <t>Zemné práce</t>
  </si>
  <si>
    <t>130001101.S</t>
  </si>
  <si>
    <t>Príplatok k cenám za sťaženie výkopu v blízkosti podzemného vedenia alebo výbušbnín - pre všetky triedy</t>
  </si>
  <si>
    <t>28957031</t>
  </si>
  <si>
    <t>131201102.S</t>
  </si>
  <si>
    <t>Výkop nezapaženej jamy v hornine 3, nad 100 do 1000 m3</t>
  </si>
  <si>
    <t>757758140</t>
  </si>
  <si>
    <t>131201109.S</t>
  </si>
  <si>
    <t>Hĺbenie nezapažených jám a zárezov. Príplatok za lepivosť horniny 3</t>
  </si>
  <si>
    <t>-1785322416</t>
  </si>
  <si>
    <t>132201101.S</t>
  </si>
  <si>
    <t>Výkop ryhy do šírky 600 mm v horn.3 do 100 m3</t>
  </si>
  <si>
    <t>-1561841073</t>
  </si>
  <si>
    <t>132201109.S</t>
  </si>
  <si>
    <t>Príplatok k cene za lepivosť pri hĺbení rýh šírky do 600 mm zapažených i nezapažených s urovnaním dna v hornine 3</t>
  </si>
  <si>
    <t>-1289023544</t>
  </si>
  <si>
    <t>162501122.S</t>
  </si>
  <si>
    <t>Vodorovné premiestnenie výkopku po spevnenej ceste z horniny tr.1-4, nad 100 do 1000 m3 na vzdialenosť do 3000 m</t>
  </si>
  <si>
    <t>-2003335523</t>
  </si>
  <si>
    <t>162501123.S</t>
  </si>
  <si>
    <t>Vodorovné premiestnenie výkopku po spevnenej ceste z horniny tr.1-4, nad 100 do 1000 m3, príplatok k cene za každých ďalšich a začatých 1000 m</t>
  </si>
  <si>
    <t>1593931490</t>
  </si>
  <si>
    <t>171201202.S</t>
  </si>
  <si>
    <t>Uloženie sypaniny na skládky nad 100 do 1000 m3</t>
  </si>
  <si>
    <t>-46067484</t>
  </si>
  <si>
    <t>171209002.S</t>
  </si>
  <si>
    <t>Poplatok za skládku - zemina a kamenivo (17 05), ostatné</t>
  </si>
  <si>
    <t>-1314339898</t>
  </si>
  <si>
    <t>174101003.S</t>
  </si>
  <si>
    <t>Zásyp sypaninou so zhutnením jám, šachiet, rýh, zárezov alebo okolo objektov nad 1000 do 10000 m3</t>
  </si>
  <si>
    <t>2015390186</t>
  </si>
  <si>
    <t>181101102.S</t>
  </si>
  <si>
    <t>Úprava pláne v zárezoch v hornine 1-4 so zhutnením</t>
  </si>
  <si>
    <t>-137233264</t>
  </si>
  <si>
    <t>-275616713</t>
  </si>
  <si>
    <t>262302173.S</t>
  </si>
  <si>
    <t>Rýchlostné diamantové vŕtanie zvislé povrchové D do 56 mm, v hĺbke 0 - 50 m v hornine III</t>
  </si>
  <si>
    <t>-883935292</t>
  </si>
  <si>
    <t>271573021.S</t>
  </si>
  <si>
    <t>Násyp pod základové konštrukcie so zhutnením zo štrkopiesku fr. 0 - 16 mm</t>
  </si>
  <si>
    <t>470468885</t>
  </si>
  <si>
    <t>273313521.S</t>
  </si>
  <si>
    <t>Betón základových dosiek, prostý tr. C 12/15</t>
  </si>
  <si>
    <t>1665650592</t>
  </si>
  <si>
    <t>273321411.S</t>
  </si>
  <si>
    <t>Betón základových dosiek, železový (bez výstuže), tr. C 25/30</t>
  </si>
  <si>
    <t>499213820</t>
  </si>
  <si>
    <t>273351215.S</t>
  </si>
  <si>
    <t>Debnenie stien základových dosiek, zhotovenie-dielce</t>
  </si>
  <si>
    <t>-1967802054</t>
  </si>
  <si>
    <t>273351216.S</t>
  </si>
  <si>
    <t>Debnenie stien základových dosiek, odstránenie-dielce</t>
  </si>
  <si>
    <t>1011828992</t>
  </si>
  <si>
    <t>273361931.S</t>
  </si>
  <si>
    <t>Zhotovenie výstuže základových dosiek zo zváraných sietí  a KARI sietí</t>
  </si>
  <si>
    <t>-599144608</t>
  </si>
  <si>
    <t>313110007100.S</t>
  </si>
  <si>
    <t>Sieť KARI akosť BSt 500M Q 188 A DIN 488 rozmer siete 5x2,15 m, veľkosť oka 150x150 mm, drôt D 6/6 mm</t>
  </si>
  <si>
    <t>83768581</t>
  </si>
  <si>
    <t>273362021.S</t>
  </si>
  <si>
    <t>Výstuž základových dosiek zo zvár. sietí KARI</t>
  </si>
  <si>
    <t>2025122564</t>
  </si>
  <si>
    <t>278361821.S</t>
  </si>
  <si>
    <t>Výstuž základov pod stroje z betonárskej ocele B500 (10505), zložitosti I</t>
  </si>
  <si>
    <t>714870054</t>
  </si>
  <si>
    <t>278382551.S</t>
  </si>
  <si>
    <t>Základy pod stroje do 5 m3 z betónu železového tr. C 25/30, zložitosť I,s debnením a oddebnením</t>
  </si>
  <si>
    <t>-155548526</t>
  </si>
  <si>
    <t>279311116.S</t>
  </si>
  <si>
    <t>Postupné nadbetón. muriva bez výkopu, zapaž. a debnenia prostým betónom tr. C 25/30 -spádovanie</t>
  </si>
  <si>
    <t>604082137</t>
  </si>
  <si>
    <t>289363212.S</t>
  </si>
  <si>
    <t>Kotvička pre výst., do cement. malty, na hĺbku 0-200 mm, z ocele, priem. nad 8 do 10 mm</t>
  </si>
  <si>
    <t>1245001896</t>
  </si>
  <si>
    <t>Zvislé a kompletné konštrukcie</t>
  </si>
  <si>
    <t>311272031.S</t>
  </si>
  <si>
    <t>Murivo nosné (m3) z betónových debniacich tvárnic s betónovou výplňou C 16/20 hrúbky 250 mm</t>
  </si>
  <si>
    <t>-1278713589</t>
  </si>
  <si>
    <t>311351101.S</t>
  </si>
  <si>
    <t>Debnenie nadzákladových múrov jednostranné, zhotovenie-dielce</t>
  </si>
  <si>
    <t>1361693788</t>
  </si>
  <si>
    <t>311351102.S</t>
  </si>
  <si>
    <t>Debnenie nadzákladových múrov jednostranné, odstránenie-dielce</t>
  </si>
  <si>
    <t>2057952936</t>
  </si>
  <si>
    <t>334353751.S1</t>
  </si>
  <si>
    <t xml:space="preserve">Skosenie hrán </t>
  </si>
  <si>
    <t>822118406</t>
  </si>
  <si>
    <t>Vodorovné konštrukcie</t>
  </si>
  <si>
    <t>451577777.S</t>
  </si>
  <si>
    <t>Podklad pod dlažbu v ploche vodorovnej alebo v sklone do 1:5 hr. 30-100 mm z kameniva ťaženého</t>
  </si>
  <si>
    <t>447605961</t>
  </si>
  <si>
    <t>Komunikácie</t>
  </si>
  <si>
    <t>564760111.S</t>
  </si>
  <si>
    <t>Podklad alebo kryt z kameniva hrubého drveného veľ. 8-16 mm s rozprestretím a zhutnením hr. 200 mm</t>
  </si>
  <si>
    <t>-1214972612</t>
  </si>
  <si>
    <t>596811320.S</t>
  </si>
  <si>
    <t>Kladenie betónovej dlažby s vyplnením škár do lôžka z kameniva, 30mm veľ. do 0,25 m2 plochy do 50 m2</t>
  </si>
  <si>
    <t>1826615984</t>
  </si>
  <si>
    <t>592460014500.S2</t>
  </si>
  <si>
    <t>Platňa betónová, rozmer 500x500x100 mm, prírodná</t>
  </si>
  <si>
    <t>-408896157</t>
  </si>
  <si>
    <t>Úpravy povrchov, podlahy, osadenie</t>
  </si>
  <si>
    <t>622491432.Spp</t>
  </si>
  <si>
    <t>Ochranný náter  Remisil</t>
  </si>
  <si>
    <t>283991059</t>
  </si>
  <si>
    <t>622661335pp</t>
  </si>
  <si>
    <t>Montáž - náter betónových konštrukcií Sikagard S 680 S,dvojnásobný</t>
  </si>
  <si>
    <t>456284969</t>
  </si>
  <si>
    <t>161009562422</t>
  </si>
  <si>
    <t xml:space="preserve">Náter ochranný Sikagard 680S </t>
  </si>
  <si>
    <t>-925459339</t>
  </si>
  <si>
    <t>627991016.S1</t>
  </si>
  <si>
    <t>Tesnenie škár  tmelom s adhéznou emulziou prierezu do 600 mm2-úprava škar</t>
  </si>
  <si>
    <t>799406328</t>
  </si>
  <si>
    <t>632001053.S</t>
  </si>
  <si>
    <t>Zhotovenie jednonásobného adhézneho mostíku na nenasiakavé podklady pre potery a stierky</t>
  </si>
  <si>
    <t>16727244</t>
  </si>
  <si>
    <t>585870001850</t>
  </si>
  <si>
    <t>Cementová ochrana proti korózii a spojovací mostík ASOCRET-KS/HB (INDUCRET-BIS-0/2), 25 kg</t>
  </si>
  <si>
    <t>-564568531</t>
  </si>
  <si>
    <t>Ostatné konštrukcie a práce-búranie</t>
  </si>
  <si>
    <t>917762112.S</t>
  </si>
  <si>
    <t>Osadenie chodník. obrubníka betónového ležatého do lôžka z betónu prosteho tr. C 16/20 s bočnou oporou</t>
  </si>
  <si>
    <t>1019601205</t>
  </si>
  <si>
    <t>592170003500.S</t>
  </si>
  <si>
    <t>Obrubník rovný, lxšxv 1000x100x200 mm, prírodný</t>
  </si>
  <si>
    <t>345421063</t>
  </si>
  <si>
    <t>938902071.S</t>
  </si>
  <si>
    <t>Očistenie povrchu betónových konštrukcií tlakovou vodou</t>
  </si>
  <si>
    <t>-1178725150</t>
  </si>
  <si>
    <t>941955001.S</t>
  </si>
  <si>
    <t>Lešenie ľahké pracovné pomocné, s výškou lešeňovej podlahy do 1,20 m</t>
  </si>
  <si>
    <t>159165575</t>
  </si>
  <si>
    <t>952901221.S</t>
  </si>
  <si>
    <t>Vyčistenie budov priemyselných objektov akejkoľvek výšky</t>
  </si>
  <si>
    <t>472591644</t>
  </si>
  <si>
    <t>953943122.S</t>
  </si>
  <si>
    <t>Osadenie drobných kovových predmetov do betónu pred zabetónovaním, hmotnosti 1-5 kg/kus (bez dodávky)</t>
  </si>
  <si>
    <t>796128969</t>
  </si>
  <si>
    <t>2046788p</t>
  </si>
  <si>
    <t>Set HIT-HY 200+HIT+V M16x150</t>
  </si>
  <si>
    <t>-1687321588</t>
  </si>
  <si>
    <t>959941151.S</t>
  </si>
  <si>
    <t>Chemická kotva s kotevným svorníkom tesnená chemickou ampulkou do betónu, ŽB, kameňa, s vyvŕtaním otvoru M24/15/260 mm</t>
  </si>
  <si>
    <t>-745129857</t>
  </si>
  <si>
    <t>Presun hmôt HSV</t>
  </si>
  <si>
    <t>998152121.S</t>
  </si>
  <si>
    <t>Presun hmôt pre obj.8152, 8153,8159,zvislá nosná konštr.monolitická betónová, výška do 3 m</t>
  </si>
  <si>
    <t>164601860</t>
  </si>
  <si>
    <t>PSV</t>
  </si>
  <si>
    <t>Práce a dodávky PSV</t>
  </si>
  <si>
    <t>711</t>
  </si>
  <si>
    <t>Izolácie proti vode a vlhkosti</t>
  </si>
  <si>
    <t>711141101.S</t>
  </si>
  <si>
    <t>Izolácia proti zemnej vlhkosti s protiradonovou odolnosťou nopovou HDPE fóliou hrúbky 0,5 mm, výška nopu 8 mm, šírka 2 m vodorovná</t>
  </si>
  <si>
    <t>-157272452</t>
  </si>
  <si>
    <t>7114623011</t>
  </si>
  <si>
    <t>Izoláčná stierka  AQUAFIN-RS 300 mm na ploche vodorovnej</t>
  </si>
  <si>
    <t>-488571750</t>
  </si>
  <si>
    <t>998711201.S</t>
  </si>
  <si>
    <t>Presun hmôt pre izoláciu proti vode v objektoch výšky do 6 m</t>
  </si>
  <si>
    <t>%</t>
  </si>
  <si>
    <t>1578407086</t>
  </si>
  <si>
    <t>722</t>
  </si>
  <si>
    <t>Zdravotechnika - vnútorný vodovod</t>
  </si>
  <si>
    <t>722250180.S2</t>
  </si>
  <si>
    <t xml:space="preserve">Montáž hasiaceho prístroja </t>
  </si>
  <si>
    <t>754189716</t>
  </si>
  <si>
    <t>449170001115.Spp</t>
  </si>
  <si>
    <t>Prenosný hasiaci prístroj CO2  30kg</t>
  </si>
  <si>
    <t>-1802404612</t>
  </si>
  <si>
    <t>998722201.S</t>
  </si>
  <si>
    <t>Presun hmôt pre vnútorný vodovod v objektoch výšky do 6 m</t>
  </si>
  <si>
    <t>-2126311626</t>
  </si>
  <si>
    <t>767</t>
  </si>
  <si>
    <t>Konštrukcie doplnkové kovové</t>
  </si>
  <si>
    <t>767131111.S</t>
  </si>
  <si>
    <t>Montáž stien a priečok z plechu spojených skrutkovaním -Dodávka investora</t>
  </si>
  <si>
    <t>-1000776156</t>
  </si>
  <si>
    <t>138310001000.S</t>
  </si>
  <si>
    <t>Plech trapézový pozink farebný, výška profilu 35 mm, hr. 0,5 - 1,00 mm-Dodávka investora</t>
  </si>
  <si>
    <t>795371786</t>
  </si>
  <si>
    <t>767995107.S</t>
  </si>
  <si>
    <t>Montáž ostatných atypických kovových stavebných doplnkových konštrukcií nad 250 do 500 kg-Dodávka investora</t>
  </si>
  <si>
    <t>849447080</t>
  </si>
  <si>
    <t>553850000100.Spp</t>
  </si>
  <si>
    <t>Prvky pre oceľovú nosnú konštrukciu - prístrešok PO-Dodávka investora</t>
  </si>
  <si>
    <t>886390040</t>
  </si>
  <si>
    <t>998767201.S</t>
  </si>
  <si>
    <t>Presun hmôt pre kovové stavebné doplnkové konštrukcie v objektoch výšky do 6 m</t>
  </si>
  <si>
    <t>1707899371</t>
  </si>
  <si>
    <t>25-M</t>
  </si>
  <si>
    <t>Povrchová úprava strojov, zariadení a konštrukcií</t>
  </si>
  <si>
    <t>250040131.S</t>
  </si>
  <si>
    <t>Metalizácia zinkom /Zn/ 100 mikrometrov tr.IV. spotreba kovu 1.07 kg/m2, výška do 1,9 m-Dodávka investora</t>
  </si>
  <si>
    <t>182153038</t>
  </si>
  <si>
    <t>246220000800.Sp</t>
  </si>
  <si>
    <t>Farba  zinková-Dodávka investora</t>
  </si>
  <si>
    <t>-955932150</t>
  </si>
  <si>
    <t>MV</t>
  </si>
  <si>
    <t>Murárske výpomoci</t>
  </si>
  <si>
    <t>916752207</t>
  </si>
  <si>
    <t>PM</t>
  </si>
  <si>
    <t>Podružný materiál</t>
  </si>
  <si>
    <t>-65373903</t>
  </si>
  <si>
    <t>PPV</t>
  </si>
  <si>
    <t>Podiel pridružených výkonov</t>
  </si>
  <si>
    <t>25677236</t>
  </si>
  <si>
    <t>HZS000113.S1</t>
  </si>
  <si>
    <t>Demontáž a montáž uzemnenia -100kg</t>
  </si>
  <si>
    <t>1888566526</t>
  </si>
  <si>
    <t>SO33 - Stanovište tlmivky 110 kV</t>
  </si>
  <si>
    <t xml:space="preserve">    721 - Zdravotechnika - vnútorná kanalizácia</t>
  </si>
  <si>
    <t>1569159004</t>
  </si>
  <si>
    <t>1612358152</t>
  </si>
  <si>
    <t>1903130721</t>
  </si>
  <si>
    <t>-1876796299</t>
  </si>
  <si>
    <t>-271889898</t>
  </si>
  <si>
    <t>-950069867</t>
  </si>
  <si>
    <t>174101001.S</t>
  </si>
  <si>
    <t>Zásyp sypaninou so zhutnením jám, šachiet, rýh, zárezov alebo okolo objektov do 100 m3</t>
  </si>
  <si>
    <t>726907322</t>
  </si>
  <si>
    <t>583410004300.S</t>
  </si>
  <si>
    <t>Štrkodrva frakcia 0-32 mm</t>
  </si>
  <si>
    <t>225797753</t>
  </si>
  <si>
    <t>1785498960</t>
  </si>
  <si>
    <t>271541021.S</t>
  </si>
  <si>
    <t>Násyp pod základové konštrukcie so zhutnením zo štrkodrvy fr. 0 - 32 mm</t>
  </si>
  <si>
    <t>65698790</t>
  </si>
  <si>
    <t>289971411.S</t>
  </si>
  <si>
    <t>Geomreža pre stabilizáciu podkladu, tuhá jednoosá z polyetylénu pevnosť v ťahu do 50 kN/m sklon do 1 : 5</t>
  </si>
  <si>
    <t>-1307231372</t>
  </si>
  <si>
    <t>317171121.Sp</t>
  </si>
  <si>
    <t>Osadenie kotviacich bodov</t>
  </si>
  <si>
    <t>-532851659</t>
  </si>
  <si>
    <t>533810003800.Spp</t>
  </si>
  <si>
    <t>Kotviaci bod -(dodávka investora)</t>
  </si>
  <si>
    <t>-1384476374</t>
  </si>
  <si>
    <t>381181001.Spp</t>
  </si>
  <si>
    <t>kpl</t>
  </si>
  <si>
    <t>-1416838191</t>
  </si>
  <si>
    <t>451541111.S</t>
  </si>
  <si>
    <t>Lôžko pod potrubie, stoky a drobné objekty, v otvorenom výkope zo štrkodrvy 0-63 mm</t>
  </si>
  <si>
    <t>-468557831</t>
  </si>
  <si>
    <t>452233111.S1</t>
  </si>
  <si>
    <t>Podkladové, bloky,  z tehál plných</t>
  </si>
  <si>
    <t>1553325308</t>
  </si>
  <si>
    <t>894422051.S</t>
  </si>
  <si>
    <t>Osadenie betónových prefabrikovaných dielcov rovných skruží pre šachty DN 800</t>
  </si>
  <si>
    <t>923996905</t>
  </si>
  <si>
    <t>592250000200.S</t>
  </si>
  <si>
    <t>Prefabrikát betónový pre studne, skruž kruhová TBH 1-80, DN 800, dĺžka 600, hr. steny 80 mm</t>
  </si>
  <si>
    <t>2064199859</t>
  </si>
  <si>
    <t>894422156.S</t>
  </si>
  <si>
    <t>Osadenie betónových prefabrikovaných dielcov zákrytových a prechodových dosiek pre šachty DN 1200</t>
  </si>
  <si>
    <t>-2076524691</t>
  </si>
  <si>
    <t>592240014030.S</t>
  </si>
  <si>
    <t>Doska zákrytová betónová TZD pre kanalizačnú šachtu DN 1200 s otvorom D 625 mm, výška 100 mm, hr. steny 135 mm, trieda zaťaženia B125</t>
  </si>
  <si>
    <t>1793603366</t>
  </si>
  <si>
    <t>592240014120.S</t>
  </si>
  <si>
    <t>Doska zákrytová plná betónová dvojdielna TZD-P pre kanalizačnú šachtu DN 1000, vonkajší priemer D 1240 mm, výška 100 mm, hr. steny 120 mm, trieda zaťaženia A15</t>
  </si>
  <si>
    <t>-1135212455</t>
  </si>
  <si>
    <t>899102111.S</t>
  </si>
  <si>
    <t>Osadenie poklopu liatinového a oceľového vrátane rámu hmotn. nad 50 do 100 kg</t>
  </si>
  <si>
    <t>642224740</t>
  </si>
  <si>
    <t>552410002650.S2</t>
  </si>
  <si>
    <t>Poklop oceľový , rozmer 600x600 mm, A 15 kN, s tesnenim</t>
  </si>
  <si>
    <t>-2113561887</t>
  </si>
  <si>
    <t>899623151.S</t>
  </si>
  <si>
    <t>Obetónovanie potrubia alebo muriva stôk betónom  prostým tr. C 16/20 v otvorenom výkope</t>
  </si>
  <si>
    <t>-863680103</t>
  </si>
  <si>
    <t>952901411.S</t>
  </si>
  <si>
    <t>Vyčistenie ostatných objektov (kanálov, zásobníkov a pod.) akejkoľvek výšky</t>
  </si>
  <si>
    <t>1446311767</t>
  </si>
  <si>
    <t>998144471.S</t>
  </si>
  <si>
    <t>Presun hmôt pre obj.8141, 8142,8143,zvislá nosná konštr.i zakrytie mont.betón.,výšky do 25m</t>
  </si>
  <si>
    <t>-1669689989</t>
  </si>
  <si>
    <t>721</t>
  </si>
  <si>
    <t>Zdravotechnika - vnútorná kanalizácia</t>
  </si>
  <si>
    <t>721172013.S</t>
  </si>
  <si>
    <t>Potrubie odpadové HT z PP, vodorovné DN 110</t>
  </si>
  <si>
    <t>177827663</t>
  </si>
  <si>
    <t>721242115.S</t>
  </si>
  <si>
    <t>Lapač strešných splavenín zo šedej liatiny DN 100</t>
  </si>
  <si>
    <t>-507185010</t>
  </si>
  <si>
    <t>721290111.S</t>
  </si>
  <si>
    <t>Ostatné - skúška tesnosti kanalizácie v objektoch vodou do DN 125</t>
  </si>
  <si>
    <t>1011460673</t>
  </si>
  <si>
    <t>998721201.S</t>
  </si>
  <si>
    <t>Presun hmôt pre vnútornú kanalizáciu v objektoch výšky do 6 m</t>
  </si>
  <si>
    <t>-47878460</t>
  </si>
  <si>
    <t>722250180.S</t>
  </si>
  <si>
    <t>Montáž hasiaceho prístroja na stenu</t>
  </si>
  <si>
    <t>356335385</t>
  </si>
  <si>
    <t>449170000800.S1</t>
  </si>
  <si>
    <t>Nástenný  hasiaci prístroj CO2, 3 kg</t>
  </si>
  <si>
    <t>-1691000415</t>
  </si>
  <si>
    <t>934302767</t>
  </si>
  <si>
    <t>SO34 - Úpravy  BSP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</si>
  <si>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</si>
  <si>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</si>
  <si>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</si>
  <si>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</si>
  <si>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</si>
  <si>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</si>
  <si>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</si>
  <si>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783 - Nátery</t>
  </si>
  <si>
    <t xml:space="preserve">    784 - Maľby</t>
  </si>
  <si>
    <t>131211101.S</t>
  </si>
  <si>
    <t>Hĺbenie jám v  hornine tr.3 súdržných - ručným náradím</t>
  </si>
  <si>
    <t>-898120413</t>
  </si>
  <si>
    <t>131211119.S</t>
  </si>
  <si>
    <t>Príplatok za lepivosť pri hĺbení jám ručným náradím v hornine tr. 3</t>
  </si>
  <si>
    <t>1728756683</t>
  </si>
  <si>
    <t>162501102.S</t>
  </si>
  <si>
    <t>Vodorovné premiestnenie výkopku po spevnenej ceste z horniny tr.1-4, do 100 m3 na vzdialenosť do 3000 m</t>
  </si>
  <si>
    <t>-1494570918</t>
  </si>
  <si>
    <t>162501105.S</t>
  </si>
  <si>
    <t>Vodorovné premiestnenie výkopku po spevnenej ceste z horniny tr.1-4, do 100 m3, príplatok k cene za každých ďalšich a začatých 1000 m</t>
  </si>
  <si>
    <t>-318917354</t>
  </si>
  <si>
    <t>171201201.S</t>
  </si>
  <si>
    <t>Uloženie sypaniny na skládky do 100 m3</t>
  </si>
  <si>
    <t>1734993765</t>
  </si>
  <si>
    <t>1928161124</t>
  </si>
  <si>
    <t>1015284108</t>
  </si>
  <si>
    <t>822201835</t>
  </si>
  <si>
    <t>1076641807</t>
  </si>
  <si>
    <t>274271251.S</t>
  </si>
  <si>
    <t>Murivo základových pásov (m3) z betónových debniacich tvárnic s betónovou výplňou C 25/30 hrúbky 400 mm</t>
  </si>
  <si>
    <t>-1490572417</t>
  </si>
  <si>
    <t>274361825.S</t>
  </si>
  <si>
    <t>Výstuž pre murivo základových pásov z betónových debniacich tvárnic s betónovou výplňou z ocele B500 (10505)</t>
  </si>
  <si>
    <t>-466555770</t>
  </si>
  <si>
    <t>311272562</t>
  </si>
  <si>
    <t>Murivo nosné (m3) z tvárnic YTONG Statik hr. 250 mm P4-550 PD, na MVC a maltu YTONG (250x249x599)</t>
  </si>
  <si>
    <t>-1658008461</t>
  </si>
  <si>
    <t>317941123.S</t>
  </si>
  <si>
    <t>Osadenie oceľových valcovaných nosníkov (na murive) I, IE,U,UE,L č.14-22 alebo výšky do 220 mm</t>
  </si>
  <si>
    <t>-2070867277</t>
  </si>
  <si>
    <t>134840000900.Spp</t>
  </si>
  <si>
    <t>Tyč oceľová prierezu UPe 200 mm -preklad 03/z,04/z</t>
  </si>
  <si>
    <t>-362809393</t>
  </si>
  <si>
    <t>340238237</t>
  </si>
  <si>
    <t>Zamurovanie otvorov plochy od 0,25 do 1 m2 tvárnicami YTONG (250x499x249)</t>
  </si>
  <si>
    <t>-1242892052</t>
  </si>
  <si>
    <t>380326232.S</t>
  </si>
  <si>
    <t>Kompletné konštrukcie  vane zo železobetónu vodostavebného C 25/30, hr. 150-300 mm</t>
  </si>
  <si>
    <t>-1552300495</t>
  </si>
  <si>
    <t>380356211.S</t>
  </si>
  <si>
    <t>Debnenie kompl. konštrukcií čistiarní odpad. vôd z plôch rovinných zhotovenie</t>
  </si>
  <si>
    <t>-1262686774</t>
  </si>
  <si>
    <t>380356212.S</t>
  </si>
  <si>
    <t>Debnenie kompl. konštrukcií čistiarní odpad. vôd z plôch rovinných odstránenie</t>
  </si>
  <si>
    <t>249945437</t>
  </si>
  <si>
    <t>380361006.S</t>
  </si>
  <si>
    <t>Výstuž komplet. konstr.  nádrží z ocele B500 (10505)</t>
  </si>
  <si>
    <t>-495074582</t>
  </si>
  <si>
    <t>411387531.S</t>
  </si>
  <si>
    <t>Zabetónov. otvoru s plochou do 0,25 m2, v stropoch zo železobetónu a tvárnicových a v klenbách-roznáš. bloky</t>
  </si>
  <si>
    <t>-1416372118</t>
  </si>
  <si>
    <t>612409991.S</t>
  </si>
  <si>
    <t>Začistenie omietok (s dodaním hmoty) okolo okien, dverí, podláh, obkladov atď.</t>
  </si>
  <si>
    <t>-1312641415</t>
  </si>
  <si>
    <t>612423631.S</t>
  </si>
  <si>
    <t>Omietka rýh v stenách maltou vápennou šírky ryhy nad 150 do 300 mm omietkou štukovou</t>
  </si>
  <si>
    <t>-151829697</t>
  </si>
  <si>
    <t>612460124.S</t>
  </si>
  <si>
    <t>Príprava vnútorného podkladu stien penetráciou pod omietky a nátery</t>
  </si>
  <si>
    <t>726722045</t>
  </si>
  <si>
    <t>612460363.S</t>
  </si>
  <si>
    <t>Vnútorná omietka stien vápennocementová jednovrstvová, PCI Pecicret hr. 10 mm+armovanie</t>
  </si>
  <si>
    <t>-1999122056</t>
  </si>
  <si>
    <t>612481119.S</t>
  </si>
  <si>
    <t>Potiahnutie vnútorných stien sklotextilnou mriežkou s celoplošným prilepením</t>
  </si>
  <si>
    <t>903324569</t>
  </si>
  <si>
    <t>622460514.S2</t>
  </si>
  <si>
    <t>Vonkajšia omietka stien PCI Multicret hr. 10 mm+armovanie</t>
  </si>
  <si>
    <t>1546898495</t>
  </si>
  <si>
    <t>622462491</t>
  </si>
  <si>
    <t>Príprava vonkajšieho podkladu stien PCI, penetrácia s granulátom Multigrund PGU</t>
  </si>
  <si>
    <t>-546333333</t>
  </si>
  <si>
    <t>622462572</t>
  </si>
  <si>
    <t>Vonkajšia omietka stien tenkovrstvová PCI, silikónová, Multiputz ZS, zatieraná, hr. 1,5 mm</t>
  </si>
  <si>
    <t>-180342530</t>
  </si>
  <si>
    <t>622481119.S</t>
  </si>
  <si>
    <t>Potiahnutie vonkajších stien sklotextilnou mriežkou s celoplošným prilepením</t>
  </si>
  <si>
    <t>1957968081</t>
  </si>
  <si>
    <t>631312661.S</t>
  </si>
  <si>
    <t>Mazanina z betónu prostého (m3) tr. C 20/25 hr.nad 50 do 80 mm</t>
  </si>
  <si>
    <t>-1942877444</t>
  </si>
  <si>
    <t>631315511.S</t>
  </si>
  <si>
    <t>Mazanina z betónu prostého (m3) tr. C 12/15 hr.nad 120 do 240 mm</t>
  </si>
  <si>
    <t>-1602128157</t>
  </si>
  <si>
    <t>631315661.S</t>
  </si>
  <si>
    <t>Mazanina z betónu prostého (m3) tr. C 20/25 hr.nad 120 do 240 mm</t>
  </si>
  <si>
    <t>412685946</t>
  </si>
  <si>
    <t>631316199</t>
  </si>
  <si>
    <t>Ochranný, vytvrdzujúci a ošetrujúci nástrek čerstvého betónu Sikafloor ProSeal 12 po úprave hladením</t>
  </si>
  <si>
    <t>-1440561284</t>
  </si>
  <si>
    <t>631319175.S</t>
  </si>
  <si>
    <t>Príplatok za strhnutie povrchu mazaniny latou pre hr. obidvoch vrstiev mazaniny nad 120 do 240 mm</t>
  </si>
  <si>
    <t>262172948</t>
  </si>
  <si>
    <t>631351101.S</t>
  </si>
  <si>
    <t>Debnenie stien, rýh a otvorov v podlahách zhotovenie</t>
  </si>
  <si>
    <t>-1355003170</t>
  </si>
  <si>
    <t>631351102.S</t>
  </si>
  <si>
    <t>Debnenie stien, rýh a otvorov v podlahách odstránenie</t>
  </si>
  <si>
    <t>-671186536</t>
  </si>
  <si>
    <t>631362442.S</t>
  </si>
  <si>
    <t>Výstuž mazanín z betónov (z kameniva) a z ľahkých betónov zo sietí KARI, priemer drôtu 8/8 mm, veľkosť oka 150x150 mm</t>
  </si>
  <si>
    <t>1028490680</t>
  </si>
  <si>
    <t>631571003.S</t>
  </si>
  <si>
    <t>Násyp zo štrkopiesku 0-32 (pre spevnenie podkladu)</t>
  </si>
  <si>
    <t>2044714289</t>
  </si>
  <si>
    <t>632001011.S</t>
  </si>
  <si>
    <t>Zhotovenie separačnej fólie v podlahových vrstvách z PE</t>
  </si>
  <si>
    <t>712456486</t>
  </si>
  <si>
    <t>283230007500.S</t>
  </si>
  <si>
    <t>Oddeľovacia fólia na potery</t>
  </si>
  <si>
    <t>-66674016</t>
  </si>
  <si>
    <t>642942111.S</t>
  </si>
  <si>
    <t>Osadenie oceľovej dverovej zárubne alebo rámu, plochy otvoru do 2,5 m2</t>
  </si>
  <si>
    <t>-1737199221</t>
  </si>
  <si>
    <t>553310008900.S</t>
  </si>
  <si>
    <t>Zárubňa oceľová oblá šxvxhr 900x1970x160 mm L</t>
  </si>
  <si>
    <t>-946637392</t>
  </si>
  <si>
    <t>553310010310.S</t>
  </si>
  <si>
    <t>Zárubňa požiarna oceľová, bezpečnostná, šxvxhr 900x1970x120 mm, ľavá</t>
  </si>
  <si>
    <t>1173121595</t>
  </si>
  <si>
    <t>931994154.S</t>
  </si>
  <si>
    <t>Montáž tesnenia škáry betónovej konštrukcia -Schomburg Aquafin CJ3</t>
  </si>
  <si>
    <t>-1176316287</t>
  </si>
  <si>
    <t>261111</t>
  </si>
  <si>
    <t>Aquafin CJ3 - tesniaci pás SCHOMBURG</t>
  </si>
  <si>
    <t>165573204</t>
  </si>
  <si>
    <t>933901111.S</t>
  </si>
  <si>
    <t>Skúšky vodotesnosti betónovej nádrže akéhokoľvek druhu a tvaru, s obsahom do 1000 m3</t>
  </si>
  <si>
    <t>-1360850508</t>
  </si>
  <si>
    <t>082110000200.S</t>
  </si>
  <si>
    <t>Voda pitná pre priemysel a služby</t>
  </si>
  <si>
    <t>271947922</t>
  </si>
  <si>
    <t>939941234.S</t>
  </si>
  <si>
    <t>Montáž tesniaceho pásu v stene</t>
  </si>
  <si>
    <t>730477967</t>
  </si>
  <si>
    <t>551007p</t>
  </si>
  <si>
    <t>Sika-F 250 tesniaca páska+prísl. uchytenia</t>
  </si>
  <si>
    <t>233095194</t>
  </si>
  <si>
    <t>941955004.S</t>
  </si>
  <si>
    <t>Lešenie ľahké pracovné pomocné s výškou lešeňovej podlahy nad 2,50 do 3,5 m</t>
  </si>
  <si>
    <t>-239468894</t>
  </si>
  <si>
    <t>945211121.Spp</t>
  </si>
  <si>
    <t xml:space="preserve">Montáž stavebného výťahu </t>
  </si>
  <si>
    <t>deň</t>
  </si>
  <si>
    <t>-236707312</t>
  </si>
  <si>
    <t>945311119.Spp</t>
  </si>
  <si>
    <t>Odvoz a dovoz výťahu ,montáž</t>
  </si>
  <si>
    <t>súb.</t>
  </si>
  <si>
    <t>-81898468</t>
  </si>
  <si>
    <t>948102211.Spp</t>
  </si>
  <si>
    <t>Montáž a dodávka dočasného schodiska</t>
  </si>
  <si>
    <t>-188112389</t>
  </si>
  <si>
    <t>948102312.Spp</t>
  </si>
  <si>
    <t>Dovoz a odvoz schodiska</t>
  </si>
  <si>
    <t>1892655303</t>
  </si>
  <si>
    <t>1251831769</t>
  </si>
  <si>
    <t>953943112.S</t>
  </si>
  <si>
    <t>Osadenie ostatných výrobkov do muriva, so zaliatím cementovou maltou, hmotnosti 1-5 kg/kus (bez dodávky)</t>
  </si>
  <si>
    <t>-1028708857</t>
  </si>
  <si>
    <t>962032231.S</t>
  </si>
  <si>
    <t>Búranie muriva alebo vybúranie otvorov plochy nad 4 m2 nadzákladového z tehál pálených maloformátových alebo vápennopieskových, na maltu vápennú alebo vápennocementovú,  -1,800 t</t>
  </si>
  <si>
    <t>-587919945</t>
  </si>
  <si>
    <t>965042241.S</t>
  </si>
  <si>
    <t>Búranie podkladov pod dlažby, liatych dlažieb a mazanín,betón,liaty asfalt hr.nad 100 mm, plochy nad 4 m2 -2,20000t</t>
  </si>
  <si>
    <t>1431889349</t>
  </si>
  <si>
    <t>965081812.S</t>
  </si>
  <si>
    <t>Búranie dlažieb, z kamen., cement., terazzových, čadičových alebo keramických, hr. nad 10 mm,  -0,06500t</t>
  </si>
  <si>
    <t>632628267</t>
  </si>
  <si>
    <t>968061125.S</t>
  </si>
  <si>
    <t>Vyvesenie dreveného dverného krídla do suti plochy do 2 m2, -0,02400t</t>
  </si>
  <si>
    <t>1783496851</t>
  </si>
  <si>
    <t>968071126.S</t>
  </si>
  <si>
    <t>Vyvesenie kovového dverného krídla do suti plochy nad 2 m2</t>
  </si>
  <si>
    <t>-1234742511</t>
  </si>
  <si>
    <t>968072455.S</t>
  </si>
  <si>
    <t>Vybúranie kovových dverových zárubní plochy do 2 m2,  -0,07600t</t>
  </si>
  <si>
    <t>818564802</t>
  </si>
  <si>
    <t>968072456.S</t>
  </si>
  <si>
    <t>Vybúranie kovových dverových zárubní plochy nad 2 m2,  -0,06300t</t>
  </si>
  <si>
    <t>-816292198</t>
  </si>
  <si>
    <t>968081113.S</t>
  </si>
  <si>
    <t>Vyvesenie plastového okenného krídla do suti plochy nad 1, 5 m2, -0,02000t</t>
  </si>
  <si>
    <t>-1530544591</t>
  </si>
  <si>
    <t>968082356.S</t>
  </si>
  <si>
    <t>Vybúranie plastových rámov okien dvojitých, plochy cez 2 do 4 m2,  -0,05200t</t>
  </si>
  <si>
    <t>860839265</t>
  </si>
  <si>
    <t>971033341.S</t>
  </si>
  <si>
    <t>Vybúranie otvoru v murive tehl. plochy do 0,09 m2 hr. do 300 mm,  -0,05700t</t>
  </si>
  <si>
    <t>865824871</t>
  </si>
  <si>
    <t>971033641.S</t>
  </si>
  <si>
    <t>Vybúranie otvorov v murive tehl. plochy do 4 m2 hr. do 300 mm,  -1,87500t</t>
  </si>
  <si>
    <t>-561009477</t>
  </si>
  <si>
    <t>972056017.S</t>
  </si>
  <si>
    <t>Jadrové vrty diamantovými korunkami do D 180 mm do stropov - železobetónových -0,00061t</t>
  </si>
  <si>
    <t>cm</t>
  </si>
  <si>
    <t>-892128927</t>
  </si>
  <si>
    <t>974031185.S</t>
  </si>
  <si>
    <t>Vysekanie rýh v akomkoľvek murive tehlovom na akúkoľvek maltu do hĺbky 300 mm a š. do 200 mm,  -0,07100t</t>
  </si>
  <si>
    <t>349206435</t>
  </si>
  <si>
    <t>978013191.S</t>
  </si>
  <si>
    <t>Otlčenie omietok stien vnútorných vápenných alebo vápennocementových v rozsahu do 100 %,  -0,04600t</t>
  </si>
  <si>
    <t>-1122848302</t>
  </si>
  <si>
    <t>978059531.S</t>
  </si>
  <si>
    <t>Odsekanie a odobratie obkladov stien z obkladačiek vnútorných vrátane podkladovej omietky nad 2 m2,  -0,06800t</t>
  </si>
  <si>
    <t>885625877</t>
  </si>
  <si>
    <t>978071311.Sp</t>
  </si>
  <si>
    <t>Odsekanie a odstránenie keramického podhľadu -0,09300t</t>
  </si>
  <si>
    <t>993626788</t>
  </si>
  <si>
    <t>979081111.S</t>
  </si>
  <si>
    <t>Odvoz sutiny a vybúraných hmôt na skládku do 1 km</t>
  </si>
  <si>
    <t>2020720902</t>
  </si>
  <si>
    <t>979081121.S</t>
  </si>
  <si>
    <t>Odvoz sutiny a vybúraných hmôt na skládku za každý ďalší 1 km</t>
  </si>
  <si>
    <t>-1780355870</t>
  </si>
  <si>
    <t>979082111.S</t>
  </si>
  <si>
    <t>Vnútrostavenisková doprava sutiny a vybúraných hmôt do 10 m</t>
  </si>
  <si>
    <t>1479355321</t>
  </si>
  <si>
    <t>979082121.S</t>
  </si>
  <si>
    <t>Vnútrostavenisková doprava sutiny a vybúraných hmôt za každých ďalších 5 m</t>
  </si>
  <si>
    <t>-538943139</t>
  </si>
  <si>
    <t>979089012.S</t>
  </si>
  <si>
    <t>Poplatok za skládku - betón, tehly, dlaždice, obkladačky a keramika  (17 01), ostatné</t>
  </si>
  <si>
    <t>-426775867</t>
  </si>
  <si>
    <t>999281111.S</t>
  </si>
  <si>
    <t>Presun hmôt pre opravy a údržbu objektov vrátane vonkajších plášťov výšky do 25 m</t>
  </si>
  <si>
    <t>-477244034</t>
  </si>
  <si>
    <t>711131106.S</t>
  </si>
  <si>
    <t>Zhotovenie izolácie proti zemnej vlhkosti nopovou fóliou položenou voľne na ploche vodorovnej</t>
  </si>
  <si>
    <t>-1628967985</t>
  </si>
  <si>
    <t>283230002700.S</t>
  </si>
  <si>
    <t>Nopová HDPE fólia hrúbky 0,5 mm, výška nopu 8 mm, proti zemnej vlhkosti s radónovou ochranou, pre spodnú stavbu</t>
  </si>
  <si>
    <t>-640607918</t>
  </si>
  <si>
    <t>711141559.S</t>
  </si>
  <si>
    <t>Zhotovenie izolácie proti zemnej vlhkosti a tlakovej vode vodorovná NAIP pritavením</t>
  </si>
  <si>
    <t>448639604</t>
  </si>
  <si>
    <t>4287</t>
  </si>
  <si>
    <t>Sklobit G200 S40 7,5m2/bal</t>
  </si>
  <si>
    <t>1834368771</t>
  </si>
  <si>
    <t>711491171.S</t>
  </si>
  <si>
    <t>Zhotovenie podkladnej vrstvy izolácie z textílie na ploche vodorovnej, pre izolácie proti zemnej vlhkosti, podpovrchovej a tlakovej vode</t>
  </si>
  <si>
    <t>1705259421</t>
  </si>
  <si>
    <t>693110001500.S</t>
  </si>
  <si>
    <t>Geotextília polypropylénová netkaná 600 g/m2</t>
  </si>
  <si>
    <t>-1202651168</t>
  </si>
  <si>
    <t>711491172.S</t>
  </si>
  <si>
    <t>Zhotovenie ochrannej vrstvy izolácie z textílie na ploche vodorovnej, pre izolácie proti zemnej vlhkosti, podpovrchovej a tlakovej vode</t>
  </si>
  <si>
    <t>-1825238149</t>
  </si>
  <si>
    <t>1028108795</t>
  </si>
  <si>
    <t>-1848508303</t>
  </si>
  <si>
    <t>713</t>
  </si>
  <si>
    <t>Izolácie tepelné</t>
  </si>
  <si>
    <t>713530850.S1</t>
  </si>
  <si>
    <t>Montáž tesnenia prestupov kablov protipožiarnou speňujúcou penou CFS-F FX Hilti</t>
  </si>
  <si>
    <t>l</t>
  </si>
  <si>
    <t>-434316527</t>
  </si>
  <si>
    <t>429802123</t>
  </si>
  <si>
    <t>Protipožiarna pena CFS-F FX</t>
  </si>
  <si>
    <t>-1000580301</t>
  </si>
  <si>
    <t>998713201.S</t>
  </si>
  <si>
    <t>Presun hmôt pre izolácie tepelné v objektoch výšky do 6 m</t>
  </si>
  <si>
    <t>965426082</t>
  </si>
  <si>
    <t>-1024539325</t>
  </si>
  <si>
    <t>449170000900.S</t>
  </si>
  <si>
    <t>Hasiaci prístroj práškový 6 kg</t>
  </si>
  <si>
    <t>171614214</t>
  </si>
  <si>
    <t>2087431354</t>
  </si>
  <si>
    <t>763</t>
  </si>
  <si>
    <t>Konštrukcie - drevostavby</t>
  </si>
  <si>
    <t>763138213.S</t>
  </si>
  <si>
    <t>Podhľad SDK závesný na jednoúrovňovej oceľovej podkonštrukcií CD+UD, doska protipožiarna impregnovaná DFH2 12.5 mm,s pretmelením</t>
  </si>
  <si>
    <t>-1513227088</t>
  </si>
  <si>
    <t>763751211.S</t>
  </si>
  <si>
    <t>Montáž podláh z podlahových panelov hr. do 240 mm, plochy do 3 m2 na terče</t>
  </si>
  <si>
    <t>-1576012039</t>
  </si>
  <si>
    <t>607210000020</t>
  </si>
  <si>
    <t>Drevené panely  600x600mm,povrch anistat. PVC+terče</t>
  </si>
  <si>
    <t>-878620594</t>
  </si>
  <si>
    <t>763783100.S</t>
  </si>
  <si>
    <t>Spojovací materiál pre montáž drevostavieb z kompletizovaných panelov</t>
  </si>
  <si>
    <t>1712640098</t>
  </si>
  <si>
    <t>998763201.S</t>
  </si>
  <si>
    <t>Presun hmôt pre drevostavby v objektoch výšky do 12 m</t>
  </si>
  <si>
    <t>200139527</t>
  </si>
  <si>
    <t>764</t>
  </si>
  <si>
    <t>Konštrukcie klampiarske</t>
  </si>
  <si>
    <t>764410450.S</t>
  </si>
  <si>
    <t>Oplechovanie parapetov z pozinkovaného farbeného PZf plechu, vrátane rohov r.š. 330 mm</t>
  </si>
  <si>
    <t>1402918409</t>
  </si>
  <si>
    <t>764410850.S</t>
  </si>
  <si>
    <t>Demontáž oplechovania parapetov rš od 100 do 330 mm,  -0,00135t</t>
  </si>
  <si>
    <t>-1499686207</t>
  </si>
  <si>
    <t>998764201.S</t>
  </si>
  <si>
    <t>Presun hmôt pre konštrukcie klampiarske v objektoch výšky do 6 m</t>
  </si>
  <si>
    <t>977320676</t>
  </si>
  <si>
    <t>766</t>
  </si>
  <si>
    <t>Konštrukcie stolárske</t>
  </si>
  <si>
    <t>766621081.S</t>
  </si>
  <si>
    <t>Montáž okna plastového na PUR penu-osadí sa pôvodné okno</t>
  </si>
  <si>
    <t>-1149176858</t>
  </si>
  <si>
    <t>766661422.S1</t>
  </si>
  <si>
    <t>Montáž dverí drevených protipožiarných   do kovovej bezpečnostnej zárubne</t>
  </si>
  <si>
    <t>-2060184112</t>
  </si>
  <si>
    <t>611650001110.S</t>
  </si>
  <si>
    <t>Dvere vnútorné protipožiarne drevené EI EW 15 D3, šxv 900x1970 mm, požiarna výplň DTD,-02/D,07/D</t>
  </si>
  <si>
    <t>-156925798</t>
  </si>
  <si>
    <t>766662112.S</t>
  </si>
  <si>
    <t>Montáž dverového krídla otočného jednokrídlového poldrážkového, do existujúcej zárubne, vrátane kovania</t>
  </si>
  <si>
    <t>-1287373565</t>
  </si>
  <si>
    <t>549150000600.S</t>
  </si>
  <si>
    <t>Kľučka dverová a rozeta 2x, nehrdzavejúca oceľ, povrch nerez brúsený</t>
  </si>
  <si>
    <t>-429587</t>
  </si>
  <si>
    <t>611610002200.S</t>
  </si>
  <si>
    <t>Dvere vnútorné jednokrídlové, šírka 600-900 mm, výplň DTD doska, povrch fólia, plné-05/D,06/D</t>
  </si>
  <si>
    <t>1839006205</t>
  </si>
  <si>
    <t>766694142.S</t>
  </si>
  <si>
    <t>Montáž parapetnej dosky plastovej šírky do 300 mm, dĺžky 1000-1600 mm</t>
  </si>
  <si>
    <t>691415995</t>
  </si>
  <si>
    <t>611560000400.S</t>
  </si>
  <si>
    <t>Parapetná doska plastová, šírka 300 mm, komôrková vnútorná, zlatý dub, mramor, mahagon, svetlý buk, orech</t>
  </si>
  <si>
    <t>942389244</t>
  </si>
  <si>
    <t>611560000800.S</t>
  </si>
  <si>
    <t>Plastové krytky k vnútorným parapetom plastovým, pár, vo farbe biela, mramor, zlatý dub, buk, mahagón, orech</t>
  </si>
  <si>
    <t>-1955226646</t>
  </si>
  <si>
    <t>766694985.S</t>
  </si>
  <si>
    <t>Demontáž parapetnej dosky plastovej šírky do 300 mm, dĺžky do 1600 mm, -0,003t</t>
  </si>
  <si>
    <t>-820943604</t>
  </si>
  <si>
    <t>766695212.S</t>
  </si>
  <si>
    <t>Montáž prahu dverí, jednokrídlových</t>
  </si>
  <si>
    <t>-422389232</t>
  </si>
  <si>
    <t>611890004400.S</t>
  </si>
  <si>
    <t>Prah dubový, dĺžka 910 mm, šírka 150 mm</t>
  </si>
  <si>
    <t>784263922</t>
  </si>
  <si>
    <t>998766201.S</t>
  </si>
  <si>
    <t>Presun hmot pre konštrukcie stolárske v objektoch výšky do 6 m</t>
  </si>
  <si>
    <t>494441963</t>
  </si>
  <si>
    <t>767531335.Spp</t>
  </si>
  <si>
    <t xml:space="preserve">Zdvojená antistatická podlaha 14,0kN/m2-Hilti </t>
  </si>
  <si>
    <t>607327220</t>
  </si>
  <si>
    <t>767642210.S</t>
  </si>
  <si>
    <t>Montáž dverí vchodových hliníkových s hydroizolačnými expanznými páskami</t>
  </si>
  <si>
    <t>-156630776</t>
  </si>
  <si>
    <t>283550011300.S</t>
  </si>
  <si>
    <t>Komprimovaná parotesná PUR expanzná páska 5-30x74 mm, pre okenné a fasádne konštrukcie</t>
  </si>
  <si>
    <t>-1718280375</t>
  </si>
  <si>
    <t>553410033400.S1</t>
  </si>
  <si>
    <t>Dvere hliníkové požiarne s tepel vložkou so  zárubňou pevné steny EI30 plné -so zárubňou-01/D,04/D</t>
  </si>
  <si>
    <t>1960883844</t>
  </si>
  <si>
    <t>767649192.S</t>
  </si>
  <si>
    <t>Montáž doplnkov dverí, samozatvárač podlahový</t>
  </si>
  <si>
    <t>-1528076328</t>
  </si>
  <si>
    <t>549170000100.S</t>
  </si>
  <si>
    <t>Samozatvárač dverí do 80 kg, rozmer 123x259x47 mm, pre dvere šírky max. 900 mm</t>
  </si>
  <si>
    <t>-1928692901</t>
  </si>
  <si>
    <t>767649195.S</t>
  </si>
  <si>
    <t>Montáž doplnkov dverí - zámok</t>
  </si>
  <si>
    <t>1160222982</t>
  </si>
  <si>
    <t>549260000100.S</t>
  </si>
  <si>
    <t>Zámok zadlabávací vložkový pre obojstranné otváranie</t>
  </si>
  <si>
    <t>-637864394</t>
  </si>
  <si>
    <t>549130000100.S</t>
  </si>
  <si>
    <t>Panikové kovanie dverové  jednobodové pre šírku dverného krídla do 1300 mm</t>
  </si>
  <si>
    <t>1247368232</t>
  </si>
  <si>
    <t>Montáž ostatných atypických kovových stavebných doplnkových konštrukcií nad 250 do 500 kg</t>
  </si>
  <si>
    <t>197431829</t>
  </si>
  <si>
    <t>125</t>
  </si>
  <si>
    <t>Prvky pre oceľovú nosnú konštrukciu -01/Z</t>
  </si>
  <si>
    <t>-618898512</t>
  </si>
  <si>
    <t>126</t>
  </si>
  <si>
    <t>553850000100.Spp1</t>
  </si>
  <si>
    <t>Prvky pre oceľovú nosnú konštrukciu -02/Z</t>
  </si>
  <si>
    <t>-1211111668</t>
  </si>
  <si>
    <t>127</t>
  </si>
  <si>
    <t>2246439</t>
  </si>
  <si>
    <t>Upevňovacia skrutka HUS3-H 10x110</t>
  </si>
  <si>
    <t>-971665630</t>
  </si>
  <si>
    <t>1006011900</t>
  </si>
  <si>
    <t>771</t>
  </si>
  <si>
    <t>Podlahy z dlaždíc</t>
  </si>
  <si>
    <t>129</t>
  </si>
  <si>
    <t>771575109.S</t>
  </si>
  <si>
    <t>Montáž podláh z dlaždíc keramických do tmelu</t>
  </si>
  <si>
    <t>870068379</t>
  </si>
  <si>
    <t>130</t>
  </si>
  <si>
    <t>597740001600.S</t>
  </si>
  <si>
    <t xml:space="preserve">Dlaždice keramické 8 mm, </t>
  </si>
  <si>
    <t>791398436</t>
  </si>
  <si>
    <t>131</t>
  </si>
  <si>
    <t>998771201.S</t>
  </si>
  <si>
    <t>Presun hmôt pre podlahy z dlaždíc v objektoch výšky do 6m</t>
  </si>
  <si>
    <t>-304936802</t>
  </si>
  <si>
    <t>776</t>
  </si>
  <si>
    <t>Podlahy povlakové</t>
  </si>
  <si>
    <t>132</t>
  </si>
  <si>
    <t>776420010.S</t>
  </si>
  <si>
    <t>Lepenie podlahových soklov z PVC</t>
  </si>
  <si>
    <t>-342036289</t>
  </si>
  <si>
    <t>133</t>
  </si>
  <si>
    <t>283410017900.S2</t>
  </si>
  <si>
    <t>Soklová PVC lišta</t>
  </si>
  <si>
    <t>-1143773853</t>
  </si>
  <si>
    <t>134</t>
  </si>
  <si>
    <t>776541101.S</t>
  </si>
  <si>
    <t>Položenie povlakových podláh PVC vinylových heterogénnych v pásoch</t>
  </si>
  <si>
    <t>-877247177</t>
  </si>
  <si>
    <t>135</t>
  </si>
  <si>
    <t>284110000110.S</t>
  </si>
  <si>
    <t>Podlaha PVC heterogénna, hrúbka do 2,6 mm</t>
  </si>
  <si>
    <t>1839375669</t>
  </si>
  <si>
    <t>136</t>
  </si>
  <si>
    <t>776572210.S</t>
  </si>
  <si>
    <t>Položenie textilných podláh - kobercov zo štvorcov, dielcov na obojstranne lepiacu pásku</t>
  </si>
  <si>
    <t>-150745769</t>
  </si>
  <si>
    <t>137</t>
  </si>
  <si>
    <t>KOP000000108</t>
  </si>
  <si>
    <t>Koberec dielektrický 26kV hr.5mm š.1,3m bal.10m</t>
  </si>
  <si>
    <t>1700935071</t>
  </si>
  <si>
    <t>138</t>
  </si>
  <si>
    <t>776992127.S</t>
  </si>
  <si>
    <t>Vyspravenie podkladu nivelačnou stierkou hr. 5 mm</t>
  </si>
  <si>
    <t>-1162597887</t>
  </si>
  <si>
    <t>139</t>
  </si>
  <si>
    <t>998776201.S</t>
  </si>
  <si>
    <t>Presun hmôt pre podlahy povlakové v objektoch výšky do 6 m</t>
  </si>
  <si>
    <t>-1158733576</t>
  </si>
  <si>
    <t>777</t>
  </si>
  <si>
    <t>Podlahy syntetické</t>
  </si>
  <si>
    <t>140</t>
  </si>
  <si>
    <t>777511002</t>
  </si>
  <si>
    <t>Epoxidová samonivelačná stierka hr. 2,2 mm elektrostaticky vodivá, Sikafloor 381, penetrácia, 2x náter s kremičitým pieskom(sikafloor conductive,sikafloor156</t>
  </si>
  <si>
    <t>1967959001</t>
  </si>
  <si>
    <t>141</t>
  </si>
  <si>
    <t>998777201.S</t>
  </si>
  <si>
    <t>Presun hmôt pre podlahy syntetické v objektoch výšky do 6 m</t>
  </si>
  <si>
    <t>-1821391861</t>
  </si>
  <si>
    <t>783</t>
  </si>
  <si>
    <t>Nátery</t>
  </si>
  <si>
    <t>142</t>
  </si>
  <si>
    <t>783902811.S</t>
  </si>
  <si>
    <t>Ostatné práce odstránenie starých náterov odstraňovačom náterov s umytím</t>
  </si>
  <si>
    <t>-2077841689</t>
  </si>
  <si>
    <t>143</t>
  </si>
  <si>
    <t>783904811.S</t>
  </si>
  <si>
    <t>Ostatné práce odmastenie chemickými odhrdzavenie kovových konštrukcií</t>
  </si>
  <si>
    <t>-1133486764</t>
  </si>
  <si>
    <t>784</t>
  </si>
  <si>
    <t>Maľby</t>
  </si>
  <si>
    <t>144</t>
  </si>
  <si>
    <t>784410100.S</t>
  </si>
  <si>
    <t>Penetrovanie jednonásobné jemnozrnných podkladov výšky do 3,80 m-Decorhit P</t>
  </si>
  <si>
    <t>-1816839516</t>
  </si>
  <si>
    <t>145</t>
  </si>
  <si>
    <t>784430030.S</t>
  </si>
  <si>
    <t>Maľby akrylátové tónované dvojnásobné, ručne nanášané na jemnozrnný podklad výšky do 3,80 m-Decorhit H Mix</t>
  </si>
  <si>
    <t>-2027880276</t>
  </si>
  <si>
    <t>146</t>
  </si>
  <si>
    <t>210010166</t>
  </si>
  <si>
    <t>Rúrka tuhá elektroinštalačná z HDPE, D 160 uložená voľne</t>
  </si>
  <si>
    <t>576723402</t>
  </si>
  <si>
    <t>147</t>
  </si>
  <si>
    <t>34507050005</t>
  </si>
  <si>
    <t>Chránička  KSX-PEG 160-02/P</t>
  </si>
  <si>
    <t>1352308503</t>
  </si>
  <si>
    <t>148</t>
  </si>
  <si>
    <t>-1189819944</t>
  </si>
  <si>
    <t>149</t>
  </si>
  <si>
    <t>-2114412563</t>
  </si>
  <si>
    <t>150</t>
  </si>
  <si>
    <t>1989458600</t>
  </si>
  <si>
    <t>151</t>
  </si>
  <si>
    <t>Metalizácia zinkom /Zn/ 100 mikrometrov tr.IV. spotreba kovu 1.07 kg/m2, výška do 1,9 m</t>
  </si>
  <si>
    <t>-687703118</t>
  </si>
  <si>
    <t>152</t>
  </si>
  <si>
    <t>Farba  zinková</t>
  </si>
  <si>
    <t>-1046506179</t>
  </si>
  <si>
    <t>153</t>
  </si>
  <si>
    <t>-399652911</t>
  </si>
  <si>
    <t>154</t>
  </si>
  <si>
    <t>-1964881204</t>
  </si>
  <si>
    <t>155</t>
  </si>
  <si>
    <t>-2030777538</t>
  </si>
  <si>
    <t>156</t>
  </si>
  <si>
    <t>HZS000112.S</t>
  </si>
  <si>
    <t>Stavebno montážne práce nepredvídané náklady</t>
  </si>
  <si>
    <t>-978213109</t>
  </si>
  <si>
    <t>SO37 - Vonkajšie osvetlenie</t>
  </si>
  <si>
    <t>Násyp pod základové konštrukcie so zhutnením zo štrkopiesku fr.0-32 mm</t>
  </si>
  <si>
    <t>-1227382620</t>
  </si>
  <si>
    <t>636129013</t>
  </si>
  <si>
    <t>961043111.S</t>
  </si>
  <si>
    <t>Búranie základov alebo vybúranie otvorov plochy nad 4 m2 z betónu prostého alebo preloženého kameňom,  -2,20000t</t>
  </si>
  <si>
    <t>-1636006464</t>
  </si>
  <si>
    <t>-85506294</t>
  </si>
  <si>
    <t>1533048434</t>
  </si>
  <si>
    <t>-1737104008</t>
  </si>
  <si>
    <t>1754938478</t>
  </si>
  <si>
    <t>HZS000111.S</t>
  </si>
  <si>
    <t>Stavebno montážne práce menej náročne, pomocné alebo manupulačné (Tr. 1) v rozsahu viac ako 8 hodín</t>
  </si>
  <si>
    <t>-23366658</t>
  </si>
  <si>
    <t>-1284216011</t>
  </si>
  <si>
    <t>291249217</t>
  </si>
  <si>
    <t>HZS000220.S</t>
  </si>
  <si>
    <t xml:space="preserve">Úradná skúška </t>
  </si>
  <si>
    <t>1742764950</t>
  </si>
  <si>
    <t>-1482765591</t>
  </si>
  <si>
    <t>-1004649125</t>
  </si>
  <si>
    <t>210010156.S</t>
  </si>
  <si>
    <t>Rúrka ohybná elektroinštalačná z HDPE, D 160 uložená pevne</t>
  </si>
  <si>
    <t>-803916635</t>
  </si>
  <si>
    <t>286530130300</t>
  </si>
  <si>
    <t>Spojka nasúvacia HDPE D 160, 02160 FA, čierna, KOPOS</t>
  </si>
  <si>
    <t>-1061775681</t>
  </si>
  <si>
    <t>286530257700</t>
  </si>
  <si>
    <t>Upchávka uzatváracia pre korugované rúrky HDPE, DN 160, 17160 BB, červená, KOPOS</t>
  </si>
  <si>
    <t>1215629352</t>
  </si>
  <si>
    <t>345710006200</t>
  </si>
  <si>
    <t>Rúrka ohybná dvojplášťová HDPE, KOPOFLEX BA KF 09160 BA, D 160, KOPOS</t>
  </si>
  <si>
    <t>1120997753</t>
  </si>
  <si>
    <t>345710039100</t>
  </si>
  <si>
    <t>Krúžok tesniaci 16160 FB pre korugované rúrky, D 160 mm, KOPOS</t>
  </si>
  <si>
    <t>1579839541</t>
  </si>
  <si>
    <t>210010159.S</t>
  </si>
  <si>
    <t>Rúrka tuhá elektroinštalačná z HDPE, D 40 uložená voľne</t>
  </si>
  <si>
    <t>-2037022656</t>
  </si>
  <si>
    <t>286130069300</t>
  </si>
  <si>
    <t>Chránička optického kábla 06040 FB, DN 40, HDPE, KOPOS</t>
  </si>
  <si>
    <t>1064977416</t>
  </si>
  <si>
    <t>286530129600</t>
  </si>
  <si>
    <t>Spojka nasúvacia HDPE D 40, 02040 FA, čierna, KOPOS</t>
  </si>
  <si>
    <t>-358466964</t>
  </si>
  <si>
    <t>286530255100.S</t>
  </si>
  <si>
    <t>Koncový kryt PE-HD, DN/D 40/40 mm</t>
  </si>
  <si>
    <t>620696611</t>
  </si>
  <si>
    <t>210010180.S PC</t>
  </si>
  <si>
    <t>Rúrka- odbočná z HDPE, DN 160 uložená pevne</t>
  </si>
  <si>
    <t>-1791340031</t>
  </si>
  <si>
    <t>286130073000.S</t>
  </si>
  <si>
    <t>Chránička tuhá dvojplášťová korugovaná DN 160, HDPE</t>
  </si>
  <si>
    <t>-1851932688</t>
  </si>
  <si>
    <t>286190000411.S PS</t>
  </si>
  <si>
    <t>Rúra kanalizačná - odbočná - koleno 45°</t>
  </si>
  <si>
    <t>275915021</t>
  </si>
  <si>
    <t>1835117895</t>
  </si>
  <si>
    <t>-1171242832</t>
  </si>
  <si>
    <t>210100001.S</t>
  </si>
  <si>
    <t>Ukončenie vodičov v rozvádzač. vrátane zapojenia a vodičovej koncovky do 2,5 mm2</t>
  </si>
  <si>
    <t>-2052225855</t>
  </si>
  <si>
    <t>210100003.S</t>
  </si>
  <si>
    <t>Ukončenie vodičov v rozvádzač. vrátane zapojenia a vodičovej koncovky do 16 mm2</t>
  </si>
  <si>
    <t>973196037</t>
  </si>
  <si>
    <t>210120424.S</t>
  </si>
  <si>
    <t>Zvodiče prepätia typ 1 (triedy B), 1pól</t>
  </si>
  <si>
    <t>861017681</t>
  </si>
  <si>
    <t>358240000111.S PC</t>
  </si>
  <si>
    <t>Zvodič prepätia COBOX-SLSA10-S-X7 pre VO</t>
  </si>
  <si>
    <t>-2106986428</t>
  </si>
  <si>
    <t>210201800.S-D</t>
  </si>
  <si>
    <t>Demontáž a zapojenie svietidla 1x svetelný zdroj, uličného, výbojkového</t>
  </si>
  <si>
    <t>258987882</t>
  </si>
  <si>
    <t>210201810.S</t>
  </si>
  <si>
    <t>Montáž a zapojenie svietidla 1x svetelný zdroj, uličného, LED</t>
  </si>
  <si>
    <t>674735058</t>
  </si>
  <si>
    <t>348370007811.S PC</t>
  </si>
  <si>
    <t>LED Street Light SAMSUNG Chip 50W 4000K, V-TAC Europe</t>
  </si>
  <si>
    <t>-1346378414</t>
  </si>
  <si>
    <t>348370007812.S PC</t>
  </si>
  <si>
    <t>LED Street Light 4000K, 100W, V-TAC Europe</t>
  </si>
  <si>
    <t>-954400315</t>
  </si>
  <si>
    <t>210204011.S</t>
  </si>
  <si>
    <t>Osvetľovací stožiar - oceľový do dĺžky 12 m</t>
  </si>
  <si>
    <t>224799040</t>
  </si>
  <si>
    <t>316740001215.S PC</t>
  </si>
  <si>
    <t>Stožiar oceľový cestný, T081RLS</t>
  </si>
  <si>
    <t>1864134525</t>
  </si>
  <si>
    <t>316740001216.S PC</t>
  </si>
  <si>
    <t>Stožiar oceľový cestný, T061RLS</t>
  </si>
  <si>
    <t>-1188874785</t>
  </si>
  <si>
    <t>210204103.S</t>
  </si>
  <si>
    <t>Výložník oceľový jednoramenný - do hmotn. 35 kg</t>
  </si>
  <si>
    <t>-922922911</t>
  </si>
  <si>
    <t>316770001115.S PC</t>
  </si>
  <si>
    <t>Výložník jednoramenný oceľový zinkový, vyloženie 1,0 m, PR4-10/S</t>
  </si>
  <si>
    <t>-1332160195</t>
  </si>
  <si>
    <t>31677000111.S PC</t>
  </si>
  <si>
    <t>Výložník jednoramenný oceľový zinkový, vyloženie 0,5 m, PR2-10/S</t>
  </si>
  <si>
    <t>-108408842</t>
  </si>
  <si>
    <t>210204201.S</t>
  </si>
  <si>
    <t>Elektrovýstroj stožiara pre 1 okruh</t>
  </si>
  <si>
    <t>-72368316</t>
  </si>
  <si>
    <t>345540009611.S PC</t>
  </si>
  <si>
    <t>Poistková rozvodnica, EKM-1261-1D2-5X16-2PG-C2</t>
  </si>
  <si>
    <t>-1071812002</t>
  </si>
  <si>
    <t>210290484.S</t>
  </si>
  <si>
    <t>Doplniť, vymeniť poškodené poistkové patróny do 25 A</t>
  </si>
  <si>
    <t>971334917</t>
  </si>
  <si>
    <t>345290008711.S PC</t>
  </si>
  <si>
    <t>Patrón poistkový 06A, DII/Dz/E27 – 6A</t>
  </si>
  <si>
    <t>-962102815</t>
  </si>
  <si>
    <t>210290891.S</t>
  </si>
  <si>
    <t>Doplnenie označovacích štítkov na jednotlivé káble</t>
  </si>
  <si>
    <t>1097933857</t>
  </si>
  <si>
    <t>283810000400.S</t>
  </si>
  <si>
    <t>Štítok na označenie káblového vývodu</t>
  </si>
  <si>
    <t>-1431237304</t>
  </si>
  <si>
    <t>247710003600.S</t>
  </si>
  <si>
    <t>Páska sťahovacia lxš 98x2,5 mm</t>
  </si>
  <si>
    <t>2040979262</t>
  </si>
  <si>
    <t>210800203.S</t>
  </si>
  <si>
    <t>Kábel medený uložený v rúrke CYKY 450/750 V 5x16</t>
  </si>
  <si>
    <t>1994478389</t>
  </si>
  <si>
    <t>-1089500852</t>
  </si>
  <si>
    <t>688970893</t>
  </si>
  <si>
    <t>210950001.S</t>
  </si>
  <si>
    <t>Odjutovanie a očistenie káblov do prierezu 300 mm</t>
  </si>
  <si>
    <t>232331944</t>
  </si>
  <si>
    <t>-2113942499</t>
  </si>
  <si>
    <t>286130073300.S</t>
  </si>
  <si>
    <t>Chránička ohybná dvojplášťová korugovaná DN 50, HDPE</t>
  </si>
  <si>
    <t>-1870396496</t>
  </si>
  <si>
    <t>210967205.S</t>
  </si>
  <si>
    <t>Demontáž - vodič medený uložený voľne CYY 450/750 V  10mm2   -0,00011 t</t>
  </si>
  <si>
    <t>114188339</t>
  </si>
  <si>
    <t>220010101.S-D</t>
  </si>
  <si>
    <t>Demontáž - Stožiar J jednoduchý dĺžky 6.5-8 m, pätka EZP 11-290,impregnovaný bez výstroje a zemných prác na rovine</t>
  </si>
  <si>
    <t>1275716306</t>
  </si>
  <si>
    <t>460030011.S</t>
  </si>
  <si>
    <t>Zobratie mačiny s narezaním a s uložením na kopy alebo naložením na fúrik.</t>
  </si>
  <si>
    <t>660215122</t>
  </si>
  <si>
    <t>460050713.S</t>
  </si>
  <si>
    <t>Výkop jamy pre stožiar verejného osvetlenia do 2 m3 vrátane, strojový výkop v zemina triedy 3</t>
  </si>
  <si>
    <t>2096067584</t>
  </si>
  <si>
    <t>460202163.S</t>
  </si>
  <si>
    <t>Hĺbenie káblovej ryhy strojne 35 cm širokej a 80 cm hlbokej, v zemine triedy 3</t>
  </si>
  <si>
    <t>-111841405</t>
  </si>
  <si>
    <t>460300006.S</t>
  </si>
  <si>
    <t>Zhutnenie zeminy po vrstvách pri zahrnutí rýh strojom, vrstva zeminy 20 cm</t>
  </si>
  <si>
    <t>117061828</t>
  </si>
  <si>
    <t>460420001.S</t>
  </si>
  <si>
    <t>Zriadenie káblového lôžka z preosiatej zeminy v ryhe šírky do 65 cm, hrúbky vrstvy 5 cm.</t>
  </si>
  <si>
    <t>1828787892</t>
  </si>
  <si>
    <t>460490012.S</t>
  </si>
  <si>
    <t>Rozvinutie a uloženie výstražnej fólie z PE do ryhy, šírka do 33 cm</t>
  </si>
  <si>
    <t>289751646</t>
  </si>
  <si>
    <t>283230008111.S PC</t>
  </si>
  <si>
    <t>PVC krycí návin DEKAB 250/2</t>
  </si>
  <si>
    <t>1839395049</t>
  </si>
  <si>
    <t>460560163.S</t>
  </si>
  <si>
    <t>Ručný zásyp nezap. káblovej ryhy bez zhutn. zeminy, 35 cm širokej, 80 cm hlbokej v zemine tr. 3</t>
  </si>
  <si>
    <t>909521374</t>
  </si>
  <si>
    <t>460600001.S</t>
  </si>
  <si>
    <t>Naloženie zeminy, odvoz do 1 km a zloženie na skládke a jazda späť</t>
  </si>
  <si>
    <t>1886741387</t>
  </si>
  <si>
    <t>460600002.S</t>
  </si>
  <si>
    <t>Príplatok za odvoz zeminy za každý ďalší km a jazda späť</t>
  </si>
  <si>
    <t>-955363113</t>
  </si>
  <si>
    <t>460620013.S</t>
  </si>
  <si>
    <t>Proviz. úprava terénu v zemine tr. 3, aby nerovnosti terénu neboli väčšie ako 2 cm od vodor.hladiny</t>
  </si>
  <si>
    <t>-761634805</t>
  </si>
  <si>
    <t>SO38 - Osvetlenie R110 kV</t>
  </si>
  <si>
    <t>-571821956</t>
  </si>
  <si>
    <t>-128965372</t>
  </si>
  <si>
    <t>1494099660</t>
  </si>
  <si>
    <t>-1826859503</t>
  </si>
  <si>
    <t>681125159</t>
  </si>
  <si>
    <t>721738609</t>
  </si>
  <si>
    <t>-977999169</t>
  </si>
  <si>
    <t>-1114545072</t>
  </si>
  <si>
    <t>210040135.S PC</t>
  </si>
  <si>
    <t>Pomocná oceľová konštrukcia pre svietidlá vrátane príslušenstva</t>
  </si>
  <si>
    <t>-1763208686</t>
  </si>
  <si>
    <t>132210003013.S PC</t>
  </si>
  <si>
    <t>Nerezová skrutka so šesťhrannou hlavou, DIN 933 M8x20</t>
  </si>
  <si>
    <t>-1401882713</t>
  </si>
  <si>
    <t>132210003018.S PC</t>
  </si>
  <si>
    <t>Nerezová skrutka so šesťhrannou hlavou, DIN 933 M6x20</t>
  </si>
  <si>
    <t>-751251916</t>
  </si>
  <si>
    <t>132210003015.S PC</t>
  </si>
  <si>
    <t>Držiak C-uholníka UCM3</t>
  </si>
  <si>
    <t>-921549430</t>
  </si>
  <si>
    <t>132210003016.S PC</t>
  </si>
  <si>
    <t>Montážny C-uholník 3m, CMMC40H40/3</t>
  </si>
  <si>
    <t>-747837000</t>
  </si>
  <si>
    <t>132210003017.S PC</t>
  </si>
  <si>
    <t>Uholník s 2 otvormi, MQW-2/45</t>
  </si>
  <si>
    <t>-195570674</t>
  </si>
  <si>
    <t>-1920091416</t>
  </si>
  <si>
    <t>-568271850</t>
  </si>
  <si>
    <t>210193049.S</t>
  </si>
  <si>
    <t>Skriňa prípojková plastová SPP 5 - 9x160 A</t>
  </si>
  <si>
    <t>-2003470597</t>
  </si>
  <si>
    <t>357110014715.S PC</t>
  </si>
  <si>
    <t>Skriňa prípojková plastová SPP 5 na stĺp s EZ, 4x vývodky PG29 zdola, 3x 3PSH 00, 160 A, držiaky pre upínací pás</t>
  </si>
  <si>
    <t>-454105037</t>
  </si>
  <si>
    <t>357110014890.S</t>
  </si>
  <si>
    <t>Upínací nerezový pás</t>
  </si>
  <si>
    <t>646728927</t>
  </si>
  <si>
    <t>210194044.S</t>
  </si>
  <si>
    <t>Skriňa prípojková plastová SPP 1/2 dvaja odberatelia 6 x 100 A pre vonkajšie práce</t>
  </si>
  <si>
    <t>-6880226</t>
  </si>
  <si>
    <t>357110014510.S</t>
  </si>
  <si>
    <t>Skriňa prípojková plastová SPP 1 na stĺp s EZ,držiaky pre upínací pás, 3x výv. PG29 dole, 2x 3PSH00 s krytom</t>
  </si>
  <si>
    <t>-597379674</t>
  </si>
  <si>
    <t>-878788565</t>
  </si>
  <si>
    <t>-575764017</t>
  </si>
  <si>
    <t>348370007813.S PC</t>
  </si>
  <si>
    <t>100W LED Floodlight SMD SAMSUNG Chip Black Body 4000K 160 lm/W</t>
  </si>
  <si>
    <t>1895667820</t>
  </si>
  <si>
    <t>377435343</t>
  </si>
  <si>
    <t>-859992075</t>
  </si>
  <si>
    <t>389557364</t>
  </si>
  <si>
    <t>-1584874067</t>
  </si>
  <si>
    <t>-1697794634</t>
  </si>
  <si>
    <t>210800186.S</t>
  </si>
  <si>
    <t>Kábel medený uložený v rúrke CYKY 450/750 V 3x1,5</t>
  </si>
  <si>
    <t>373705023</t>
  </si>
  <si>
    <t>341110000750.S</t>
  </si>
  <si>
    <t>Kábel medený CYKY-J 3x1,5 mm2</t>
  </si>
  <si>
    <t>-1550283472</t>
  </si>
  <si>
    <t>210800201.S</t>
  </si>
  <si>
    <t>Kábel medený uložený v rúrke CYKY 450/750 V 5x6</t>
  </si>
  <si>
    <t>-1076675025</t>
  </si>
  <si>
    <t>341110002200.S</t>
  </si>
  <si>
    <t>Kábel medený CYKY-J 5x6 mm2</t>
  </si>
  <si>
    <t>1605021016</t>
  </si>
  <si>
    <t>1517148428</t>
  </si>
  <si>
    <t>-153390094</t>
  </si>
  <si>
    <t>-259184822</t>
  </si>
  <si>
    <t>203270419</t>
  </si>
  <si>
    <t>286130073100.S</t>
  </si>
  <si>
    <t>Chránička ohybná dvojplášťová korugovaná DN 40, HDPE</t>
  </si>
  <si>
    <t>-1216612408</t>
  </si>
  <si>
    <t>1394823637</t>
  </si>
  <si>
    <t>220030215.S PC</t>
  </si>
  <si>
    <t>Držiak na stožiar, SHO 1124, montáž</t>
  </si>
  <si>
    <t>208993150</t>
  </si>
  <si>
    <t>404890003911.S PC</t>
  </si>
  <si>
    <t>Držiak na stožiar, SHO 1124</t>
  </si>
  <si>
    <t>378771443</t>
  </si>
  <si>
    <t>404890003912.S PC</t>
  </si>
  <si>
    <t>Objímka na rúru 42mm pre SHO 1124</t>
  </si>
  <si>
    <t>-1112473642</t>
  </si>
  <si>
    <t>220280851.S</t>
  </si>
  <si>
    <t>Kabel miestny, váhy do 0,5 kg/m uložené na káblovú lávku vrátane uchytenia</t>
  </si>
  <si>
    <t>-1932399035</t>
  </si>
  <si>
    <t>345710036600</t>
  </si>
  <si>
    <t>Príchytka káblová kovová SONAP 11-18</t>
  </si>
  <si>
    <t>93078375</t>
  </si>
  <si>
    <t>-1018998028</t>
  </si>
  <si>
    <t>460202153.S</t>
  </si>
  <si>
    <t>Hĺbenie káblovej ryhy strojne 35 cm širokej a 70 cm hlbokej, v zemine triedy 3</t>
  </si>
  <si>
    <t>-123673483</t>
  </si>
  <si>
    <t>1629948699</t>
  </si>
  <si>
    <t>-822063783</t>
  </si>
  <si>
    <t>1515928852</t>
  </si>
  <si>
    <t>-30772486</t>
  </si>
  <si>
    <t>460560153.S</t>
  </si>
  <si>
    <t>Ručný zásyp nezap. káblovej ryhy bez zhutn. zeminy, 35 cm širokej, 70 cm hlbokej v zemine tr. 3</t>
  </si>
  <si>
    <t>-673804083</t>
  </si>
  <si>
    <t>-1859772542</t>
  </si>
  <si>
    <t>-11344730</t>
  </si>
  <si>
    <t>1535588597</t>
  </si>
  <si>
    <t>SO39 - Osvetlenie tlmivky 110 kV</t>
  </si>
  <si>
    <t>-70206710</t>
  </si>
  <si>
    <t>1935293672</t>
  </si>
  <si>
    <t>1270441826</t>
  </si>
  <si>
    <t>1895523650</t>
  </si>
  <si>
    <t>-1478632221</t>
  </si>
  <si>
    <t>1658233509</t>
  </si>
  <si>
    <t>1838352449</t>
  </si>
  <si>
    <t>1987818171</t>
  </si>
  <si>
    <t>1965952777</t>
  </si>
  <si>
    <t>-1176759899</t>
  </si>
  <si>
    <t>1113668726</t>
  </si>
  <si>
    <t>-1541139774</t>
  </si>
  <si>
    <t>1196215704</t>
  </si>
  <si>
    <t>-1216096944</t>
  </si>
  <si>
    <t>314581161</t>
  </si>
  <si>
    <t>359213876</t>
  </si>
  <si>
    <t>348370007814.S PC</t>
  </si>
  <si>
    <t xml:space="preserve">LED reflektor – V-TAC - V-TAC 50W FLOODLIGHT SAMSUNG CHIP 4000K   </t>
  </si>
  <si>
    <t>-1950698029</t>
  </si>
  <si>
    <t>-85434111</t>
  </si>
  <si>
    <t>374590004276.S PC</t>
  </si>
  <si>
    <t>Kotviaca objímka KSA 42</t>
  </si>
  <si>
    <t>-1970817132</t>
  </si>
  <si>
    <t>1821590916</t>
  </si>
  <si>
    <t>1130011543</t>
  </si>
  <si>
    <t>-1603729924</t>
  </si>
  <si>
    <t>1063848904</t>
  </si>
  <si>
    <t>2115326187</t>
  </si>
  <si>
    <t>232872326</t>
  </si>
  <si>
    <t>1488448204</t>
  </si>
  <si>
    <t>-1991610623</t>
  </si>
  <si>
    <t>862066779</t>
  </si>
  <si>
    <t>-1277100603</t>
  </si>
  <si>
    <t>805029056</t>
  </si>
  <si>
    <t>876850615</t>
  </si>
  <si>
    <t>-395973012</t>
  </si>
  <si>
    <t>2127403933</t>
  </si>
  <si>
    <t>1941241848</t>
  </si>
  <si>
    <t>-290362668</t>
  </si>
  <si>
    <t>-1679643464</t>
  </si>
  <si>
    <t>-2040621156</t>
  </si>
  <si>
    <t>1373261133</t>
  </si>
  <si>
    <t>-1261968881</t>
  </si>
  <si>
    <t>887270716</t>
  </si>
  <si>
    <t>302771266</t>
  </si>
  <si>
    <t>1091289555</t>
  </si>
  <si>
    <t>SO41 - Spevnené plochy</t>
  </si>
  <si>
    <t>113106241.S</t>
  </si>
  <si>
    <t>Rozoberanie vozovky a plochy z panelov so škárami zaliatymi asfaltovou alebo cementovou maltou,  -0,40800t</t>
  </si>
  <si>
    <t>2079233048</t>
  </si>
  <si>
    <t>113157223.S</t>
  </si>
  <si>
    <t>Odstránenie podkladu alebo krytu z kameniva hrubého drveného v ploche do 200 m2 strojne, hr. vrstvy nad 200 do 300 mm,  -0,40000t</t>
  </si>
  <si>
    <t>491898313</t>
  </si>
  <si>
    <t>113157230.S</t>
  </si>
  <si>
    <t>Odstránenie podkladu alebo krytu z betónu prostého v ploche do 200 m2 strojne, hr. vrstvy do 100 mm,  -0,24000t</t>
  </si>
  <si>
    <t>1202300515</t>
  </si>
  <si>
    <t>113157232.S</t>
  </si>
  <si>
    <t>Odstránenie podkladu alebo krytu z betónu prostého v ploche do 200 m2 strojne, hr. vrstvy nad 150 do 300 mm,  -0,62500t</t>
  </si>
  <si>
    <t>1146813570</t>
  </si>
  <si>
    <t>113157241.S</t>
  </si>
  <si>
    <t>Odstránenie podkladu alebo krytu asfaltového v ploche do 200 m2 strojne, hr. vrstvy do 50 mm,  -0,11000t</t>
  </si>
  <si>
    <t>54099109</t>
  </si>
  <si>
    <t>113205121.S</t>
  </si>
  <si>
    <t>Vytrhanie obrúb betónových, cestných ležatých,  -0,08500t</t>
  </si>
  <si>
    <t>-1186153977</t>
  </si>
  <si>
    <t>113208213.S</t>
  </si>
  <si>
    <t>Vybúranie a demontáž odvodňovacieho žľabu betónového šírky 200 mm,  -0,08800t</t>
  </si>
  <si>
    <t>-1556120455</t>
  </si>
  <si>
    <t>122201102.S</t>
  </si>
  <si>
    <t>Odkopávka a prekopávka nezapažená v hornine 3, nad 100 do 1000 m3</t>
  </si>
  <si>
    <t>287747880</t>
  </si>
  <si>
    <t>122201109.S</t>
  </si>
  <si>
    <t>Odkopávky a prekopávky nezapažené. Príplatok k cenám za lepivosť horniny 3</t>
  </si>
  <si>
    <t>-119266379</t>
  </si>
  <si>
    <t>122202202.S</t>
  </si>
  <si>
    <t>Odkopávka a prekopávka nezapažená pre cesty, v hornine 3 nad 100 do 1000 m3</t>
  </si>
  <si>
    <t>2147274051</t>
  </si>
  <si>
    <t>122202209.S</t>
  </si>
  <si>
    <t>Odkopávky a prekopávky nezapažené pre cesty. Príplatok za lepivosť horniny 3</t>
  </si>
  <si>
    <t>-15759338</t>
  </si>
  <si>
    <t>166101101.S</t>
  </si>
  <si>
    <t>Prehodenie neuľahnutého výkopku z horniny 1 až 4</t>
  </si>
  <si>
    <t>951648951</t>
  </si>
  <si>
    <t>234003269</t>
  </si>
  <si>
    <t>180402111.S</t>
  </si>
  <si>
    <t>Založenie trávnika parkového výsevom v rovine do 1:5</t>
  </si>
  <si>
    <t>180898691</t>
  </si>
  <si>
    <t>005720001400.S</t>
  </si>
  <si>
    <t>Osivá tráv - semená parkovej zmesi</t>
  </si>
  <si>
    <t>-1148974996</t>
  </si>
  <si>
    <t>181101101.S</t>
  </si>
  <si>
    <t>Úprava pláne v zárezoch v hornine 1-4 bez zhutnenia</t>
  </si>
  <si>
    <t>703123761</t>
  </si>
  <si>
    <t>1267145646</t>
  </si>
  <si>
    <t>181301103.S</t>
  </si>
  <si>
    <t>Rozprestretie ornice v rovine , plocha do 500 m2, hr.do 200 mm</t>
  </si>
  <si>
    <t>-837088829</t>
  </si>
  <si>
    <t>183403153.S</t>
  </si>
  <si>
    <t>Obrobenie pôdy hrabaním v rovine alebo na svahu do 1:5</t>
  </si>
  <si>
    <t>1969027373</t>
  </si>
  <si>
    <t>289971211.S</t>
  </si>
  <si>
    <t>Zhotovenie vrstvy z geotextílie na upravenom povrchu sklon do 1 : 5 , šírky od 0 do 3 m</t>
  </si>
  <si>
    <t>80322104</t>
  </si>
  <si>
    <t>693110003200.S</t>
  </si>
  <si>
    <t>Geotextília polypropylénová netkaná 500 g/m2</t>
  </si>
  <si>
    <t>-1996609056</t>
  </si>
  <si>
    <t>564851111.S</t>
  </si>
  <si>
    <t>Podklad zo štrkodrviny s rozprestretím a zhutnením, po zhutnení hr. 150 mm</t>
  </si>
  <si>
    <t>-973670765</t>
  </si>
  <si>
    <t>567133815.S</t>
  </si>
  <si>
    <t>Podklad z kameniva stmeleného cementom na diaľnici s rozprestretím a zhutnením, CBGM C 12/15 (C 6/8), po zhutnení hr. 200 mm</t>
  </si>
  <si>
    <t>219405616</t>
  </si>
  <si>
    <t>573231107.S</t>
  </si>
  <si>
    <t>Postrek asfaltový spojovací bez posypu kamenivom z cestnej emulzie v množstve 0,50 kg/m2</t>
  </si>
  <si>
    <t>670669859</t>
  </si>
  <si>
    <t>577144241.S</t>
  </si>
  <si>
    <t>Asfaltový betón vrstva obrusná AC 11 O v pruhu š. nad 3 m z nemodifik. asfaltu tr. II, po zhutnení hr. 50 mm</t>
  </si>
  <si>
    <t>1275338569</t>
  </si>
  <si>
    <t>577144441.S</t>
  </si>
  <si>
    <t>Asfaltový betón vrstva ložná AC 22 L v pruhu š. nad 3 m z nemodifik. asfaltu tr. II, po zhutnení hr. 50 mm</t>
  </si>
  <si>
    <t>221533445</t>
  </si>
  <si>
    <t>581130215.S</t>
  </si>
  <si>
    <t>Podklad cementobetónový cestných komunikácií skupiny CB II pre TDZ II, III a IV, hr.100-230 mm</t>
  </si>
  <si>
    <t>210099810</t>
  </si>
  <si>
    <t>-1106355830</t>
  </si>
  <si>
    <t>817354111.Spp</t>
  </si>
  <si>
    <t>Montáž napojení do vpust a žľabuí- potrubím DN 200,(vrátane tesnenia)</t>
  </si>
  <si>
    <t>-684389768</t>
  </si>
  <si>
    <t>871355545.S</t>
  </si>
  <si>
    <t>Potrubie kanalizačné PVC-U gravitačné hladké plnostenné SN 8 DN 200</t>
  </si>
  <si>
    <t>1766816402</t>
  </si>
  <si>
    <t>892351000.S</t>
  </si>
  <si>
    <t>Skúška tesnosti kanalizácie D 200 mm</t>
  </si>
  <si>
    <t>636814516</t>
  </si>
  <si>
    <t>892494211.S1</t>
  </si>
  <si>
    <t>Čistenie žľabov a šácht DN 800 až DN 1000</t>
  </si>
  <si>
    <t>-387310629</t>
  </si>
  <si>
    <t>894422191.S1</t>
  </si>
  <si>
    <t xml:space="preserve">Osadenie betónových prefabrikovaných dielcov vyrovnávcích prstencov pre šachty </t>
  </si>
  <si>
    <t>1322914074</t>
  </si>
  <si>
    <t>1000000300</t>
  </si>
  <si>
    <t xml:space="preserve"> VYROVNÁVACÍ PRSTENEC</t>
  </si>
  <si>
    <t>-1083509834</t>
  </si>
  <si>
    <t>899203111.S</t>
  </si>
  <si>
    <t>Osadenie liatinovej mreže vrátane rámu a koša na bahno hmotnosti jednotlivo nad 100 do 150 kg</t>
  </si>
  <si>
    <t>-1150929503</t>
  </si>
  <si>
    <t>552410002300.S</t>
  </si>
  <si>
    <t>Poklop liatinový D400 priemer 600 mm</t>
  </si>
  <si>
    <t>51949247</t>
  </si>
  <si>
    <t>916361112.S</t>
  </si>
  <si>
    <t>Osadenie cestného obrubníka betónového ležatého do lôžka z betónu prostého tr. C 16/20 s bočnou oporou</t>
  </si>
  <si>
    <t>-16920346</t>
  </si>
  <si>
    <t>592170001000.S</t>
  </si>
  <si>
    <t>Obrubník cestný, lxšxv 1000x150x260 mm</t>
  </si>
  <si>
    <t>-201663639</t>
  </si>
  <si>
    <t>-1132503338</t>
  </si>
  <si>
    <t>134084293</t>
  </si>
  <si>
    <t>918101121.S</t>
  </si>
  <si>
    <t>Lôžko pod žľaby  krajníky alebo obruby z dlažobných kociek zo suchého betónu tr. C 12/15</t>
  </si>
  <si>
    <t>-1198110393</t>
  </si>
  <si>
    <t>919726551.S</t>
  </si>
  <si>
    <t>Tesnenie dilatačných škár zálievkou za studena pružnou bez tesniaceho profilu š. 15 mm hl. 15 mm</t>
  </si>
  <si>
    <t>-328329357</t>
  </si>
  <si>
    <t>919735111.S</t>
  </si>
  <si>
    <t>Rezanie existujúceho asfaltového krytu alebo podkladu hĺbky do 50 mm</t>
  </si>
  <si>
    <t>-1677569429</t>
  </si>
  <si>
    <t>935114434.S</t>
  </si>
  <si>
    <t>Osadenie odvodňovacieho betónového žľabu univerzálneho s ochrannou hranou svetlej šírky 200 mm a s roštom triedy D 400</t>
  </si>
  <si>
    <t>869557870</t>
  </si>
  <si>
    <t>14700</t>
  </si>
  <si>
    <t>BGU-Z Univerzálny žľab SV G NW 200, č. 0, s liatinovou hranou, bez spádu</t>
  </si>
  <si>
    <t>698983843</t>
  </si>
  <si>
    <t>14716</t>
  </si>
  <si>
    <t>BGU-Z Univerzálny žľab SV G NW 200, č. 0, dĺžka 500 mm, s liatinovou hranou, bez spádu</t>
  </si>
  <si>
    <t>2081896787</t>
  </si>
  <si>
    <t>14701</t>
  </si>
  <si>
    <t>BGU-Z Univerzálny žľab SV G NW 200, č. 5-0, s liatinovou hranou, bez spádu</t>
  </si>
  <si>
    <t>186295452</t>
  </si>
  <si>
    <t>14702</t>
  </si>
  <si>
    <t>BGU-Z Univerzálny žľab SV G NW 200, č. 10-0, s liatinovou hranou, bez spádu</t>
  </si>
  <si>
    <t>1846253276</t>
  </si>
  <si>
    <t>14706</t>
  </si>
  <si>
    <t>BGU-Z Univerzálny žľab SV G NW 200, č. 1, s liatinovou hranou, s 0,5 % spádom</t>
  </si>
  <si>
    <t>-2062627988</t>
  </si>
  <si>
    <t>14707</t>
  </si>
  <si>
    <t>BGU-Z Univerzálny žľab SV G NW 200, č. 2, s liatinovou hranou, s 0,5 % spádom</t>
  </si>
  <si>
    <t>-287509309</t>
  </si>
  <si>
    <t>14708</t>
  </si>
  <si>
    <t>BGU-Z Univerzálny žľab SV G NW 200, č. 3, s liatinovou hranou, s 0,5 % spádom</t>
  </si>
  <si>
    <t>226762618</t>
  </si>
  <si>
    <t>14709</t>
  </si>
  <si>
    <t>BGU-Z Univerzálny žľab SV G NW 200, č. 4, s liatinovou hranou, s 0,5 % spádom</t>
  </si>
  <si>
    <t>1625673292</t>
  </si>
  <si>
    <t>14710</t>
  </si>
  <si>
    <t>BGU-Z Univerzálny žľab SV G NW 200, č. 5, s liatinovou hranou, s 0,5 % spádom</t>
  </si>
  <si>
    <t>907758164</t>
  </si>
  <si>
    <t>14711</t>
  </si>
  <si>
    <t>BGU-Z Univerzálny žľab SV G NW 200, č. 6, s liatinovou hranou, s 0,5 % spádom</t>
  </si>
  <si>
    <t>-449103320</t>
  </si>
  <si>
    <t>14712</t>
  </si>
  <si>
    <t>BGU-Z Univerzálny žľab SV G NW 200, č. 7, s liatinovou hranou, s 0,5 % spádom</t>
  </si>
  <si>
    <t>-1227583115</t>
  </si>
  <si>
    <t>14713</t>
  </si>
  <si>
    <t>BGU-Z Univerzálny žľab SV G NW 200, č. 8, s liatinovou hranou, s 0,5 % spádom</t>
  </si>
  <si>
    <t>1082160235</t>
  </si>
  <si>
    <t>14714</t>
  </si>
  <si>
    <t>BGU-Z Univerzálny žľab SV G NW 200, č. 9, s liatinovou hranou, s 0,5 % spádom</t>
  </si>
  <si>
    <t>772170</t>
  </si>
  <si>
    <t>14715</t>
  </si>
  <si>
    <t>BGU-Z Univerzálny žľab SV G NW 200, č. 10, s liatinovou hranou, s 0,5 % spádom</t>
  </si>
  <si>
    <t>-588122031</t>
  </si>
  <si>
    <t>22240</t>
  </si>
  <si>
    <t>Čelná, koncová stena NW 200, pozinkovaná (BGU-Z SV, BGZ-S SV)</t>
  </si>
  <si>
    <t>-44548373</t>
  </si>
  <si>
    <t>22079</t>
  </si>
  <si>
    <t>BG-SV Liatinový rošt NW 200, 500/247/25, SW 18/220, tr. D 400 kN, s rýchlouzáverom</t>
  </si>
  <si>
    <t>-775014176</t>
  </si>
  <si>
    <t>935114493.S</t>
  </si>
  <si>
    <t>Osadenie vpustu pre odvodňovací betónový žľab univerzálny s ochrannou hranou svetlej šírky 200 mm</t>
  </si>
  <si>
    <t>-214212323</t>
  </si>
  <si>
    <t>22197</t>
  </si>
  <si>
    <t>BGU-Z Vpust SV V NW 200, s oceľovou pozinkovanou hranou a presuvkou DN 200</t>
  </si>
  <si>
    <t>134265663</t>
  </si>
  <si>
    <t>938902051.S</t>
  </si>
  <si>
    <t>Očistenie povrchu betónových konštrukcií - pod izoláciu</t>
  </si>
  <si>
    <t>168214147</t>
  </si>
  <si>
    <t>976085211.S</t>
  </si>
  <si>
    <t>Vybúranie kanalizačného rámu vrátane poklopu alebo mreže do 0,30 m2,  -0,02400t</t>
  </si>
  <si>
    <t>-603512079</t>
  </si>
  <si>
    <t>978071251.S</t>
  </si>
  <si>
    <t>Odsekanie a odstránenie izolácie lepenkovej vodorovnej,  -0,07300t</t>
  </si>
  <si>
    <t>861446723</t>
  </si>
  <si>
    <t>979082213.S</t>
  </si>
  <si>
    <t>Vodorovná doprava sutiny so zložením a hrubým urovnaním na vzdialenosť do 1 km</t>
  </si>
  <si>
    <t>-910835304</t>
  </si>
  <si>
    <t>979082219.S</t>
  </si>
  <si>
    <t>Príplatok k cene za každý ďalší aj začatý 1 km nad 1 km pre vodorovnú dopravu sutiny</t>
  </si>
  <si>
    <t>1084763561</t>
  </si>
  <si>
    <t>979087212.S</t>
  </si>
  <si>
    <t>Nakladanie na dopravné prostriedky pre vodorovnú dopravu sutiny</t>
  </si>
  <si>
    <t>925241405</t>
  </si>
  <si>
    <t>727525990</t>
  </si>
  <si>
    <t>979089212.S</t>
  </si>
  <si>
    <t>Poplatok za skládku - bitúmenové zmesi, uholný decht, dechtové výrobky (17 03), ostatné</t>
  </si>
  <si>
    <t>1458995094</t>
  </si>
  <si>
    <t>998225111.S</t>
  </si>
  <si>
    <t>Presun hmôt pre pozemnú komunikáciu a letisko s krytom asfaltovým akejkoľvek dĺžky objektu</t>
  </si>
  <si>
    <t>-2117623863</t>
  </si>
  <si>
    <t>711411321.S</t>
  </si>
  <si>
    <t>Izolácia proti povrchovej vode, protiradónová, stierka hydroizolačná bitúmenová, betón. podklad, zvislá</t>
  </si>
  <si>
    <t>-1830408483</t>
  </si>
  <si>
    <t>650029743</t>
  </si>
  <si>
    <t>SO42 - Káblové kanály</t>
  </si>
  <si>
    <t xml:space="preserve">    762 - Konštrukcie tesárske</t>
  </si>
  <si>
    <t xml:space="preserve">    23-M - Montáže potrubia</t>
  </si>
  <si>
    <t xml:space="preserve">    25-M - Povrch. úprava strojov a zariadení</t>
  </si>
  <si>
    <t>216904391.S</t>
  </si>
  <si>
    <t>Príplatok k cene za ručné dočistenie oceľovými kefami</t>
  </si>
  <si>
    <t>1801359089</t>
  </si>
  <si>
    <t>289905212.S1</t>
  </si>
  <si>
    <t>Úprava muriva  zdrsnením,prebrúsením</t>
  </si>
  <si>
    <t>1383650093</t>
  </si>
  <si>
    <t>411321414.S</t>
  </si>
  <si>
    <t>Betón stropov doskových a trámových,  železový tr. C 25/30</t>
  </si>
  <si>
    <t>-987761169</t>
  </si>
  <si>
    <t>411351101.S</t>
  </si>
  <si>
    <t>Debnenie stropov doskových zhotovenie-dielce</t>
  </si>
  <si>
    <t>-1117374638</t>
  </si>
  <si>
    <t>411351102.S</t>
  </si>
  <si>
    <t>Debnenie stropov doskových odstránenie-dielce</t>
  </si>
  <si>
    <t>-1607773421</t>
  </si>
  <si>
    <t>411354171.S</t>
  </si>
  <si>
    <t>Podporná konštrukcia stropov výšky do 4 m pre zaťaženie do 5 kPa zhotovenie</t>
  </si>
  <si>
    <t>-989003291</t>
  </si>
  <si>
    <t>411354172.S</t>
  </si>
  <si>
    <t>Podporná konštrukcia stropov výšky do 4 m pre zaťaženie do 5 kPa odstránenie</t>
  </si>
  <si>
    <t>1926038583</t>
  </si>
  <si>
    <t>411361821.S</t>
  </si>
  <si>
    <t>Výstuž stropov doskových, trámových, vložkových,konzolových alebo balkónových, B500 (10505)</t>
  </si>
  <si>
    <t>-1689990012</t>
  </si>
  <si>
    <t>411388531.S26</t>
  </si>
  <si>
    <t xml:space="preserve">Zabetónov. otvoru v kanáloch </t>
  </si>
  <si>
    <t>1334584030</t>
  </si>
  <si>
    <t>451573111.S</t>
  </si>
  <si>
    <t>Lôžko pod potrubie, stoky a drobné objekty, v otvorenom výkope z piesku a štrkopiesku do 63 mm</t>
  </si>
  <si>
    <t>871158058</t>
  </si>
  <si>
    <t>-222801839</t>
  </si>
  <si>
    <t>-1440465012</t>
  </si>
  <si>
    <t>-1930427683</t>
  </si>
  <si>
    <t>75738</t>
  </si>
  <si>
    <t>Sikagard ElastoColor 675 W RAL 9016 / biela</t>
  </si>
  <si>
    <t>-1969011377</t>
  </si>
  <si>
    <t>627991002.S</t>
  </si>
  <si>
    <t>Tesnenie škár  povrazcom-m+d</t>
  </si>
  <si>
    <t>-482416357</t>
  </si>
  <si>
    <t>627991005.S</t>
  </si>
  <si>
    <t>Tesnenie škár  pruhom polystyrénu-m+d</t>
  </si>
  <si>
    <t>1615914183</t>
  </si>
  <si>
    <t>627991025.S1</t>
  </si>
  <si>
    <t>Tesnenie škár penetrácia škár obojstranná-Shomburg Indu Priner</t>
  </si>
  <si>
    <t>-1210779872</t>
  </si>
  <si>
    <t>2064150012</t>
  </si>
  <si>
    <t>Elastický 1K polyuretánový tesniaci tmel pre dilatačné škáry (INDUFLEX-VK6060),+penetrácia</t>
  </si>
  <si>
    <t>1944772002</t>
  </si>
  <si>
    <t>632451601.S1</t>
  </si>
  <si>
    <t xml:space="preserve">Montáž-ochranný antikorózny náter na báze cementu na výstuž </t>
  </si>
  <si>
    <t>1781032654</t>
  </si>
  <si>
    <t>566556</t>
  </si>
  <si>
    <t>SikaTop Armatec 110 EpoCem (A+B+C)</t>
  </si>
  <si>
    <t>-1420072645</t>
  </si>
  <si>
    <t>632451626.S1</t>
  </si>
  <si>
    <t>Montáž sanácie betónovej konštrukcie opravnou (reprofilačnou) maltou na betón a murivo hr.6-50 mm</t>
  </si>
  <si>
    <t>-401084654</t>
  </si>
  <si>
    <t>1610095808</t>
  </si>
  <si>
    <t>Malta reprofilačná Sika MonoTop-2002 Universal 25 kg</t>
  </si>
  <si>
    <t>-744734928</t>
  </si>
  <si>
    <t>899104111.S</t>
  </si>
  <si>
    <t>Osadenie poklopu liatinového a oceľového vrátane rámu hmotn. nad 150 kg</t>
  </si>
  <si>
    <t>-901508215</t>
  </si>
  <si>
    <t>SF1-06092</t>
  </si>
  <si>
    <t>Protipožiarný poklop 600x900 mm-E1 30/D1 A1, s podbetónovaním</t>
  </si>
  <si>
    <t>-112390043</t>
  </si>
  <si>
    <t>SF1-060923</t>
  </si>
  <si>
    <t>Protipožiarný poklop 600x900 mm-E1 45/D1 A1, s podbetónovaním</t>
  </si>
  <si>
    <t>-1404890391</t>
  </si>
  <si>
    <t>899623151</t>
  </si>
  <si>
    <t>Obetónovanie potrubia, alebo muriva stôk bet. prostým v otvorenom výkope, betón tr. C 16/20</t>
  </si>
  <si>
    <t>1770186878</t>
  </si>
  <si>
    <t>899643111</t>
  </si>
  <si>
    <t>Debnenie pre obetónovanie potrubia v otvorenom výkope</t>
  </si>
  <si>
    <t>311493403</t>
  </si>
  <si>
    <t>1478096679</t>
  </si>
  <si>
    <t xml:space="preserve"> Aquafin CJ3 - tesniaci pás SCHOMBURG</t>
  </si>
  <si>
    <t>2141195601</t>
  </si>
  <si>
    <t>938902031.S</t>
  </si>
  <si>
    <t>Otryskanie degradovaného betónu vodou do 20 mm,  -0,02200t</t>
  </si>
  <si>
    <t>-1124097528</t>
  </si>
  <si>
    <t>Očistenie povrchu betónových konštrukcií otryskaním - podláh</t>
  </si>
  <si>
    <t>1665492714</t>
  </si>
  <si>
    <t>815233603</t>
  </si>
  <si>
    <t>938902302.S</t>
  </si>
  <si>
    <t>Čistenie betónového podkladu vysokotlakovým vodným lúčom do hrúbky 1 mm - stien,stropu</t>
  </si>
  <si>
    <t>-113227821</t>
  </si>
  <si>
    <t>-99755128</t>
  </si>
  <si>
    <t>963012520.S</t>
  </si>
  <si>
    <t>Búranie stropov z dosiek alebo panelov zo železobetónu prefabrikovaných hr. nad 140 mm,  -1,60000t-kryty kanálov</t>
  </si>
  <si>
    <t>-869019111</t>
  </si>
  <si>
    <t>971046012.S</t>
  </si>
  <si>
    <t>Jadrové vrty diamantovými korunkami do D 130 mm do stien - betónových, obkladov -0,00029t</t>
  </si>
  <si>
    <t>-439226637</t>
  </si>
  <si>
    <t>971046017.S</t>
  </si>
  <si>
    <t>Jadrové vrty diamantovými korunkami do D 180 mm do stien - betónových, obkladov -0,00056t</t>
  </si>
  <si>
    <t>-122881458</t>
  </si>
  <si>
    <t>971046019.S</t>
  </si>
  <si>
    <t>Jadrové vrty diamantovými korunkami do D 225 mm do stien - betónových, obkladov -0,00087t</t>
  </si>
  <si>
    <t>650991961</t>
  </si>
  <si>
    <t>971046020.S</t>
  </si>
  <si>
    <t>Jadrové vrty diamantovými korunkami do D 250 mm do stien - betónových, obkladov -0,00108t</t>
  </si>
  <si>
    <t>-1781806882</t>
  </si>
  <si>
    <t>975043111.S</t>
  </si>
  <si>
    <t>Jednoradové podchytenie stropov pre osadenie nosníkov do v. 3,50 m a jeho zaťaženia do 750 kg/m</t>
  </si>
  <si>
    <t>-1099783370</t>
  </si>
  <si>
    <t>976085311.S</t>
  </si>
  <si>
    <t>Vybúranie  rámu vrátane poklopu alebo mreže nad 0,30 m2,  -0,04400t</t>
  </si>
  <si>
    <t>1580179356</t>
  </si>
  <si>
    <t>2145296876</t>
  </si>
  <si>
    <t>-1830119847</t>
  </si>
  <si>
    <t>373820522</t>
  </si>
  <si>
    <t>945994228</t>
  </si>
  <si>
    <t>-377935430</t>
  </si>
  <si>
    <t>N2104</t>
  </si>
  <si>
    <t>Elastobit GG 40</t>
  </si>
  <si>
    <t>1500610808</t>
  </si>
  <si>
    <t>-453387038</t>
  </si>
  <si>
    <t>693110004500.S</t>
  </si>
  <si>
    <t>Geotextília polypropylénová netkaná 300 g/m2</t>
  </si>
  <si>
    <t>550447333</t>
  </si>
  <si>
    <t>1591399134</t>
  </si>
  <si>
    <t>713000030.S</t>
  </si>
  <si>
    <t>Odstránenie tepelnej izolácie stien kladenej voľne z vláknitých materiálov hr. do 10 cm -0,0024t</t>
  </si>
  <si>
    <t>-1514472643</t>
  </si>
  <si>
    <t>sub</t>
  </si>
  <si>
    <t>1206217762</t>
  </si>
  <si>
    <t>701319665</t>
  </si>
  <si>
    <t>713531200.S</t>
  </si>
  <si>
    <t>Montáž tesnenia prestupov stien prierezu do 0,05 m2, protipožiarným vankúšom, 30% zaplnenie kabelážou, El90</t>
  </si>
  <si>
    <t>-1267593461</t>
  </si>
  <si>
    <t>2088732pp</t>
  </si>
  <si>
    <t>Izolačné vankúše Hilti CP 651N-L 300x170x30mm</t>
  </si>
  <si>
    <t>731114083</t>
  </si>
  <si>
    <t>-863600571</t>
  </si>
  <si>
    <t>-1025169853</t>
  </si>
  <si>
    <t>449170000800.S12</t>
  </si>
  <si>
    <t>Nástenný  hasiaci prístroj CO2, 6 kg</t>
  </si>
  <si>
    <t>713387738</t>
  </si>
  <si>
    <t>-1595022860</t>
  </si>
  <si>
    <t>762</t>
  </si>
  <si>
    <t>Konštrukcie tesárske</t>
  </si>
  <si>
    <t>762431332</t>
  </si>
  <si>
    <t>Obloženie stien z dosiek CETRIS skrutkovaných na zraz hr. dosky 12 mm</t>
  </si>
  <si>
    <t>1946969695</t>
  </si>
  <si>
    <t>762495000.S</t>
  </si>
  <si>
    <t>Spojovacie prostriedky pre olištovanie škár, obloženie stropov, strešných podhľadov a stien - klince, závrtky</t>
  </si>
  <si>
    <t>2106460994</t>
  </si>
  <si>
    <t>766669113.S</t>
  </si>
  <si>
    <t>Montáž kovania -dorazového plechu</t>
  </si>
  <si>
    <t>281844117</t>
  </si>
  <si>
    <t>138210000100.S1</t>
  </si>
  <si>
    <t>Plech dorazový 500x2100x3mm</t>
  </si>
  <si>
    <t>607499233</t>
  </si>
  <si>
    <t>766669117.S</t>
  </si>
  <si>
    <t>Montáž samozatvárača pre dverné krídla s hmotnosťou do 50 kg</t>
  </si>
  <si>
    <t>1052745547</t>
  </si>
  <si>
    <t>549170000500.S</t>
  </si>
  <si>
    <t>Samozatvárač dverí do 60 kg hydraulický, rozmer 173x85,5x76 mm, pre dvere šírky max. 900 mm</t>
  </si>
  <si>
    <t>-1255145010</t>
  </si>
  <si>
    <t>925898810</t>
  </si>
  <si>
    <t>767161210.S</t>
  </si>
  <si>
    <t>Montáž zábradlia rovného z rúrok na oceľovú konštrukciu, s hmotnosťou 1 m zábradlia do 20 kg</t>
  </si>
  <si>
    <t>1359401131</t>
  </si>
  <si>
    <t>767646510.S1</t>
  </si>
  <si>
    <t>Montáž dverí kovových protipožiarných do kovovej  zárubne</t>
  </si>
  <si>
    <t>1904256288</t>
  </si>
  <si>
    <t>553410031937.S7</t>
  </si>
  <si>
    <t>Dvere požiarne oceľové šxv 600x2100 mm, EI EW 30 D1, L/P, nástrek RAL,vrátane zárubne,kľučky -D01</t>
  </si>
  <si>
    <t>-1595600566</t>
  </si>
  <si>
    <t>553410031902</t>
  </si>
  <si>
    <t>Dvere požiarne oceľové, ijednokrídlové Uni-R EI 60 D1, šxvxhr 620x2010x65 mm, nástrek pastel tyrkys, RAL nástrek, -D02</t>
  </si>
  <si>
    <t>-1216267246</t>
  </si>
  <si>
    <t>767995102.S</t>
  </si>
  <si>
    <t>Montáž ostatných atypických kovových stavebných doplnkových konštrukcií nad 5 do 10 kg</t>
  </si>
  <si>
    <t>-724191227</t>
  </si>
  <si>
    <t>767995104.S</t>
  </si>
  <si>
    <t>Montáž ostatných atypických kovových stavebných doplnkových konštrukcií nad 20 do 50 kg</t>
  </si>
  <si>
    <t>-1183320179</t>
  </si>
  <si>
    <t>553850000100.S1</t>
  </si>
  <si>
    <t>Prvky pre oceľovú  konštrukciu - 01/z</t>
  </si>
  <si>
    <t>-409450645</t>
  </si>
  <si>
    <t>1149807518</t>
  </si>
  <si>
    <t>136110000100.S</t>
  </si>
  <si>
    <t>Plech oceľový hrubý hr. 3 mm, -doraz. plech</t>
  </si>
  <si>
    <t>1402939754</t>
  </si>
  <si>
    <t>767995106.S</t>
  </si>
  <si>
    <t>Montáž ostatných atypických kovových stavebných doplnkových konštrukcií nad 100 do 250 kg</t>
  </si>
  <si>
    <t>15983478</t>
  </si>
  <si>
    <t>553850000100.Spp2</t>
  </si>
  <si>
    <t>Oceľová  konštrukcia - 02/z</t>
  </si>
  <si>
    <t>-1749104118</t>
  </si>
  <si>
    <t>767995225.S</t>
  </si>
  <si>
    <t>Výroba atypického výrobku - rebríka</t>
  </si>
  <si>
    <t>-749382883</t>
  </si>
  <si>
    <t>767995380.S</t>
  </si>
  <si>
    <t>Výroba doplnku stavebného atypického o hmotnosti od 20,01 do 300 kg stupňa zložitosti 1</t>
  </si>
  <si>
    <t>-1342534507</t>
  </si>
  <si>
    <t>767996802.S</t>
  </si>
  <si>
    <t>Demontáž ostatných doplnkov stavieb s hmotnosťou jednotlivých dielov konštr. nad 50 do 100 kg,  -0,00100t</t>
  </si>
  <si>
    <t>1003889428</t>
  </si>
  <si>
    <t>767996804.S</t>
  </si>
  <si>
    <t>Demontáž ostatných doplnkov stavieb s hmotnosťou jednotlivých dielov konšt. nad 250 do 500 kg,  -0,00100t</t>
  </si>
  <si>
    <t>289624572</t>
  </si>
  <si>
    <t>998767201</t>
  </si>
  <si>
    <t>-1884028655</t>
  </si>
  <si>
    <t>783225100.S1</t>
  </si>
  <si>
    <t>Nátery kov.stav.doplnk.konštr.  dvojnás. 2x Hammerite. - 2x100µm</t>
  </si>
  <si>
    <t>-1320537926</t>
  </si>
  <si>
    <t>1045891</t>
  </si>
  <si>
    <t>HAMMERITE-náter</t>
  </si>
  <si>
    <t>570691213</t>
  </si>
  <si>
    <t>783841110.Spp</t>
  </si>
  <si>
    <t>Montáž náterov beton. podláh -2x PAM+1Xpenetrácia PAM</t>
  </si>
  <si>
    <t>127047333</t>
  </si>
  <si>
    <t>10999</t>
  </si>
  <si>
    <t>PAM Stavakryl - Sivá, +penetrácia</t>
  </si>
  <si>
    <t>1226350935</t>
  </si>
  <si>
    <t>783903812.S</t>
  </si>
  <si>
    <t>Ostatné práce odmastenie chemickými saponátmi</t>
  </si>
  <si>
    <t>2064731549</t>
  </si>
  <si>
    <t>784401801.S</t>
  </si>
  <si>
    <t>Odstránenie malieb obrúsením a oprášením, výšky do 3,80 m, -0,0003 t</t>
  </si>
  <si>
    <t>40393785</t>
  </si>
  <si>
    <t>-2125544282</t>
  </si>
  <si>
    <t>470709280</t>
  </si>
  <si>
    <t>210010164</t>
  </si>
  <si>
    <t>Rúrka tuhá elektroinštalačná z HDPE, D 110 uložená voľne</t>
  </si>
  <si>
    <t>-393850094</t>
  </si>
  <si>
    <t>3450703800</t>
  </si>
  <si>
    <t>Chránička  KSX-PEG 110-01/P</t>
  </si>
  <si>
    <t>-753883387</t>
  </si>
  <si>
    <t>-793347588</t>
  </si>
  <si>
    <t>1786290383</t>
  </si>
  <si>
    <t>2100101665</t>
  </si>
  <si>
    <t>Rúrka tuhá elektroinštalačná z HDPE, D 200 uložená voľne</t>
  </si>
  <si>
    <t>-1843520312</t>
  </si>
  <si>
    <t>345710006700</t>
  </si>
  <si>
    <t>Chránička  KSX-PEG  DN 200-04/P</t>
  </si>
  <si>
    <t>643127765</t>
  </si>
  <si>
    <t>210010174.S</t>
  </si>
  <si>
    <t>Rúrka tuhá elektroinštalačná z HDPE, D 110 uložená pevne</t>
  </si>
  <si>
    <t>-1689592901</t>
  </si>
  <si>
    <t>286130072900.S</t>
  </si>
  <si>
    <t>Chránička tuhá dvojplášťová korugovaná DN 110, HDPE-04/P</t>
  </si>
  <si>
    <t>1394563729</t>
  </si>
  <si>
    <t>286530130100.S</t>
  </si>
  <si>
    <t>Spojka nasúvacia 02160 pre korudované elektroinštal. rúrky z HDPE, D 110 mm</t>
  </si>
  <si>
    <t>185098630</t>
  </si>
  <si>
    <t>210010176.S</t>
  </si>
  <si>
    <t>Rúrka tuhá elektroinštalačná z HDPE, D 160 uložená pevne</t>
  </si>
  <si>
    <t>-194061509</t>
  </si>
  <si>
    <t>Chránička tuhá dvojplášťová korugovaná DN 160, HDPE-05/P"</t>
  </si>
  <si>
    <t>-1181392652</t>
  </si>
  <si>
    <t>286530130300.S</t>
  </si>
  <si>
    <t>Spojka nasúvacia 02160 pre korudované elektroinštal. rúrky z HDPE, D 160 mm</t>
  </si>
  <si>
    <t>1516636838</t>
  </si>
  <si>
    <t>210010177.S</t>
  </si>
  <si>
    <t>Rúrka tuhá elektroinštalačná z HDPE, D 200 uložená pevne</t>
  </si>
  <si>
    <t>-1974053454</t>
  </si>
  <si>
    <t>286130073010.S</t>
  </si>
  <si>
    <t>Chránička tuhá dvojplášťová korugovaná DN 200, HDPE-0,6/P</t>
  </si>
  <si>
    <t>-2115379611</t>
  </si>
  <si>
    <t>286530130400.S</t>
  </si>
  <si>
    <t>Spojka nasúvacia 02200 pre korudované elektroinštal. rúrky z HDPE, D 200 mm</t>
  </si>
  <si>
    <t>-122161020</t>
  </si>
  <si>
    <t>-50785036</t>
  </si>
  <si>
    <t>-1437626948</t>
  </si>
  <si>
    <t>146709485</t>
  </si>
  <si>
    <t>23-M</t>
  </si>
  <si>
    <t>Montáže potrubia</t>
  </si>
  <si>
    <t>230203167.S</t>
  </si>
  <si>
    <t>Montáž kolena 45° elektrotvarovkového PE 100 SDR 11 D 110 mm</t>
  </si>
  <si>
    <t>600592958</t>
  </si>
  <si>
    <t>286530186200.S</t>
  </si>
  <si>
    <t>Koleno 45° elektrotvarovkové 45° PE 100 SDR 11 D 110 mm-07/P</t>
  </si>
  <si>
    <t>265386952</t>
  </si>
  <si>
    <t>230203169.S</t>
  </si>
  <si>
    <t>Montáž kolena 45° elektrotvarovkového PE 100 SDR 11 D 160 mm</t>
  </si>
  <si>
    <t>1983872738</t>
  </si>
  <si>
    <t>286530186400.S</t>
  </si>
  <si>
    <t>Koleno 45° elektrotvarovkové 45° PE 100 SDR 11 D 160 mm-08/P</t>
  </si>
  <si>
    <t>1747766812</t>
  </si>
  <si>
    <t>-450053207</t>
  </si>
  <si>
    <t>1803802048</t>
  </si>
  <si>
    <t>572828300</t>
  </si>
  <si>
    <t>Povrch. úprava strojov a zariadení</t>
  </si>
  <si>
    <t>250040131</t>
  </si>
  <si>
    <t>Metalizácia zinkom /Zn/ 100 mikrometrov tr.IV.spotreba kovu 1.07 kg/m2, výška do 1,9 m</t>
  </si>
  <si>
    <t>-1654186751</t>
  </si>
  <si>
    <t>2462212700</t>
  </si>
  <si>
    <t xml:space="preserve">Farba  zinková </t>
  </si>
  <si>
    <t>-1153812930</t>
  </si>
  <si>
    <t>-1472085218</t>
  </si>
  <si>
    <t>-2135478575</t>
  </si>
  <si>
    <t>-1993823180</t>
  </si>
  <si>
    <t>SO42_2 - Káblové kanály</t>
  </si>
  <si>
    <t xml:space="preserve">    22-M - Montáže oznamovacích a zabezpečovacích zariadení</t>
  </si>
  <si>
    <t>-2080996666</t>
  </si>
  <si>
    <t>-1252474222</t>
  </si>
  <si>
    <t>794822403</t>
  </si>
  <si>
    <t>560191911</t>
  </si>
  <si>
    <t>-138374830</t>
  </si>
  <si>
    <t>210010325.S</t>
  </si>
  <si>
    <t>Krabica (KUL 68 kruhová) do dutých stien odbočná s viečkom, svorkovnicou vrátane zapojenia</t>
  </si>
  <si>
    <t>172906206</t>
  </si>
  <si>
    <t>345410001211.S PC</t>
  </si>
  <si>
    <t>Krabička SEZ 6455-11 5.P/2 ACIDUR 3 IP67, 400022</t>
  </si>
  <si>
    <t>1370560964</t>
  </si>
  <si>
    <t>210010599.S PC</t>
  </si>
  <si>
    <t>Trubka tuhá elektroinštalačná UV stabilná bezhalogénová D 25</t>
  </si>
  <si>
    <t>-1727174804</t>
  </si>
  <si>
    <t>286120018310.S</t>
  </si>
  <si>
    <t>Trubka HFIRM 25 bezhalogénová RAL 9010 - biela</t>
  </si>
  <si>
    <t>-1743327379</t>
  </si>
  <si>
    <t>286120018311.S</t>
  </si>
  <si>
    <t>Príchytka HFCL RAL 9010</t>
  </si>
  <si>
    <t>-222972916</t>
  </si>
  <si>
    <t>286120018312.S</t>
  </si>
  <si>
    <t>Hmoždinka SDS 35 + skrutka</t>
  </si>
  <si>
    <t>-1857251407</t>
  </si>
  <si>
    <t>210020611.S PC</t>
  </si>
  <si>
    <t>Oceľová konštrukcia KK-01 - montáž</t>
  </si>
  <si>
    <t>-1419326278</t>
  </si>
  <si>
    <t>345750010911.S PC</t>
  </si>
  <si>
    <t>Nosník MT-40 OC #2268508, 6m</t>
  </si>
  <si>
    <t>-1992810641</t>
  </si>
  <si>
    <t>345750010912.S PC</t>
  </si>
  <si>
    <t>Plastová krytka MT-EC-40/50 #2273643</t>
  </si>
  <si>
    <t>1530412837</t>
  </si>
  <si>
    <t>345750010913.S PC</t>
  </si>
  <si>
    <t>Klinová kotva HST2-F V3 M10x90 5-25 #2345320</t>
  </si>
  <si>
    <t>-1149490621</t>
  </si>
  <si>
    <t>345750010914.S PC</t>
  </si>
  <si>
    <t>Konzola MT-BR-40 450 OC #2271445</t>
  </si>
  <si>
    <t>-931540421</t>
  </si>
  <si>
    <t>345750010915.S PC</t>
  </si>
  <si>
    <t>Nosníková matica - Twist-Lock MT-TL M12 OC #2273633</t>
  </si>
  <si>
    <t>1300363467</t>
  </si>
  <si>
    <t>345750010916.S PC</t>
  </si>
  <si>
    <t>Skrutka M12x25-F DIN 933 8.8 U #2184534</t>
  </si>
  <si>
    <t>1450498241</t>
  </si>
  <si>
    <t>345750010917.S PC</t>
  </si>
  <si>
    <t>-243460145</t>
  </si>
  <si>
    <t>345750010918.S PC</t>
  </si>
  <si>
    <t>Káblový rebrík LOE100 CL-400-3000 HDG, 3m, 81852</t>
  </si>
  <si>
    <t>679843092</t>
  </si>
  <si>
    <t>345750010919.S PC</t>
  </si>
  <si>
    <t>Príchytka FOE/FTE FC-B47x50 SS</t>
  </si>
  <si>
    <t>-841589296</t>
  </si>
  <si>
    <t>345750010920.S PC</t>
  </si>
  <si>
    <t>Spojka káblového rebríka OE/LOE100 SC HDG, 1371678</t>
  </si>
  <si>
    <t>803671568</t>
  </si>
  <si>
    <t>210020612.S PC</t>
  </si>
  <si>
    <t>Oceľová konštrukcia KK-02 - montáž</t>
  </si>
  <si>
    <t>1608025812</t>
  </si>
  <si>
    <t>1870432326</t>
  </si>
  <si>
    <t>-950911371</t>
  </si>
  <si>
    <t>-657541233</t>
  </si>
  <si>
    <t>1597013074</t>
  </si>
  <si>
    <t>2017322872</t>
  </si>
  <si>
    <t>-1429616147</t>
  </si>
  <si>
    <t>1363789692</t>
  </si>
  <si>
    <t>-209883842</t>
  </si>
  <si>
    <t>1716061069</t>
  </si>
  <si>
    <t>-624336326</t>
  </si>
  <si>
    <t>345750010921.S PC</t>
  </si>
  <si>
    <t>Spojka káblového rebríka uhlová nastaviteľná OE/LOE100 SA-HO-FX SS, 1303332</t>
  </si>
  <si>
    <t>249989790</t>
  </si>
  <si>
    <t>-212334131</t>
  </si>
  <si>
    <t>1830064659</t>
  </si>
  <si>
    <t>210100004.S</t>
  </si>
  <si>
    <t>Ukončenie vodičov v rozvádzač. vrátane zapojenia a vodičovej koncovky do 25 mm2</t>
  </si>
  <si>
    <t>700482066</t>
  </si>
  <si>
    <t>345720004100.S</t>
  </si>
  <si>
    <t>Dutinka lisovacia DI 25-16 izolovaná</t>
  </si>
  <si>
    <t>1448133451</t>
  </si>
  <si>
    <t>354310020500.S</t>
  </si>
  <si>
    <t>Káblové oko medené lisovacie CU 25x6 KU</t>
  </si>
  <si>
    <t>1294748637</t>
  </si>
  <si>
    <t>210111004.S</t>
  </si>
  <si>
    <t>Zásuvka vstavaná 230 V / 16A vrátane zapojenia, vyhotovenie 3P</t>
  </si>
  <si>
    <t>589296237</t>
  </si>
  <si>
    <t>345540004700.S</t>
  </si>
  <si>
    <t>Zásuvka vstavaná priemyslová 3P 16A 230V IP67 IEG 1632 šikmá</t>
  </si>
  <si>
    <t>-741347832</t>
  </si>
  <si>
    <t>210140482.S</t>
  </si>
  <si>
    <t>Ovládacie hlavice M22 nepodsvietené, IP 67</t>
  </si>
  <si>
    <t>-1827438811</t>
  </si>
  <si>
    <t>345310001522.S PC</t>
  </si>
  <si>
    <t>Tlačidlový spínač s krabičkou, IP66. bez aretácie</t>
  </si>
  <si>
    <t>633550688</t>
  </si>
  <si>
    <t>210201460.S</t>
  </si>
  <si>
    <t>Zapojenie svietidla 1x svetelný zdroj, parkového a záhradného, zapustené do zeme LED</t>
  </si>
  <si>
    <t>-1738674927</t>
  </si>
  <si>
    <t>348310001011.S PC</t>
  </si>
  <si>
    <t>LED prisadené svietidlo QARI, oválné biele 20W neutrálna b., IP65, ZM3020</t>
  </si>
  <si>
    <t>-204538514</t>
  </si>
  <si>
    <t>210201502.S</t>
  </si>
  <si>
    <t>Zapojenie núdzového svietidla IP65, 1x svetelný zdroj lineárna žiarivka - núdzový režim</t>
  </si>
  <si>
    <t>-2118676021</t>
  </si>
  <si>
    <t>348150002011.S PC</t>
  </si>
  <si>
    <t>Núdzové svietidlo Schrack K5, HP-LED, univerzálne, 190lm, CBS, NLK5U019</t>
  </si>
  <si>
    <t>1020820945</t>
  </si>
  <si>
    <t>348150002012.S PC</t>
  </si>
  <si>
    <t>Opálový difúzor pre núdzové svietidlo dizajn K5, NLK5OPAL</t>
  </si>
  <si>
    <t>-1069059654</t>
  </si>
  <si>
    <t>855427413</t>
  </si>
  <si>
    <t>589021623</t>
  </si>
  <si>
    <t>1713740863</t>
  </si>
  <si>
    <t>-941708006</t>
  </si>
  <si>
    <t>-76295723</t>
  </si>
  <si>
    <t>210222252.S</t>
  </si>
  <si>
    <t>Svorka FeZn odbočovacia spojovacia SR 01, SR 02 (pásovina do 120 mm2), pre vonkajšie práce</t>
  </si>
  <si>
    <t>-1275997678</t>
  </si>
  <si>
    <t>354410000700.S</t>
  </si>
  <si>
    <t>Svorka FeZn odbočovacia spojovacia označenie SR 02 (M8) s podložkou</t>
  </si>
  <si>
    <t>2059650524</t>
  </si>
  <si>
    <t>210800187.S</t>
  </si>
  <si>
    <t>Kábel medený uložený v rúrke CYKY 450/750 V 3x2,5</t>
  </si>
  <si>
    <t>1485589431</t>
  </si>
  <si>
    <t>341110000850.S</t>
  </si>
  <si>
    <t>Kábel medený CYKY-J 3x2,5 mm2</t>
  </si>
  <si>
    <t>2132078169</t>
  </si>
  <si>
    <t>345750010922.S PC</t>
  </si>
  <si>
    <t>SEZ Káblová príchytka z polyamidu 6700-00/P 8-17 mm, 401050</t>
  </si>
  <si>
    <t>-605787717</t>
  </si>
  <si>
    <t>-2135830672</t>
  </si>
  <si>
    <t>1325319544</t>
  </si>
  <si>
    <t>210800616.S</t>
  </si>
  <si>
    <t>Vodič medený uložený voľne H07V-K (CYA)  450/750 V 25</t>
  </si>
  <si>
    <t>1925962020</t>
  </si>
  <si>
    <t>341310009400.S</t>
  </si>
  <si>
    <t>Vodič medený flexibilný H07V-K 25 mm2</t>
  </si>
  <si>
    <t>1207778968</t>
  </si>
  <si>
    <t>210881075.S</t>
  </si>
  <si>
    <t>Kábel bezhalogénový, medený uložený pevne N2XH 0,6/1,0 kV  3x1,5</t>
  </si>
  <si>
    <t>2131853355</t>
  </si>
  <si>
    <t>341610014300.S</t>
  </si>
  <si>
    <t>Kábel medený bezhalogenový N2XH-J 3x1,5 mm2 RE</t>
  </si>
  <si>
    <t>925194156</t>
  </si>
  <si>
    <t>210881076.S</t>
  </si>
  <si>
    <t>Kábel bezhalogénový, medený uložený pevne N2XH 0,6/1,0 kV  3x2,5</t>
  </si>
  <si>
    <t>440105092</t>
  </si>
  <si>
    <t>341610014400.S</t>
  </si>
  <si>
    <t>Kábel medený bezhalogenový N2XH-J 3x2,5 mm2 RE</t>
  </si>
  <si>
    <t>-269390455</t>
  </si>
  <si>
    <t>-1513116731</t>
  </si>
  <si>
    <t>22-M</t>
  </si>
  <si>
    <t>Montáže oznamovacích a zabezpečovacích zariadení</t>
  </si>
  <si>
    <t>220060771.S</t>
  </si>
  <si>
    <t>Montáž(ruč.zatiahnutie) do trasy kábla plastového oznamovacieho a ovládacieho párového 1 až 7 P 1,0 mm</t>
  </si>
  <si>
    <t>-6355853</t>
  </si>
  <si>
    <t>341210007810.S PC</t>
  </si>
  <si>
    <t>Kábel medený signálny JE-H(St)H-V 2x2x0,8 mm2</t>
  </si>
  <si>
    <t>-1844527204</t>
  </si>
  <si>
    <t>220330115.S</t>
  </si>
  <si>
    <t>Zariadenie EPS, montáž zásuvky automatického hlásiča, zapojenie, preskúšanie na ocelovú konštrukciu</t>
  </si>
  <si>
    <t>1618870847</t>
  </si>
  <si>
    <t>404830000150.S PC</t>
  </si>
  <si>
    <t>Požiarny hlásič Hekatron SCD 573 + Základňa USB 502-1</t>
  </si>
  <si>
    <t>1456504960</t>
  </si>
  <si>
    <t>SO46 - Konečná úprava terénu</t>
  </si>
  <si>
    <t>122101403.S</t>
  </si>
  <si>
    <t>Výkop v zemniku na suchu v horninách 1-2, nad 1000 do 10000 m3</t>
  </si>
  <si>
    <t>1778481479</t>
  </si>
  <si>
    <t>122201402.S</t>
  </si>
  <si>
    <t>Výkop v zemníku na suchu v hornine 3, nad 100 do 1000 m3</t>
  </si>
  <si>
    <t>-1552062120</t>
  </si>
  <si>
    <t>122201409.S</t>
  </si>
  <si>
    <t>Príplatok k cenám za lepivosť výkopu v zemníkoch na suchu v hornine 3</t>
  </si>
  <si>
    <t>574278405</t>
  </si>
  <si>
    <t>162301141.S</t>
  </si>
  <si>
    <t>Vodorovné premiestnenie výkopku po spevnenej ceste z horniny tr.1-4, nad 1000 do 10000 m3 na vzdialenosť nad 50 do 500 m</t>
  </si>
  <si>
    <t>974131021</t>
  </si>
  <si>
    <t>171101103.S</t>
  </si>
  <si>
    <t>Uloženie sypaniny do násypu  súdržnej horniny s mierou zhutnenia nad 96 do 100 % podľa Proctor-Standard</t>
  </si>
  <si>
    <t>-1354715935</t>
  </si>
  <si>
    <t>171203111.S</t>
  </si>
  <si>
    <t>Uloženie a hrubé rozhrnutie výkopku bez zhutnenia v rovine alebo na svahu do 1:5</t>
  </si>
  <si>
    <t>-1566170468</t>
  </si>
  <si>
    <t>181201101.S</t>
  </si>
  <si>
    <t>Úprava pláne v násypoch v hornine 1-4 bez zhutnenia</t>
  </si>
  <si>
    <t>1342712384</t>
  </si>
  <si>
    <t>181301111.S</t>
  </si>
  <si>
    <t>Rozprestretie ornice v rovine, plocha nad 500 m2, hr.do 100 mm</t>
  </si>
  <si>
    <t>730145957</t>
  </si>
  <si>
    <t>183403112.S</t>
  </si>
  <si>
    <t>Obrobenie pôdy oraním do hĺbky nad 100 do 200 mm v rovine alebo na svahu do 1:5</t>
  </si>
  <si>
    <t>1045140932</t>
  </si>
  <si>
    <t>183403152.S</t>
  </si>
  <si>
    <t>Obrobenie pôdy bránením v rovine alebo na svahu do 1:5</t>
  </si>
  <si>
    <t>1745912520</t>
  </si>
  <si>
    <t>76845365</t>
  </si>
  <si>
    <t>183403161.S</t>
  </si>
  <si>
    <t>Obrobenie pôdy valcovaním v rovine alebo na svahu do 1:5</t>
  </si>
  <si>
    <t>1413547730</t>
  </si>
  <si>
    <t>183405211.S</t>
  </si>
  <si>
    <t>Výsev trávniku hydroosevom na ornicu</t>
  </si>
  <si>
    <t>-1234221868</t>
  </si>
  <si>
    <t>700566354</t>
  </si>
  <si>
    <t>998231311.S</t>
  </si>
  <si>
    <t>Presun hmôt pre sadovnícke a krajinárske úpravy do 5000 m vodorovne bez zvislého presunu</t>
  </si>
  <si>
    <t>1436054674</t>
  </si>
  <si>
    <t>SO47 - Vonkajšie oplotenie</t>
  </si>
  <si>
    <t>132201202.S</t>
  </si>
  <si>
    <t>Výkop ryhy šírky 600-2000mm horn.3 od 100 do 1000 m3</t>
  </si>
  <si>
    <t>-1533469554</t>
  </si>
  <si>
    <t>132201209.S</t>
  </si>
  <si>
    <t>Príplatok k cenám za lepivosť pri hĺbení rýh š. nad 600 do 2 000 mm zapaž. i nezapažených, s urovnaním dna v hornine 3</t>
  </si>
  <si>
    <t>365626294</t>
  </si>
  <si>
    <t>133201201.S</t>
  </si>
  <si>
    <t>Výkop šachty nezapaženej, hornina 3 do 100 m3</t>
  </si>
  <si>
    <t>566253969</t>
  </si>
  <si>
    <t>133201209.S</t>
  </si>
  <si>
    <t>Príplatok k cenám za lepivosť horniny tr.3</t>
  </si>
  <si>
    <t>-57967950</t>
  </si>
  <si>
    <t>-1154102957</t>
  </si>
  <si>
    <t>-867102507</t>
  </si>
  <si>
    <t>-1857438759</t>
  </si>
  <si>
    <t>174101002.S</t>
  </si>
  <si>
    <t>Zásyp sypaninou so zhutnením jám, šachiet, rýh, zárezov alebo okolo objektov nad 100 do 1000 m3</t>
  </si>
  <si>
    <t>823470528</t>
  </si>
  <si>
    <t>-275041599</t>
  </si>
  <si>
    <t>272353121.S</t>
  </si>
  <si>
    <t>Debnenie kotevného otvoru s prierezom do 0,05 m2, hĺbky do 0,50 m</t>
  </si>
  <si>
    <t>-469723823</t>
  </si>
  <si>
    <t>275313911.S</t>
  </si>
  <si>
    <t>Betón základových pätiek, prostý tr. C 35/45</t>
  </si>
  <si>
    <t>212451147</t>
  </si>
  <si>
    <t>275351215.S</t>
  </si>
  <si>
    <t>Debnenie stien základových pätiek, zhotovenie-dielce</t>
  </si>
  <si>
    <t>-906665261</t>
  </si>
  <si>
    <t>275351216.S</t>
  </si>
  <si>
    <t>Debnenie stien základovýcb pätiek, odstránenie-dielce</t>
  </si>
  <si>
    <t>-259273503</t>
  </si>
  <si>
    <t>338171223.S</t>
  </si>
  <si>
    <t>Osadzovanie stĺpika pre pletivové panelové ploty s výškou nad 2 m s betónovým panelom</t>
  </si>
  <si>
    <t>1554667247</t>
  </si>
  <si>
    <t>50224</t>
  </si>
  <si>
    <t>Stĺpik 60x60 mm zelený 60x60mm, 2900 / 1.5 mm</t>
  </si>
  <si>
    <t>667515502</t>
  </si>
  <si>
    <t>592330003110.S</t>
  </si>
  <si>
    <t>Panel betónový, podhrabová doska pre oplotenie z pletiva, 2500x500x50 mm</t>
  </si>
  <si>
    <t>917748226</t>
  </si>
  <si>
    <t>553510009850.S</t>
  </si>
  <si>
    <t>Držiak podhrabovej dosky pozinkovaný priebežný 30 cm</t>
  </si>
  <si>
    <t>1723809591</t>
  </si>
  <si>
    <t>-496403160</t>
  </si>
  <si>
    <t>962042321.S</t>
  </si>
  <si>
    <t>Búranie muriva alebo vybúranie otvorov plochy nad 4 m2 z betónu prostého nadzákladného,  -2,20000t</t>
  </si>
  <si>
    <t>-2062474720</t>
  </si>
  <si>
    <t>962052314.S</t>
  </si>
  <si>
    <t>Búranie muriva alebo vybúranie otvorov plochy nad 4 m2 železobetonového pilierov,  -2,40000t</t>
  </si>
  <si>
    <t>1444662053</t>
  </si>
  <si>
    <t>966067112.S</t>
  </si>
  <si>
    <t>Rozobratie plotov výšky do 250 cm, z drôteného pletiva alebo z plechu,  -0,01000t</t>
  </si>
  <si>
    <t>-963714160</t>
  </si>
  <si>
    <t>-1954725645</t>
  </si>
  <si>
    <t>235140557</t>
  </si>
  <si>
    <t>-2086405568</t>
  </si>
  <si>
    <t>979089312.S</t>
  </si>
  <si>
    <t>Poplatok za skládku - kovy (meď, bronz, mosadz, atď.) (17 04), ostatné</t>
  </si>
  <si>
    <t>1608837187</t>
  </si>
  <si>
    <t>998151111.S</t>
  </si>
  <si>
    <t>Presun hmôt pre obj.8152, 8153,8159,zvislá nosná konštr.kovová výšky do 10 m</t>
  </si>
  <si>
    <t>2018451235</t>
  </si>
  <si>
    <t>767912160.S</t>
  </si>
  <si>
    <t>Montáž žiletkovej špirály na oplotenie</t>
  </si>
  <si>
    <t>-527676870</t>
  </si>
  <si>
    <t>156140003705</t>
  </si>
  <si>
    <t>Drôt žiletkový - špirála, priemer 0,7 m, dĺžka 10 m</t>
  </si>
  <si>
    <t>-698514916</t>
  </si>
  <si>
    <t>50091</t>
  </si>
  <si>
    <t>Pozinkované drôty Viazací drôt 1,0mm, 100m</t>
  </si>
  <si>
    <t>-618606</t>
  </si>
  <si>
    <t>767914160.S</t>
  </si>
  <si>
    <t>Montáž oplotenia panelového z pletiva na stĺpiky výšky nad 2,2 m</t>
  </si>
  <si>
    <t>774249796</t>
  </si>
  <si>
    <t>50346</t>
  </si>
  <si>
    <t>Plotový panel 2D 6/5/6mm zelený Plotový panel 2D - 5/6mm zelený, 1930 x 2500 / 200 x 50 mm</t>
  </si>
  <si>
    <t>153606209</t>
  </si>
  <si>
    <t>553510009865.S</t>
  </si>
  <si>
    <t>Príchytka plotových panelov univerzálna pozinkovaná</t>
  </si>
  <si>
    <t>1378497726</t>
  </si>
  <si>
    <t>767915820.S</t>
  </si>
  <si>
    <t>Osadenie bavoletu na oceľový stĺpik pre pletivové panelové ploty</t>
  </si>
  <si>
    <t>762435960</t>
  </si>
  <si>
    <t>50482</t>
  </si>
  <si>
    <t>Bavolet dvojramenný - zelený Y pre 60*60mm stĺpik</t>
  </si>
  <si>
    <t>37917857</t>
  </si>
  <si>
    <t>767996801.S</t>
  </si>
  <si>
    <t>Demontáž ostatných doplnkov stavieb s hmotnosťou jednotlivých dielov konštrukcií do 50 kg,  -0,00100t</t>
  </si>
  <si>
    <t>1890099630</t>
  </si>
  <si>
    <t>1288467696</t>
  </si>
  <si>
    <t>-1563779170</t>
  </si>
  <si>
    <t>1665263646</t>
  </si>
  <si>
    <t>210220250.S</t>
  </si>
  <si>
    <t>Svorka -montáž</t>
  </si>
  <si>
    <t>-825024557</t>
  </si>
  <si>
    <t>A022481R3710</t>
  </si>
  <si>
    <t>Svorka pre vodič</t>
  </si>
  <si>
    <t>256</t>
  </si>
  <si>
    <t>1134282513</t>
  </si>
  <si>
    <t>210222245.S</t>
  </si>
  <si>
    <t>Svorka FeZn pripojovacia SP, pre vonkajšie práce</t>
  </si>
  <si>
    <t>-801001459</t>
  </si>
  <si>
    <t>354410004000.S</t>
  </si>
  <si>
    <t>Svorka FeZn pripájaca označenie SP 1</t>
  </si>
  <si>
    <t>-2070275271</t>
  </si>
  <si>
    <t>210252477.S</t>
  </si>
  <si>
    <t>Ukončenie kábla okom do  35 mm2</t>
  </si>
  <si>
    <t>1175513429</t>
  </si>
  <si>
    <t>KSP000000071</t>
  </si>
  <si>
    <t>Dutinka izolovaná DI 4-12mm sivá</t>
  </si>
  <si>
    <t>2000815408</t>
  </si>
  <si>
    <t>KSP0000030792</t>
  </si>
  <si>
    <t>Oko káblové pozink. s dutinkou D6mm</t>
  </si>
  <si>
    <t>-2015388729</t>
  </si>
  <si>
    <t>000000021500105491</t>
  </si>
  <si>
    <t>podložka M8 pr. 8.1x14.8x1.5 ZINOK pružná DIN 128A</t>
  </si>
  <si>
    <t>-658842115</t>
  </si>
  <si>
    <t>2184305</t>
  </si>
  <si>
    <t>Skrutka M8x30 Zn DIN 933 8.8</t>
  </si>
  <si>
    <t>-502841182</t>
  </si>
  <si>
    <t>000000021500104899</t>
  </si>
  <si>
    <t xml:space="preserve">matica M8 </t>
  </si>
  <si>
    <t>1636916867</t>
  </si>
  <si>
    <t>210800613.S</t>
  </si>
  <si>
    <t>Vodič medený uložený voľne H07V-K (CYA)  450/750 V 6</t>
  </si>
  <si>
    <t>223060181</t>
  </si>
  <si>
    <t>341310009100.S</t>
  </si>
  <si>
    <t>Vodič medený flexibilný H07V-K 6 mm2</t>
  </si>
  <si>
    <t>-351917455</t>
  </si>
  <si>
    <t>-51159337</t>
  </si>
  <si>
    <t>1200833992</t>
  </si>
  <si>
    <t>-1462430173</t>
  </si>
  <si>
    <t>SO48 - Vnútorné  oplotenie</t>
  </si>
  <si>
    <t>113117142.S</t>
  </si>
  <si>
    <t>Odstránenie podkladu alebo krytu asfaltového ručne, hr. vrstvy nad 50 do 100 mm,  -0,22000t</t>
  </si>
  <si>
    <t>-1340255148</t>
  </si>
  <si>
    <t>-1759945673</t>
  </si>
  <si>
    <t>338171123.S</t>
  </si>
  <si>
    <t>Osadzovanie stĺpika oceľového pre ploty zo strojného pletiva výšky nad 2 m do zemnej skrutky</t>
  </si>
  <si>
    <t>607767297</t>
  </si>
  <si>
    <t>2121494</t>
  </si>
  <si>
    <t xml:space="preserve"> kotva HSA M12x363  280/265/23</t>
  </si>
  <si>
    <t>648759154</t>
  </si>
  <si>
    <t>553</t>
  </si>
  <si>
    <t>Kotviaci prvok pre stlpik 60x40</t>
  </si>
  <si>
    <t>366294</t>
  </si>
  <si>
    <t>Stĺpik 60x40 mm zelený 60x40mm, 2900 / 1.5 mm</t>
  </si>
  <si>
    <t>566902151.S</t>
  </si>
  <si>
    <t>Vyspravenie podkladu po prekopoch inžinierskych sietí plochy do 15 m2 asfaltovým betónom ACP, po zhutnení hr. 100 mm</t>
  </si>
  <si>
    <t>-1930568378</t>
  </si>
  <si>
    <t>566902163.S</t>
  </si>
  <si>
    <t>Vyspravenie podkladu po prekopoch inžinierskych sietí plochy do 15 m2 podkladovým betónom PB I tr. C 20/25 hr. 200 mm</t>
  </si>
  <si>
    <t>230053793</t>
  </si>
  <si>
    <t>916362112.S</t>
  </si>
  <si>
    <t>Osadenie cestného obrubníka betónového stojatého do lôžka z betónu prostého tr. C 16/20 s bočnou oporou</t>
  </si>
  <si>
    <t>-743206872</t>
  </si>
  <si>
    <t>477878010</t>
  </si>
  <si>
    <t>919735112.S</t>
  </si>
  <si>
    <t>Rezanie existujúceho asfaltového krytu alebo podkladu hĺbky nad 50 do 100 mm</t>
  </si>
  <si>
    <t>-1709712980</t>
  </si>
  <si>
    <t>Plotový panel 2D 6/5/6mm zelený Plotový panel 2D - 4,2mm zelený, 1730 x 2500 / 200 x 50 mm</t>
  </si>
  <si>
    <t>767920210.S</t>
  </si>
  <si>
    <t>Montáž vrát a vrátok k oploteniu osadzovaných na stĺpiky oceľové, s plochou jednotlivo do 2 m2</t>
  </si>
  <si>
    <t>704893662</t>
  </si>
  <si>
    <t>50267</t>
  </si>
  <si>
    <t>Jednokrídlová bránka zelená výplň panel  | V: 203cm Š: 120cm Zelená so zámkom fab</t>
  </si>
  <si>
    <t>1533011114</t>
  </si>
  <si>
    <t>767920250.S</t>
  </si>
  <si>
    <t>Montáž vrát a vrátok k oploteniu osadzovaných na stĺpiky oceľové, s plochou jednotl. nad 8 do 10 m2</t>
  </si>
  <si>
    <t>676437017</t>
  </si>
  <si>
    <t>50283</t>
  </si>
  <si>
    <t>Brána Pilofor 4800x1900,výplň zváraný panel ,oko200x50,drôt 5mm, mechan. otváranie,so stred. yáražkou, visiaci zámok</t>
  </si>
  <si>
    <t>1486740483</t>
  </si>
  <si>
    <t>50769</t>
  </si>
  <si>
    <t>Set príslušenstva na dvojkrídlovú bránu</t>
  </si>
  <si>
    <t>1662297152</t>
  </si>
  <si>
    <t>767920260.S</t>
  </si>
  <si>
    <t>Montáž vrát a vrátok k oploteniu osadzovaných na stĺpiky oceľové, s plochou jednotl. nad 10 do 15m2</t>
  </si>
  <si>
    <t>186481808</t>
  </si>
  <si>
    <t>502832</t>
  </si>
  <si>
    <t>Brána Pilofor 6000x1900,výplň zváraný panel ,oko200x50,drôt 5mm, mechan. otváranie,so stred. yáražkou, visiaci zámok</t>
  </si>
  <si>
    <t>1542198113</t>
  </si>
  <si>
    <t>-1188627580</t>
  </si>
  <si>
    <t>767920810.S</t>
  </si>
  <si>
    <t>Demontáž vrát a vrátok na oplotenie s plochou jednotlivo do 2m2,  -0,19200t</t>
  </si>
  <si>
    <t>801251615</t>
  </si>
  <si>
    <t>767920840.S</t>
  </si>
  <si>
    <t>Demontáž vrát a vrátok na oplotenie s plochou jednotlivo nad 6 do 10 m2,  -0,28500t</t>
  </si>
  <si>
    <t>1358803774</t>
  </si>
  <si>
    <t>767920860.S</t>
  </si>
  <si>
    <t>Demontáž vrát a vrátok na oplotenie s plochou jednotlivo nad 10 do 20 m2,  -0,40000t</t>
  </si>
  <si>
    <t>-1972117225</t>
  </si>
  <si>
    <t>767996803.S</t>
  </si>
  <si>
    <t>Demontáž ostatných doplnkov stavieb s hmotnosťou jednotlivých dielov konšt. nad 100 do 250 kg,  -0,00100t</t>
  </si>
  <si>
    <t>1294010805</t>
  </si>
  <si>
    <t>1821813416</t>
  </si>
  <si>
    <t>210220247.S</t>
  </si>
  <si>
    <t>Svorka FeZn skúšobná SZ</t>
  </si>
  <si>
    <t>1602651641</t>
  </si>
  <si>
    <t>354410004300.S</t>
  </si>
  <si>
    <t>Svorka FeZn skúšobná označenie SZ</t>
  </si>
  <si>
    <t>1639235612</t>
  </si>
  <si>
    <t>Dvojsvorka pre vodič</t>
  </si>
  <si>
    <t>210220252.S</t>
  </si>
  <si>
    <t>Svorka FeZn odbočovacia spojovacia SR 01, SR 02 (pásovina do 120 mm2)</t>
  </si>
  <si>
    <t>-2026887373</t>
  </si>
  <si>
    <t>1854821188</t>
  </si>
  <si>
    <t>KSP000000289</t>
  </si>
  <si>
    <t xml:space="preserve">Dutinka izolovaná DI 0,25-8mm </t>
  </si>
  <si>
    <t>-460253236</t>
  </si>
  <si>
    <t>KSP000000018</t>
  </si>
  <si>
    <t>Oko káblové 16 Cu M6 KU-L lisovacie neizolované</t>
  </si>
  <si>
    <t>-1886209506</t>
  </si>
  <si>
    <t>000000021500106469</t>
  </si>
  <si>
    <t>Pružná podložka 8mm,skrutka TEX 8HRH</t>
  </si>
  <si>
    <t>1206342677</t>
  </si>
  <si>
    <t>SO49 -  Demolácie, demontáže</t>
  </si>
  <si>
    <t>121101113.S</t>
  </si>
  <si>
    <t>Odstránenie ornice s premiestn. na hromady, so zložením na vzdialenosť do 100 m a do 10000 m3</t>
  </si>
  <si>
    <t>867150678</t>
  </si>
  <si>
    <t>167102102.S</t>
  </si>
  <si>
    <t>Nakladanie neuľahnutého výkopku z hornín tr.1-4 nad 1000 do 10000 m3</t>
  </si>
  <si>
    <t>-428913179</t>
  </si>
  <si>
    <t>171201203.S</t>
  </si>
  <si>
    <t>Uloženie sypaniny na skládky nad 1000 do 10000 m3</t>
  </si>
  <si>
    <t>-743946216</t>
  </si>
  <si>
    <t>812379011.S</t>
  </si>
  <si>
    <t>Demontáž kanalizačného potrubia z betónových rúr od DN 300 do DN 500 -0,460 t</t>
  </si>
  <si>
    <t>-951525396</t>
  </si>
  <si>
    <t>894439200.S02</t>
  </si>
  <si>
    <t>Demontáž šachty  ,vrát. poklopu ,  -0,32t</t>
  </si>
  <si>
    <t>1908108561</t>
  </si>
  <si>
    <t>961055111.S</t>
  </si>
  <si>
    <t>Búranie základov alebo vybúranie otvorov plochy nad 4 m2 v základoch železobetónových, vrátane výstuže -2,40000t</t>
  </si>
  <si>
    <t>1851474932</t>
  </si>
  <si>
    <t>962042341.S</t>
  </si>
  <si>
    <t>Búranie muriva alebo vybúranie otvorov plochy nad 4 m2 v murive z betónových tvárnic nadzákladového, s betónovou výplňou, -2,165 t</t>
  </si>
  <si>
    <t>-411715985</t>
  </si>
  <si>
    <t>Búranie  mazanín,betón,liaty asfalt hr.nad 100 mm, plochy nad 4 m2 -2,20000t</t>
  </si>
  <si>
    <t>1749277309</t>
  </si>
  <si>
    <t>685318584</t>
  </si>
  <si>
    <t>421039385</t>
  </si>
  <si>
    <t>-954618520</t>
  </si>
  <si>
    <t>979089011.S</t>
  </si>
  <si>
    <t>Poplatok za skládku - betón, tehly, dlaždice , obkladačky a keramika (17 01), nebezpečné</t>
  </si>
  <si>
    <t>-1955983719</t>
  </si>
  <si>
    <t>1364189005</t>
  </si>
  <si>
    <t>-1937401790</t>
  </si>
  <si>
    <t>-1190892404</t>
  </si>
  <si>
    <t>SO50 - Uzemnenie</t>
  </si>
  <si>
    <t>1072682399</t>
  </si>
  <si>
    <t>898170009.S PC</t>
  </si>
  <si>
    <t>Osadenie uzemňovacej šachty z betónu, DN 500, v. 650 mm s betónovým poklpom</t>
  </si>
  <si>
    <t>-217322769</t>
  </si>
  <si>
    <t>593850000311.S PC</t>
  </si>
  <si>
    <t>Šachtový poklop A30, BEGU bez odvetrávania</t>
  </si>
  <si>
    <t>620188940</t>
  </si>
  <si>
    <t>593850000310.S PC</t>
  </si>
  <si>
    <t>Uzemňovacia šachta TBV 500-650</t>
  </si>
  <si>
    <t>1690588087</t>
  </si>
  <si>
    <t>354410059100.S</t>
  </si>
  <si>
    <t>Pásovina uzemňovacia FeZn 60 x 5 mm</t>
  </si>
  <si>
    <t>952191411</t>
  </si>
  <si>
    <t>35441000622.S PC</t>
  </si>
  <si>
    <t>Svorka na pásovinu SR2 60/5</t>
  </si>
  <si>
    <t>636985220</t>
  </si>
  <si>
    <t>2123866874</t>
  </si>
  <si>
    <t>970151682</t>
  </si>
  <si>
    <t>758259424</t>
  </si>
  <si>
    <t>551319311</t>
  </si>
  <si>
    <t>1281478139</t>
  </si>
  <si>
    <t>210220001.S</t>
  </si>
  <si>
    <t>Uzemňovacie vedenie na povrchu FeZn drôt zvodový Ø 8-10</t>
  </si>
  <si>
    <t>-839814516</t>
  </si>
  <si>
    <t>354410054810.S</t>
  </si>
  <si>
    <t>Drôt bleskozvodový FeZn, d 10 mm, PVC</t>
  </si>
  <si>
    <t>-1029233639</t>
  </si>
  <si>
    <t>-1811935393</t>
  </si>
  <si>
    <t>-90327911</t>
  </si>
  <si>
    <t>-1614513980</t>
  </si>
  <si>
    <t>709418986</t>
  </si>
  <si>
    <t>-2069775997</t>
  </si>
  <si>
    <t>-521249745</t>
  </si>
  <si>
    <t>1725142428</t>
  </si>
  <si>
    <t>-2006250617</t>
  </si>
  <si>
    <t>1372042048</t>
  </si>
  <si>
    <t>-1293886866</t>
  </si>
  <si>
    <t>-1562104149</t>
  </si>
  <si>
    <t>588324276</t>
  </si>
  <si>
    <t>-2011505720</t>
  </si>
  <si>
    <t>1888709683</t>
  </si>
  <si>
    <t>1805753335</t>
  </si>
  <si>
    <t>992913065</t>
  </si>
  <si>
    <t>-1873611336</t>
  </si>
  <si>
    <t>210220022.S</t>
  </si>
  <si>
    <t>Uzemňovacie vedenie v zemi FeZn do 300 mm2 vrátane izolácie spojov</t>
  </si>
  <si>
    <t>-1139157795</t>
  </si>
  <si>
    <t>390379172</t>
  </si>
  <si>
    <t>210220240.S</t>
  </si>
  <si>
    <t>Svorka FeZn k zachytávacej, uzemňovacej tyči  SJ</t>
  </si>
  <si>
    <t>-2108412725</t>
  </si>
  <si>
    <t>354410001700.S</t>
  </si>
  <si>
    <t>Svorka FeZn k uzemňovacej tyči označenie SJ 02</t>
  </si>
  <si>
    <t>1134591584</t>
  </si>
  <si>
    <t>210220282.S</t>
  </si>
  <si>
    <t>Uzemňovacia profilová tyč FeZn ZPT a ZT</t>
  </si>
  <si>
    <t>-626303805</t>
  </si>
  <si>
    <t>354410057400.S</t>
  </si>
  <si>
    <t>Tyč uzemňovacia FeZn profilová označenie ZPT 2 m - profil T</t>
  </si>
  <si>
    <t>-633807610</t>
  </si>
  <si>
    <t>112568165</t>
  </si>
  <si>
    <t>-360403227</t>
  </si>
  <si>
    <t>-636700877</t>
  </si>
  <si>
    <t>1155465984</t>
  </si>
  <si>
    <t>534944033</t>
  </si>
  <si>
    <t>354410000600.S</t>
  </si>
  <si>
    <t>Svorka FeZn odbočovacia spojovacia označenie SR 02 (M8)</t>
  </si>
  <si>
    <t>-260160252</t>
  </si>
  <si>
    <t>210222253.S</t>
  </si>
  <si>
    <t>Svorka FeZn uzemňovacia SR03, pre vonkajšie práce</t>
  </si>
  <si>
    <t>1910500312</t>
  </si>
  <si>
    <t>354410001000.S</t>
  </si>
  <si>
    <t>Svorka FeZn uzemňovacia označenie SR 03 B</t>
  </si>
  <si>
    <t>-818337925</t>
  </si>
  <si>
    <t>210222254.S</t>
  </si>
  <si>
    <t>Svorka FeZn odbočovacia spojovacia SR 02 (pásovina do 300mm2), pre vonkajšie vedenie</t>
  </si>
  <si>
    <t>405264215</t>
  </si>
  <si>
    <t>1646321370</t>
  </si>
  <si>
    <t>460260000 PC</t>
  </si>
  <si>
    <t>Pevné spojenie páskových uzemňovačov, nameranie a očistenie koncov uzemňovačov, zvarenie a náter</t>
  </si>
  <si>
    <t>1565984500</t>
  </si>
  <si>
    <t>245620001000.S</t>
  </si>
  <si>
    <t>Náter antikorózny reflexný, asfaltový lak modifikovaný kaučukom s Al práškom, rýchloschnúci</t>
  </si>
  <si>
    <t>-136709130</t>
  </si>
  <si>
    <t>615304507</t>
  </si>
  <si>
    <t>-1738648001</t>
  </si>
  <si>
    <t>1776704471</t>
  </si>
  <si>
    <t>-282028806</t>
  </si>
  <si>
    <t>3556104</t>
  </si>
  <si>
    <t>460300201.S</t>
  </si>
  <si>
    <t>Pretlačovanie otvorov strojovo do D 150 mm so zatiahnutím chráničky, bez výkopu,zásypu a bez šácht,pevné steny</t>
  </si>
  <si>
    <t>-1505007006</t>
  </si>
  <si>
    <t>Chránička tuhá dvojplášťová korugovaná DN 200, HDPE</t>
  </si>
  <si>
    <t>-1276795548</t>
  </si>
  <si>
    <t>-2119352658</t>
  </si>
  <si>
    <t>-542595399</t>
  </si>
  <si>
    <t>-628511946</t>
  </si>
  <si>
    <t>-1867248434</t>
  </si>
  <si>
    <t>-473005901</t>
  </si>
  <si>
    <t>SO51 - Bleskozvod R110 kV</t>
  </si>
  <si>
    <t>-1229583090</t>
  </si>
  <si>
    <t>-637710463</t>
  </si>
  <si>
    <t>1132679868</t>
  </si>
  <si>
    <t>95079712</t>
  </si>
  <si>
    <t>1079252641</t>
  </si>
  <si>
    <t>210220050.S</t>
  </si>
  <si>
    <t>Označenie zvodov číselnými štítkami</t>
  </si>
  <si>
    <t>1815135443</t>
  </si>
  <si>
    <t>210220800.S</t>
  </si>
  <si>
    <t>Uzemňovacie vedenie na povrchu AlMgSi drôt zvodový Ø 8-10 mm</t>
  </si>
  <si>
    <t>46966094</t>
  </si>
  <si>
    <t>354410064200.S</t>
  </si>
  <si>
    <t>Drôt bleskozvodový zliatina AlMgSi, d 8 mm, Al</t>
  </si>
  <si>
    <t>-1425146950</t>
  </si>
  <si>
    <t>210220804.S</t>
  </si>
  <si>
    <t>Dilatačná spojka AlMgSi drôt Ø 8 mm</t>
  </si>
  <si>
    <t>299724980</t>
  </si>
  <si>
    <t>210222120.S PC</t>
  </si>
  <si>
    <t xml:space="preserve">Montáž súčasti DEHN </t>
  </si>
  <si>
    <t>281545612</t>
  </si>
  <si>
    <t>354410038150.S PC</t>
  </si>
  <si>
    <t>DEHN Svorka s medzi-doštičkou pre dva drôty a pásik do 40mm, 319 229</t>
  </si>
  <si>
    <t>646062929</t>
  </si>
  <si>
    <t>354410038151.S PC</t>
  </si>
  <si>
    <t>DEHN Skúšobná svorka - Objímka otvorená, 450 001</t>
  </si>
  <si>
    <t>-1505200198</t>
  </si>
  <si>
    <t>354410038152.S PC</t>
  </si>
  <si>
    <t>DEHN Uzemňovacia svorka/ objimka na okapové potrubie, 420 100</t>
  </si>
  <si>
    <t>560543674</t>
  </si>
  <si>
    <t>354410038153.S PC</t>
  </si>
  <si>
    <t>DEHN Podpera vedenia na trapézový plech s držiakom DEHNgripe, 223 021</t>
  </si>
  <si>
    <t>-287163076</t>
  </si>
  <si>
    <t>354410038154.S PC</t>
  </si>
  <si>
    <t>DEHN Podpera vedenia na okapný zvod PPS, 200 079</t>
  </si>
  <si>
    <t>-1723547065</t>
  </si>
  <si>
    <t>354410038155.S PC</t>
  </si>
  <si>
    <t>DEHN Držiak vedenia DEHNgrp, výška 20mm so skrutkou krytkou a hmoždinkou, 207 109</t>
  </si>
  <si>
    <t>833011235</t>
  </si>
  <si>
    <t>354410038156.S PC</t>
  </si>
  <si>
    <t>DEHN Zavádzacia tyč/ vývod uzemnenia so zúžením, 480 021</t>
  </si>
  <si>
    <t>1360873520</t>
  </si>
  <si>
    <t>354410038157.S PC</t>
  </si>
  <si>
    <t>DEHN Štítok bez čísla, 480 003</t>
  </si>
  <si>
    <t>-468908409</t>
  </si>
  <si>
    <t>354410038158.S PC</t>
  </si>
  <si>
    <t>DEHN Podpera tyče DEHNhold s vnútorným závitom M8 s podložkou vrátane skrutky s hmoždinkou, 274 260</t>
  </si>
  <si>
    <t>-1353733432</t>
  </si>
  <si>
    <t>354410038159.S PC</t>
  </si>
  <si>
    <t>DEHN Svorka univerzálna pre krížové, paralelné a súosové spojenie drôtov , 315 119</t>
  </si>
  <si>
    <t>-1786032424</t>
  </si>
  <si>
    <t>354410038160.S PC</t>
  </si>
  <si>
    <t>DEHN Pripojovacia svoka s prítlačnou skrutkou – s príložkou na dve skrutky, 365 000</t>
  </si>
  <si>
    <t>2132740079</t>
  </si>
  <si>
    <t>354410038162.S PC</t>
  </si>
  <si>
    <t>DEHN Svorka MV pre spojenie drôtu a  zberacej tyče, 392 209</t>
  </si>
  <si>
    <t>245150520</t>
  </si>
  <si>
    <t>354410038251.S PC</t>
  </si>
  <si>
    <t>DEHN Zberač na trapézový plech, 123 032</t>
  </si>
  <si>
    <t>-951021001</t>
  </si>
  <si>
    <t>354410038252.S PC</t>
  </si>
  <si>
    <t>DEHN Svorka na odkvapový žľab s dvojitou príložkou, 339110</t>
  </si>
  <si>
    <t>1829615162</t>
  </si>
  <si>
    <t>727580847</t>
  </si>
  <si>
    <t>548165657</t>
  </si>
  <si>
    <t>-403025400</t>
  </si>
  <si>
    <t>115056492</t>
  </si>
  <si>
    <t>-1926185129</t>
  </si>
  <si>
    <t>460202133.S</t>
  </si>
  <si>
    <t>Hĺbenie káblovej ryhy strojne 35 cm širokej a 50 cm hlbokej, v zemine triedy 3</t>
  </si>
  <si>
    <t>-1350999198</t>
  </si>
  <si>
    <t>1472111927</t>
  </si>
  <si>
    <t>460202283.S</t>
  </si>
  <si>
    <t>Hĺbenie káblovej ryhy strojne 50 cm širokej a 100 cm hlbokej, v zemine triedy 3</t>
  </si>
  <si>
    <t>1137455114</t>
  </si>
  <si>
    <t>460300002.S</t>
  </si>
  <si>
    <t>Zahrnutie rýh strojom vrátane urovnania vrstvy, ale bez zhutnenia, vo voľnom teréne.</t>
  </si>
  <si>
    <t>-150451924</t>
  </si>
  <si>
    <t>443739992</t>
  </si>
  <si>
    <t>SO71-1 -  Vodovodná prípojka - I. Etapa</t>
  </si>
  <si>
    <t>121101102.S</t>
  </si>
  <si>
    <t>Odstránenie ornice s vodor. premiestn. na hromady, so zložením na vzdialenosť do 100 m a do 50 m3</t>
  </si>
  <si>
    <t>131201101.S</t>
  </si>
  <si>
    <t>Výkop nezapaženej jamy pre ŽB armatúrnu šachtu</t>
  </si>
  <si>
    <t>141721115.S</t>
  </si>
  <si>
    <t>Riadené horizont. vŕtanie v hornine tr.1-4 pre pretláč. PE rúr, hĺbky do 6m, vonk. priem. do d160</t>
  </si>
  <si>
    <t>151101102.S</t>
  </si>
  <si>
    <t>Paženie a rozopretie stien rýh pre podzemné vedenie, príložné do 4 m</t>
  </si>
  <si>
    <t>151101112.S</t>
  </si>
  <si>
    <t>Odstránenie paženia rýh pre podzemné vedenie, príložné hĺbky do 4 m</t>
  </si>
  <si>
    <t>162301122.S</t>
  </si>
  <si>
    <t>Vodorovné premiestnenie výkopku po spevnenej ceste z  horniny tr.1-4, nad 100 do 1000 m3 na vzdialenosť do 1000 m</t>
  </si>
  <si>
    <t>167101102.S</t>
  </si>
  <si>
    <t>Nakladanie neuľahnutého výkopku z hornín tr.1-4 nad 100 do 1000 m3</t>
  </si>
  <si>
    <t>583310003400.S</t>
  </si>
  <si>
    <t>Štrkopiesok frakcia 0-63 mm</t>
  </si>
  <si>
    <t>175101101.S</t>
  </si>
  <si>
    <t>Obsyp potrubia sypaninou z vhodných hornín 1 až 4 bez prehodenia sypaniny</t>
  </si>
  <si>
    <t>583310000600.S</t>
  </si>
  <si>
    <t>Kamenivo ťažené drobné frakcia 0-4 mm</t>
  </si>
  <si>
    <t>181301101.S</t>
  </si>
  <si>
    <t>Rozprestretie ornice v rovine, plocha do 500 m2, hr.do 100 mm</t>
  </si>
  <si>
    <t>451572111.S</t>
  </si>
  <si>
    <t>Lôžko pod potrubie, stoky a drobné objekty, v otvorenom výkope z kameniva drobného ťaženého 0-4 mm</t>
  </si>
  <si>
    <t>871181170.S</t>
  </si>
  <si>
    <t>Montáž vodovodného RC potrubia z PE 100 RC SDR11 zváraného natupo D 40x3,7 mm</t>
  </si>
  <si>
    <t>286130017300.S</t>
  </si>
  <si>
    <t>Rúra jednovrstvová na pitnú vodu SDR11, rozmer 40x3,7x100 m, materiál: PE 100 RC</t>
  </si>
  <si>
    <t>871251178.S</t>
  </si>
  <si>
    <t>Montáž vodovodného RC potrubia z PE 100 RC SDR11 zváraného natupo D 90x8,2 mm</t>
  </si>
  <si>
    <t>286130018300.S</t>
  </si>
  <si>
    <t>Rúra dvojvrstvová na pitnú vodu SDR11, 90x8,2x12 m, materiál: PE 100 RC</t>
  </si>
  <si>
    <t>286130019100.S</t>
  </si>
  <si>
    <t>Rúra dvojvrstvová na pitnú vodu SDR11, 160x14,6x12 m, materiál: PE 100 RC - chránička</t>
  </si>
  <si>
    <t>877181058.S</t>
  </si>
  <si>
    <t>Montáž elektrotvarovky pre vodovodné potrubia z PE 100 D 40 mm</t>
  </si>
  <si>
    <t>286530232000.S</t>
  </si>
  <si>
    <t>Elektrokoleno 22° PE 100, na vodu, plyn a kanalizáciu, SDR 11, D 40 mm</t>
  </si>
  <si>
    <t>877251066.S</t>
  </si>
  <si>
    <t>Montáž elektrotvarovky pre vodovodné potrubia z PE 100 D 90 mm</t>
  </si>
  <si>
    <t>286530232400.S</t>
  </si>
  <si>
    <t>Elektrokoleno 22° PE 100, na vodu, plyn a kanalizáciu, SDR 11, D 90 mm</t>
  </si>
  <si>
    <t>892233111.S</t>
  </si>
  <si>
    <t>Preplach a dezinfekcia vodovodného potrubia DN do 70</t>
  </si>
  <si>
    <t>892241111.S</t>
  </si>
  <si>
    <t>Ostatné práce na rúrovom vedení, tlakové skúšky vodovodného potrubia DN do 80</t>
  </si>
  <si>
    <t>892273111.S</t>
  </si>
  <si>
    <t>Preplach a dezinfekcia vodovodného potrubia DN od 80 do 125</t>
  </si>
  <si>
    <t>892372111.S</t>
  </si>
  <si>
    <t>Zabezpečenie koncov vodovodného potrubia pri tlakových skúškach DN do 300</t>
  </si>
  <si>
    <t>893353001.S</t>
  </si>
  <si>
    <t>Osadenie prefabrikovanej armaturnej šachty hranatej, pôdorysnej plochy do 4,2 m2, hĺbky do 2,0 m</t>
  </si>
  <si>
    <t>594300000400</t>
  </si>
  <si>
    <t>Armatúrna šachta, lxšxv 1500x1200x1600 mm, železobetónová</t>
  </si>
  <si>
    <t>552410002200.S</t>
  </si>
  <si>
    <t>Poklop liatinový B125 priemer 600 mm</t>
  </si>
  <si>
    <t>899713111.S</t>
  </si>
  <si>
    <t>Smerový orientačný stĺpik plastový, resp. kovový</t>
  </si>
  <si>
    <t>286140020200</t>
  </si>
  <si>
    <t>Rúra PP-R D 63x8,6 mm - modro-biely, SDR 7,4 (PN16)</t>
  </si>
  <si>
    <t>899721121.S</t>
  </si>
  <si>
    <t>Signalizačný vodič na potrubí PVC DN do 150</t>
  </si>
  <si>
    <t>899721131.S</t>
  </si>
  <si>
    <t>Označenie vodovodného potrubia výstražnou fóliou modrej farby s bielym nápisom "Vodovod"</t>
  </si>
  <si>
    <t>899912132.S</t>
  </si>
  <si>
    <t>Montáž kĺznej dištančnej objímky montovanej  na potrubie DN 150</t>
  </si>
  <si>
    <t>286710006990</t>
  </si>
  <si>
    <t>Objímka klzná</t>
  </si>
  <si>
    <t>273110001500.S</t>
  </si>
  <si>
    <t>Manžeta tesniaca</t>
  </si>
  <si>
    <t>998276101.S</t>
  </si>
  <si>
    <t>Presun hmôt pre rúrové vedenie hĺbené z rúr z plast., hmôt alebo sklolamin. v otvorenom výkope</t>
  </si>
  <si>
    <t>722131521.S</t>
  </si>
  <si>
    <t>Vytvorenie odbočky pomocou liatinového špeciálneho T-kusu pre vodovody DN 80</t>
  </si>
  <si>
    <t>552520023600.S</t>
  </si>
  <si>
    <t>T kus - prírubový DN 80, PN 16</t>
  </si>
  <si>
    <t>722161550.S</t>
  </si>
  <si>
    <t>Montáž univerzálnej spojky DN32</t>
  </si>
  <si>
    <t>316110078800.S</t>
  </si>
  <si>
    <t>Spojka DN32</t>
  </si>
  <si>
    <t>722161580.S</t>
  </si>
  <si>
    <t>Montáž univerzálnej spojky DN80</t>
  </si>
  <si>
    <t>316110079100.S</t>
  </si>
  <si>
    <t>Spojka DN80</t>
  </si>
  <si>
    <t>722161950.S</t>
  </si>
  <si>
    <t>Montáž pprírubového prechodu DN32</t>
  </si>
  <si>
    <t>316110077600.S</t>
  </si>
  <si>
    <t>Prírubový prechod DN32</t>
  </si>
  <si>
    <t>722161980.S</t>
  </si>
  <si>
    <t>Montáž prírubového prechodu DN80</t>
  </si>
  <si>
    <t>316110078100.S</t>
  </si>
  <si>
    <t>Prechod prírubový DN80</t>
  </si>
  <si>
    <t>722211015.S</t>
  </si>
  <si>
    <t>Montáž uzáveru prírubového DN 32</t>
  </si>
  <si>
    <t>551110024800.S</t>
  </si>
  <si>
    <t>Uzáver prírubový na vodu nerez, DN 32, tesnenie</t>
  </si>
  <si>
    <t>722211035.S</t>
  </si>
  <si>
    <t>Montáž uzáveru prírubového DN 80</t>
  </si>
  <si>
    <t>551110025200.S</t>
  </si>
  <si>
    <t>Uzáver prírubový na vodu nerez, DN 80, tesnenie</t>
  </si>
  <si>
    <t>SO71-2 - Vodovodná prípúojka - 2.etapa</t>
  </si>
  <si>
    <t>121101101.S</t>
  </si>
  <si>
    <t>Odstránenie ornice s vodor. premiestn. na hromady, so zložením na vzdialenosť do 100 m a do 30 m3</t>
  </si>
  <si>
    <t>VÝKAZ - VÝMER</t>
  </si>
  <si>
    <t>STAVEBNY DODAVATEĽ</t>
  </si>
  <si>
    <t>DODAVKA SSD</t>
  </si>
  <si>
    <t>BUDE RIEŠENE SMOSTATNYM PROJEKTOM</t>
  </si>
  <si>
    <t>Montáž a dodávka prefa stanovišťa-obstaráva dodávateľ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</si>
</sst>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1">
    <xf numFmtId="0" fontId="0" fillId="0" borderId="0" xfId="0"/>
    <xf numFmtId="0" fontId="9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 applyProtection="1">
      <alignment horizontal="left" vertical="center"/>
      <protection locked="0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Fill="1" applyBorder="1"/>
    <xf numFmtId="0" fontId="1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vertical="center"/>
    </xf>
    <xf numFmtId="0" fontId="15" fillId="0" borderId="5" xfId="0" applyFont="1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6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0" fillId="0" borderId="7" xfId="0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2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" fontId="20" fillId="0" borderId="14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166" fontId="20" fillId="0" borderId="0" xfId="0" applyNumberFormat="1" applyFont="1" applyFill="1" applyAlignment="1">
      <alignment vertical="center"/>
    </xf>
    <xf numFmtId="4" fontId="20" fillId="0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6" fillId="0" borderId="0" xfId="1" applyFont="1" applyFill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" fontId="29" fillId="0" borderId="14" xfId="0" applyNumberFormat="1" applyFont="1" applyFill="1" applyBorder="1" applyAlignment="1">
      <alignment vertical="center"/>
    </xf>
    <xf numFmtId="4" fontId="29" fillId="0" borderId="0" xfId="0" applyNumberFormat="1" applyFont="1" applyFill="1" applyAlignment="1">
      <alignment vertical="center"/>
    </xf>
    <xf numFmtId="166" fontId="29" fillId="0" borderId="0" xfId="0" applyNumberFormat="1" applyFont="1" applyFill="1" applyAlignment="1">
      <alignment vertical="center"/>
    </xf>
    <xf numFmtId="4" fontId="29" fillId="0" borderId="15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4" fontId="29" fillId="0" borderId="19" xfId="0" applyNumberFormat="1" applyFont="1" applyFill="1" applyBorder="1" applyAlignment="1">
      <alignment vertical="center"/>
    </xf>
    <xf numFmtId="4" fontId="29" fillId="0" borderId="20" xfId="0" applyNumberFormat="1" applyFont="1" applyFill="1" applyBorder="1" applyAlignment="1">
      <alignment vertical="center"/>
    </xf>
    <xf numFmtId="166" fontId="29" fillId="0" borderId="20" xfId="0" applyNumberFormat="1" applyFont="1" applyFill="1" applyBorder="1" applyAlignment="1">
      <alignment vertical="center"/>
    </xf>
    <xf numFmtId="4" fontId="29" fillId="0" borderId="21" xfId="0" applyNumberFormat="1" applyFont="1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164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4" fontId="1" fillId="0" borderId="15" xfId="0" applyNumberFormat="1" applyFont="1" applyFill="1" applyBorder="1" applyAlignment="1">
      <alignment vertical="center"/>
    </xf>
    <xf numFmtId="4" fontId="0" fillId="0" borderId="0" xfId="0" applyNumberFormat="1" applyFill="1" applyAlignment="1">
      <alignment vertical="center"/>
    </xf>
    <xf numFmtId="164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Fill="1" applyBorder="1" applyAlignment="1">
      <alignment vertical="center"/>
    </xf>
    <xf numFmtId="0" fontId="30" fillId="0" borderId="0" xfId="0" applyFont="1" applyFill="1" applyAlignment="1">
      <alignment horizontal="left" vertical="center"/>
    </xf>
    <xf numFmtId="165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0" fillId="0" borderId="0" xfId="0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4" fontId="2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4" fontId="24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horizontal="left" vertical="center"/>
    </xf>
    <xf numFmtId="4" fontId="1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6" fillId="0" borderId="0" xfId="0" applyNumberFormat="1" applyFont="1" applyFill="1" applyAlignment="1">
      <alignment horizontal="right" vertical="center"/>
    </xf>
    <xf numFmtId="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right" vertical="center"/>
    </xf>
    <xf numFmtId="0" fontId="31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vertical="center"/>
    </xf>
    <xf numFmtId="4" fontId="6" fillId="0" borderId="2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vertical="center"/>
    </xf>
    <xf numFmtId="4" fontId="7" fillId="0" borderId="20" xfId="0" applyNumberFormat="1" applyFont="1" applyFill="1" applyBorder="1" applyAlignment="1">
      <alignment vertical="center"/>
    </xf>
    <xf numFmtId="4" fontId="31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4" fontId="7" fillId="0" borderId="0" xfId="0" applyNumberFormat="1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left" vertical="center"/>
      <protection locked="0"/>
    </xf>
    <xf numFmtId="4" fontId="0" fillId="0" borderId="0" xfId="0" applyNumberForma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" fontId="24" fillId="0" borderId="0" xfId="0" applyNumberFormat="1" applyFont="1" applyFill="1"/>
    <xf numFmtId="166" fontId="32" fillId="0" borderId="12" xfId="0" applyNumberFormat="1" applyFont="1" applyFill="1" applyBorder="1"/>
    <xf numFmtId="166" fontId="32" fillId="0" borderId="13" xfId="0" applyNumberFormat="1" applyFont="1" applyFill="1" applyBorder="1"/>
    <xf numFmtId="4" fontId="33" fillId="0" borderId="0" xfId="0" applyNumberFormat="1" applyFont="1" applyFill="1" applyAlignment="1">
      <alignment vertical="center"/>
    </xf>
    <xf numFmtId="0" fontId="8" fillId="0" borderId="0" xfId="0" applyFont="1" applyFill="1"/>
    <xf numFmtId="0" fontId="8" fillId="0" borderId="3" xfId="0" applyFont="1" applyFill="1" applyBorder="1"/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8" fillId="0" borderId="0" xfId="0" applyFont="1" applyFill="1" applyProtection="1">
      <protection locked="0"/>
    </xf>
    <xf numFmtId="4" fontId="6" fillId="0" borderId="0" xfId="0" applyNumberFormat="1" applyFont="1" applyFill="1"/>
    <xf numFmtId="0" fontId="8" fillId="0" borderId="14" xfId="0" applyFont="1" applyFill="1" applyBorder="1"/>
    <xf numFmtId="166" fontId="8" fillId="0" borderId="0" xfId="0" applyNumberFormat="1" applyFont="1" applyFill="1"/>
    <xf numFmtId="166" fontId="8" fillId="0" borderId="15" xfId="0" applyNumberFormat="1" applyFont="1" applyFill="1" applyBorder="1"/>
    <xf numFmtId="0" fontId="8" fillId="0" borderId="0" xfId="0" applyFont="1" applyFill="1" applyAlignment="1">
      <alignment horizontal="center"/>
    </xf>
    <xf numFmtId="4" fontId="8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left"/>
    </xf>
    <xf numFmtId="4" fontId="7" fillId="0" borderId="0" xfId="0" applyNumberFormat="1" applyFont="1" applyFill="1"/>
    <xf numFmtId="0" fontId="22" fillId="0" borderId="23" xfId="0" applyFont="1" applyFill="1" applyBorder="1" applyAlignment="1" applyProtection="1">
      <alignment horizontal="center" vertical="center"/>
      <protection locked="0"/>
    </xf>
    <xf numFmtId="49" fontId="22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23" xfId="0" applyFont="1" applyFill="1" applyBorder="1" applyAlignment="1" applyProtection="1">
      <alignment horizontal="left" vertical="center" wrapText="1"/>
      <protection locked="0"/>
    </xf>
    <xf numFmtId="0" fontId="22" fillId="0" borderId="23" xfId="0" applyFont="1" applyFill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23" fillId="0" borderId="14" xfId="0" applyFont="1" applyFill="1" applyBorder="1" applyAlignment="1" applyProtection="1">
      <alignment horizontal="left" vertical="center"/>
      <protection locked="0"/>
    </xf>
    <xf numFmtId="166" fontId="23" fillId="0" borderId="0" xfId="0" applyNumberFormat="1" applyFont="1" applyFill="1" applyAlignment="1">
      <alignment vertical="center"/>
    </xf>
    <xf numFmtId="166" fontId="23" fillId="0" borderId="15" xfId="0" applyNumberFormat="1" applyFont="1" applyFill="1" applyBorder="1" applyAlignment="1">
      <alignment vertical="center"/>
    </xf>
    <xf numFmtId="0" fontId="23" fillId="0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166" fontId="23" fillId="0" borderId="20" xfId="0" applyNumberFormat="1" applyFont="1" applyFill="1" applyBorder="1" applyAlignment="1">
      <alignment vertical="center"/>
    </xf>
    <xf numFmtId="166" fontId="23" fillId="0" borderId="21" xfId="0" applyNumberFormat="1" applyFont="1" applyFill="1" applyBorder="1" applyAlignment="1">
      <alignment vertical="center"/>
    </xf>
    <xf numFmtId="0" fontId="34" fillId="0" borderId="23" xfId="0" applyFont="1" applyFill="1" applyBorder="1" applyAlignment="1" applyProtection="1">
      <alignment horizontal="center" vertical="center"/>
      <protection locked="0"/>
    </xf>
    <xf numFmtId="49" fontId="34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34" fillId="0" borderId="23" xfId="0" applyFont="1" applyFill="1" applyBorder="1" applyAlignment="1" applyProtection="1">
      <alignment horizontal="left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167" fontId="34" fillId="0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Fill="1" applyBorder="1" applyAlignment="1" applyProtection="1">
      <alignment vertical="center"/>
      <protection locked="0"/>
    </xf>
    <xf numFmtId="0" fontId="35" fillId="0" borderId="23" xfId="0" applyFont="1" applyFill="1" applyBorder="1" applyAlignment="1" applyProtection="1">
      <alignment vertical="center"/>
      <protection locked="0"/>
    </xf>
    <xf numFmtId="0" fontId="35" fillId="0" borderId="3" xfId="0" applyFont="1" applyFill="1" applyBorder="1" applyAlignment="1">
      <alignment vertical="center"/>
    </xf>
    <xf numFmtId="0" fontId="34" fillId="0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Alignment="1">
      <alignment horizontal="center" vertical="center"/>
    </xf>
    <xf numFmtId="0" fontId="34" fillId="0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Fill="1" applyBorder="1" applyAlignment="1">
      <alignment horizontal="center" vertical="center"/>
    </xf>
    <xf numFmtId="0" fontId="35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left" vertical="center" wrapText="1"/>
    </xf>
    <xf numFmtId="4" fontId="28" fillId="0" borderId="0" xfId="0" applyNumberFormat="1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 applyProtection="1">
      <alignment horizontal="left" vertical="center"/>
      <protection locked="0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/>
    <xf numFmtId="0" fontId="3" fillId="0" borderId="0" xfId="0" applyFont="1" applyFill="1" applyAlignment="1">
      <alignment horizontal="left" vertical="top" wrapText="1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" fontId="2" fillId="0" borderId="0" xfId="0" applyNumberFormat="1" applyFont="1" applyFill="1" applyAlignment="1">
      <alignment vertical="center"/>
    </xf>
    <xf numFmtId="4" fontId="15" fillId="0" borderId="5" xfId="0" applyNumberFormat="1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4" fontId="17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4" fontId="16" fillId="0" borderId="0" xfId="0" applyNumberFormat="1" applyFont="1" applyFill="1" applyAlignment="1">
      <alignment horizontal="left" vertical="center"/>
    </xf>
    <xf numFmtId="4" fontId="18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left" vertical="center"/>
    </xf>
    <xf numFmtId="4" fontId="4" fillId="0" borderId="7" xfId="0" applyNumberFormat="1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165" fontId="2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2" fillId="0" borderId="7" xfId="0" applyFont="1" applyFill="1" applyBorder="1" applyAlignment="1">
      <alignment horizontal="right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" fontId="24" fillId="0" borderId="0" xfId="0" applyNumberFormat="1" applyFont="1" applyFill="1" applyAlignment="1">
      <alignment horizontal="right" vertical="center"/>
    </xf>
    <xf numFmtId="4" fontId="24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23"/>
  <sheetViews>
    <sheetView showGridLines="0" topLeftCell="A89" workbookViewId="0">
      <selection activeCell="AI18" sqref="AI18"/>
    </sheetView>
  </sheetViews>
  <sheetFormatPr defaultRowHeight="11.25"/>
  <cols>
    <col min="1" max="1" width="8.33203125" style="2" customWidth="1"/>
    <col min="2" max="2" width="1.6640625" style="2" customWidth="1"/>
    <col min="3" max="3" width="4.1640625" style="2" customWidth="1"/>
    <col min="4" max="33" width="2.6640625" style="2" customWidth="1"/>
    <col min="34" max="34" width="3.33203125" style="2" customWidth="1"/>
    <col min="35" max="35" width="31.6640625" style="2" customWidth="1"/>
    <col min="36" max="37" width="2.5" style="2" customWidth="1"/>
    <col min="38" max="38" width="8.33203125" style="2" customWidth="1"/>
    <col min="39" max="39" width="3.33203125" style="2" customWidth="1"/>
    <col min="40" max="40" width="13.33203125" style="2" customWidth="1"/>
    <col min="41" max="41" width="7.5" style="2" customWidth="1"/>
    <col min="42" max="42" width="4.1640625" style="2" customWidth="1"/>
    <col min="43" max="43" width="15.6640625" style="2" hidden="1" customWidth="1"/>
    <col min="44" max="44" width="13.6640625" style="2" customWidth="1"/>
    <col min="45" max="47" width="25.83203125" style="2" hidden="1" customWidth="1"/>
    <col min="48" max="49" width="21.6640625" style="2" hidden="1" customWidth="1"/>
    <col min="50" max="51" width="25" style="2" hidden="1" customWidth="1"/>
    <col min="52" max="52" width="21.6640625" style="2" hidden="1" customWidth="1"/>
    <col min="53" max="53" width="19.1640625" style="2" hidden="1" customWidth="1"/>
    <col min="54" max="54" width="25" style="2" hidden="1" customWidth="1"/>
    <col min="55" max="55" width="21.6640625" style="2" hidden="1" customWidth="1"/>
    <col min="56" max="56" width="19.1640625" style="2" hidden="1" customWidth="1"/>
    <col min="57" max="57" width="66.5" style="2" customWidth="1"/>
    <col min="58" max="70" width="9.33203125" style="2"/>
    <col min="71" max="91" width="9.33203125" style="2" hidden="1"/>
    <col min="92" max="16384" width="9.33203125" style="2"/>
  </cols>
  <sheetData>
    <row r="1" spans="1:74">
      <c r="A1" s="1" t="s">
        <v>0</v>
      </c>
      <c r="AZ1" s="1" t="s">
        <v>1</v>
      </c>
      <c r="BA1" s="1" t="s">
        <v>2</v>
      </c>
      <c r="BB1" s="1" t="s">
        <v>1</v>
      </c>
      <c r="BT1" s="1" t="s">
        <v>3</v>
      </c>
      <c r="BU1" s="1" t="s">
        <v>3</v>
      </c>
      <c r="BV1" s="1" t="s">
        <v>4</v>
      </c>
    </row>
    <row r="2" spans="1:74" ht="36.950000000000003" customHeight="1">
      <c r="AR2" s="210" t="s">
        <v>5</v>
      </c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S2" s="3" t="s">
        <v>6</v>
      </c>
      <c r="BT2" s="3" t="s">
        <v>7</v>
      </c>
    </row>
    <row r="3" spans="1:74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6</v>
      </c>
      <c r="BT3" s="3" t="s">
        <v>7</v>
      </c>
    </row>
    <row r="4" spans="1:74" ht="24.95" customHeight="1">
      <c r="B4" s="6"/>
      <c r="D4" s="7" t="s">
        <v>8</v>
      </c>
      <c r="AR4" s="6"/>
      <c r="AS4" s="8" t="s">
        <v>9</v>
      </c>
      <c r="BE4" s="9" t="s">
        <v>10</v>
      </c>
      <c r="BS4" s="3" t="s">
        <v>11</v>
      </c>
    </row>
    <row r="5" spans="1:74" ht="12" customHeight="1">
      <c r="B5" s="6"/>
      <c r="D5" s="10" t="s">
        <v>12</v>
      </c>
      <c r="K5" s="189" t="s">
        <v>13</v>
      </c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R5" s="6"/>
      <c r="BE5" s="186" t="s">
        <v>14</v>
      </c>
      <c r="BS5" s="3" t="s">
        <v>6</v>
      </c>
    </row>
    <row r="6" spans="1:74" ht="36.950000000000003" customHeight="1">
      <c r="B6" s="6"/>
      <c r="D6" s="11" t="s">
        <v>15</v>
      </c>
      <c r="K6" s="191" t="s">
        <v>16</v>
      </c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R6" s="6"/>
      <c r="BE6" s="187"/>
      <c r="BS6" s="3" t="s">
        <v>6</v>
      </c>
    </row>
    <row r="7" spans="1:74" ht="12" customHeight="1">
      <c r="B7" s="6"/>
      <c r="D7" s="12" t="s">
        <v>17</v>
      </c>
      <c r="K7" s="13" t="s">
        <v>1</v>
      </c>
      <c r="AK7" s="12" t="s">
        <v>18</v>
      </c>
      <c r="AN7" s="13" t="s">
        <v>1</v>
      </c>
      <c r="AR7" s="6"/>
      <c r="BE7" s="187"/>
      <c r="BS7" s="3" t="s">
        <v>6</v>
      </c>
    </row>
    <row r="8" spans="1:74" ht="12" customHeight="1">
      <c r="B8" s="6"/>
      <c r="D8" s="12" t="s">
        <v>19</v>
      </c>
      <c r="K8" s="13" t="s">
        <v>20</v>
      </c>
      <c r="AK8" s="12" t="s">
        <v>21</v>
      </c>
      <c r="AN8" s="14" t="s">
        <v>22</v>
      </c>
      <c r="AR8" s="6"/>
      <c r="BE8" s="187"/>
      <c r="BS8" s="3" t="s">
        <v>6</v>
      </c>
    </row>
    <row r="9" spans="1:74" ht="14.45" customHeight="1">
      <c r="B9" s="6"/>
      <c r="AR9" s="6"/>
      <c r="BE9" s="187"/>
      <c r="BS9" s="3" t="s">
        <v>6</v>
      </c>
    </row>
    <row r="10" spans="1:74" ht="12" customHeight="1">
      <c r="B10" s="6"/>
      <c r="D10" s="12" t="s">
        <v>23</v>
      </c>
      <c r="AK10" s="12" t="s">
        <v>24</v>
      </c>
      <c r="AN10" s="13" t="s">
        <v>1</v>
      </c>
      <c r="AR10" s="6"/>
      <c r="BE10" s="187"/>
      <c r="BS10" s="3" t="s">
        <v>6</v>
      </c>
    </row>
    <row r="11" spans="1:74" ht="18.399999999999999" customHeight="1">
      <c r="B11" s="6"/>
      <c r="E11" s="13" t="s">
        <v>25</v>
      </c>
      <c r="AK11" s="12" t="s">
        <v>26</v>
      </c>
      <c r="AN11" s="13" t="s">
        <v>1</v>
      </c>
      <c r="AR11" s="6"/>
      <c r="BE11" s="187"/>
      <c r="BS11" s="3" t="s">
        <v>6</v>
      </c>
    </row>
    <row r="12" spans="1:74" ht="6.95" customHeight="1">
      <c r="B12" s="6"/>
      <c r="AR12" s="6"/>
      <c r="BE12" s="187"/>
      <c r="BS12" s="3" t="s">
        <v>6</v>
      </c>
    </row>
    <row r="13" spans="1:74" ht="12" customHeight="1">
      <c r="B13" s="6"/>
      <c r="D13" s="12" t="s">
        <v>27</v>
      </c>
      <c r="AK13" s="12" t="s">
        <v>24</v>
      </c>
      <c r="AN13" s="15"/>
      <c r="AR13" s="6"/>
      <c r="BE13" s="187"/>
      <c r="BS13" s="3" t="s">
        <v>6</v>
      </c>
    </row>
    <row r="14" spans="1:74" ht="12.75">
      <c r="B14" s="6"/>
      <c r="E14" s="192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2" t="s">
        <v>26</v>
      </c>
      <c r="AN14" s="15"/>
      <c r="AR14" s="6"/>
      <c r="BE14" s="187"/>
      <c r="BS14" s="3" t="s">
        <v>6</v>
      </c>
    </row>
    <row r="15" spans="1:74" ht="6.95" customHeight="1">
      <c r="B15" s="6"/>
      <c r="AR15" s="6"/>
      <c r="BE15" s="187"/>
      <c r="BS15" s="3" t="s">
        <v>3</v>
      </c>
    </row>
    <row r="16" spans="1:74" ht="12" customHeight="1">
      <c r="B16" s="6"/>
      <c r="D16" s="12" t="s">
        <v>28</v>
      </c>
      <c r="AK16" s="12" t="s">
        <v>24</v>
      </c>
      <c r="AN16" s="13" t="s">
        <v>1</v>
      </c>
      <c r="AR16" s="6"/>
      <c r="BE16" s="187"/>
      <c r="BS16" s="3" t="s">
        <v>3</v>
      </c>
    </row>
    <row r="17" spans="2:71" ht="18.399999999999999" customHeight="1">
      <c r="B17" s="6"/>
      <c r="E17" s="13" t="s">
        <v>29</v>
      </c>
      <c r="AK17" s="12" t="s">
        <v>26</v>
      </c>
      <c r="AN17" s="13" t="s">
        <v>1</v>
      </c>
      <c r="AR17" s="6"/>
      <c r="BE17" s="187"/>
      <c r="BS17" s="3" t="s">
        <v>30</v>
      </c>
    </row>
    <row r="18" spans="2:71" ht="6.95" customHeight="1">
      <c r="B18" s="6"/>
      <c r="AR18" s="6"/>
      <c r="BE18" s="187"/>
      <c r="BS18" s="3" t="s">
        <v>6</v>
      </c>
    </row>
    <row r="19" spans="2:71" ht="12" customHeight="1">
      <c r="B19" s="6"/>
      <c r="D19" s="12" t="s">
        <v>31</v>
      </c>
      <c r="AK19" s="12" t="s">
        <v>24</v>
      </c>
      <c r="AN19" s="13" t="s">
        <v>1</v>
      </c>
      <c r="AR19" s="6"/>
      <c r="BE19" s="187"/>
      <c r="BS19" s="3" t="s">
        <v>6</v>
      </c>
    </row>
    <row r="20" spans="2:71" ht="18.399999999999999" customHeight="1">
      <c r="B20" s="6"/>
      <c r="E20" s="13" t="s">
        <v>32</v>
      </c>
      <c r="AK20" s="12" t="s">
        <v>26</v>
      </c>
      <c r="AN20" s="13" t="s">
        <v>1</v>
      </c>
      <c r="AR20" s="6"/>
      <c r="BE20" s="187"/>
      <c r="BS20" s="3" t="s">
        <v>30</v>
      </c>
    </row>
    <row r="21" spans="2:71" ht="6.95" customHeight="1">
      <c r="B21" s="6"/>
      <c r="AR21" s="6"/>
      <c r="BE21" s="187"/>
    </row>
    <row r="22" spans="2:71" ht="12" customHeight="1">
      <c r="B22" s="6"/>
      <c r="D22" s="12" t="s">
        <v>33</v>
      </c>
      <c r="AR22" s="6"/>
      <c r="BE22" s="187"/>
    </row>
    <row r="23" spans="2:71" ht="16.5" customHeight="1">
      <c r="B23" s="6"/>
      <c r="E23" s="194" t="s">
        <v>1</v>
      </c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R23" s="6"/>
      <c r="BE23" s="187"/>
    </row>
    <row r="24" spans="2:71" ht="6.95" customHeight="1">
      <c r="B24" s="6"/>
      <c r="AR24" s="6"/>
      <c r="BE24" s="187"/>
    </row>
    <row r="25" spans="2:71" ht="6.95" customHeight="1">
      <c r="B25" s="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R25" s="6"/>
      <c r="BE25" s="187"/>
    </row>
    <row r="26" spans="2:71" ht="14.45" customHeight="1">
      <c r="B26" s="6"/>
      <c r="D26" s="17" t="s">
        <v>34</v>
      </c>
      <c r="AK26" s="195">
        <f>ROUND(AG94,2)</f>
        <v>0</v>
      </c>
      <c r="AL26" s="190"/>
      <c r="AM26" s="190"/>
      <c r="AN26" s="190"/>
      <c r="AO26" s="190"/>
      <c r="AR26" s="6"/>
      <c r="BE26" s="187"/>
    </row>
    <row r="27" spans="2:71" ht="14.45" customHeight="1">
      <c r="B27" s="6"/>
      <c r="D27" s="17" t="s">
        <v>35</v>
      </c>
      <c r="AK27" s="195">
        <f>ROUND(AG116, 2)</f>
        <v>0</v>
      </c>
      <c r="AL27" s="195"/>
      <c r="AM27" s="195"/>
      <c r="AN27" s="195"/>
      <c r="AO27" s="195"/>
      <c r="AR27" s="6"/>
      <c r="BE27" s="187"/>
    </row>
    <row r="28" spans="2:71" s="18" customFormat="1" ht="6.95" customHeight="1">
      <c r="B28" s="19"/>
      <c r="AR28" s="19"/>
      <c r="BE28" s="187"/>
    </row>
    <row r="29" spans="2:71" s="18" customFormat="1" ht="25.9" customHeight="1">
      <c r="B29" s="19"/>
      <c r="D29" s="20" t="s">
        <v>36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196">
        <f>ROUND(AK26 + AK27, 2)</f>
        <v>0</v>
      </c>
      <c r="AL29" s="197"/>
      <c r="AM29" s="197"/>
      <c r="AN29" s="197"/>
      <c r="AO29" s="197"/>
      <c r="AR29" s="19"/>
      <c r="BE29" s="187"/>
    </row>
    <row r="30" spans="2:71" s="18" customFormat="1" ht="6.95" customHeight="1">
      <c r="B30" s="19"/>
      <c r="AR30" s="19"/>
      <c r="BE30" s="187"/>
    </row>
    <row r="31" spans="2:71" s="18" customFormat="1" ht="12.75">
      <c r="B31" s="19"/>
      <c r="L31" s="198" t="s">
        <v>37</v>
      </c>
      <c r="M31" s="198"/>
      <c r="N31" s="198"/>
      <c r="O31" s="198"/>
      <c r="P31" s="198"/>
      <c r="W31" s="198" t="s">
        <v>38</v>
      </c>
      <c r="X31" s="198"/>
      <c r="Y31" s="198"/>
      <c r="Z31" s="198"/>
      <c r="AA31" s="198"/>
      <c r="AB31" s="198"/>
      <c r="AC31" s="198"/>
      <c r="AD31" s="198"/>
      <c r="AE31" s="198"/>
      <c r="AK31" s="198" t="s">
        <v>39</v>
      </c>
      <c r="AL31" s="198"/>
      <c r="AM31" s="198"/>
      <c r="AN31" s="198"/>
      <c r="AO31" s="198"/>
      <c r="AR31" s="19"/>
      <c r="BE31" s="187"/>
    </row>
    <row r="32" spans="2:71" s="22" customFormat="1" ht="14.45" customHeight="1">
      <c r="B32" s="23"/>
      <c r="D32" s="12" t="s">
        <v>40</v>
      </c>
      <c r="F32" s="24" t="s">
        <v>41</v>
      </c>
      <c r="L32" s="201">
        <v>0.23</v>
      </c>
      <c r="M32" s="200"/>
      <c r="N32" s="200"/>
      <c r="O32" s="200"/>
      <c r="P32" s="200"/>
      <c r="Q32" s="25"/>
      <c r="R32" s="25"/>
      <c r="S32" s="25"/>
      <c r="T32" s="25"/>
      <c r="U32" s="25"/>
      <c r="V32" s="25"/>
      <c r="W32" s="199">
        <f>ROUND(AZ94 + SUM(CD116:CD120), 2)</f>
        <v>0</v>
      </c>
      <c r="X32" s="200"/>
      <c r="Y32" s="200"/>
      <c r="Z32" s="200"/>
      <c r="AA32" s="200"/>
      <c r="AB32" s="200"/>
      <c r="AC32" s="200"/>
      <c r="AD32" s="200"/>
      <c r="AE32" s="200"/>
      <c r="AF32" s="25"/>
      <c r="AG32" s="25"/>
      <c r="AH32" s="25"/>
      <c r="AI32" s="25"/>
      <c r="AJ32" s="25"/>
      <c r="AK32" s="199">
        <f>ROUND(AV94 + SUM(BY116:BY120), 2)</f>
        <v>0</v>
      </c>
      <c r="AL32" s="200"/>
      <c r="AM32" s="200"/>
      <c r="AN32" s="200"/>
      <c r="AO32" s="200"/>
      <c r="AP32" s="25"/>
      <c r="AQ32" s="25"/>
      <c r="AR32" s="26"/>
      <c r="AS32" s="25"/>
      <c r="AT32" s="25"/>
      <c r="AU32" s="25"/>
      <c r="AV32" s="25"/>
      <c r="AW32" s="25"/>
      <c r="AX32" s="25"/>
      <c r="AY32" s="25"/>
      <c r="AZ32" s="25"/>
      <c r="BE32" s="188"/>
    </row>
    <row r="33" spans="2:57" s="22" customFormat="1" ht="14.45" customHeight="1">
      <c r="B33" s="23"/>
      <c r="F33" s="24" t="s">
        <v>42</v>
      </c>
      <c r="L33" s="204">
        <v>0.23</v>
      </c>
      <c r="M33" s="203"/>
      <c r="N33" s="203"/>
      <c r="O33" s="203"/>
      <c r="P33" s="203"/>
      <c r="W33" s="202">
        <f>ROUND(BA94 + SUM(CE116:CE120), 2)</f>
        <v>0</v>
      </c>
      <c r="X33" s="203"/>
      <c r="Y33" s="203"/>
      <c r="Z33" s="203"/>
      <c r="AA33" s="203"/>
      <c r="AB33" s="203"/>
      <c r="AC33" s="203"/>
      <c r="AD33" s="203"/>
      <c r="AE33" s="203"/>
      <c r="AK33" s="202">
        <f>ROUND(AW94 + SUM(BZ116:BZ120), 2)</f>
        <v>0</v>
      </c>
      <c r="AL33" s="203"/>
      <c r="AM33" s="203"/>
      <c r="AN33" s="203"/>
      <c r="AO33" s="203"/>
      <c r="AR33" s="23"/>
      <c r="BE33" s="188"/>
    </row>
    <row r="34" spans="2:57" s="22" customFormat="1" ht="14.45" hidden="1" customHeight="1">
      <c r="B34" s="23"/>
      <c r="F34" s="12" t="s">
        <v>43</v>
      </c>
      <c r="L34" s="204">
        <v>0.23</v>
      </c>
      <c r="M34" s="203"/>
      <c r="N34" s="203"/>
      <c r="O34" s="203"/>
      <c r="P34" s="203"/>
      <c r="W34" s="202">
        <f>ROUND(BB94 + SUM(CF116:CF120), 2)</f>
        <v>0</v>
      </c>
      <c r="X34" s="203"/>
      <c r="Y34" s="203"/>
      <c r="Z34" s="203"/>
      <c r="AA34" s="203"/>
      <c r="AB34" s="203"/>
      <c r="AC34" s="203"/>
      <c r="AD34" s="203"/>
      <c r="AE34" s="203"/>
      <c r="AK34" s="202">
        <v>0</v>
      </c>
      <c r="AL34" s="203"/>
      <c r="AM34" s="203"/>
      <c r="AN34" s="203"/>
      <c r="AO34" s="203"/>
      <c r="AR34" s="23"/>
      <c r="BE34" s="188"/>
    </row>
    <row r="35" spans="2:57" s="22" customFormat="1" ht="14.45" hidden="1" customHeight="1">
      <c r="B35" s="23"/>
      <c r="F35" s="12" t="s">
        <v>44</v>
      </c>
      <c r="L35" s="204">
        <v>0.23</v>
      </c>
      <c r="M35" s="203"/>
      <c r="N35" s="203"/>
      <c r="O35" s="203"/>
      <c r="P35" s="203"/>
      <c r="W35" s="202">
        <f>ROUND(BC94 + SUM(CG116:CG120), 2)</f>
        <v>0</v>
      </c>
      <c r="X35" s="203"/>
      <c r="Y35" s="203"/>
      <c r="Z35" s="203"/>
      <c r="AA35" s="203"/>
      <c r="AB35" s="203"/>
      <c r="AC35" s="203"/>
      <c r="AD35" s="203"/>
      <c r="AE35" s="203"/>
      <c r="AK35" s="202">
        <v>0</v>
      </c>
      <c r="AL35" s="203"/>
      <c r="AM35" s="203"/>
      <c r="AN35" s="203"/>
      <c r="AO35" s="203"/>
      <c r="AR35" s="23"/>
    </row>
    <row r="36" spans="2:57" s="22" customFormat="1" ht="14.45" hidden="1" customHeight="1">
      <c r="B36" s="23"/>
      <c r="F36" s="24" t="s">
        <v>45</v>
      </c>
      <c r="L36" s="201">
        <v>0</v>
      </c>
      <c r="M36" s="200"/>
      <c r="N36" s="200"/>
      <c r="O36" s="200"/>
      <c r="P36" s="200"/>
      <c r="Q36" s="25"/>
      <c r="R36" s="25"/>
      <c r="S36" s="25"/>
      <c r="T36" s="25"/>
      <c r="U36" s="25"/>
      <c r="V36" s="25"/>
      <c r="W36" s="199">
        <f>ROUND(BD94 + SUM(CH116:CH120), 2)</f>
        <v>0</v>
      </c>
      <c r="X36" s="200"/>
      <c r="Y36" s="200"/>
      <c r="Z36" s="200"/>
      <c r="AA36" s="200"/>
      <c r="AB36" s="200"/>
      <c r="AC36" s="200"/>
      <c r="AD36" s="200"/>
      <c r="AE36" s="200"/>
      <c r="AF36" s="25"/>
      <c r="AG36" s="25"/>
      <c r="AH36" s="25"/>
      <c r="AI36" s="25"/>
      <c r="AJ36" s="25"/>
      <c r="AK36" s="199">
        <v>0</v>
      </c>
      <c r="AL36" s="200"/>
      <c r="AM36" s="200"/>
      <c r="AN36" s="200"/>
      <c r="AO36" s="200"/>
      <c r="AP36" s="25"/>
      <c r="AQ36" s="25"/>
      <c r="AR36" s="26"/>
      <c r="AS36" s="25"/>
      <c r="AT36" s="25"/>
      <c r="AU36" s="25"/>
      <c r="AV36" s="25"/>
      <c r="AW36" s="25"/>
      <c r="AX36" s="25"/>
      <c r="AY36" s="25"/>
      <c r="AZ36" s="25"/>
    </row>
    <row r="37" spans="2:57" s="18" customFormat="1" ht="6.95" customHeight="1">
      <c r="B37" s="19"/>
      <c r="AR37" s="19"/>
    </row>
    <row r="38" spans="2:57" s="18" customFormat="1" ht="25.9" customHeight="1">
      <c r="B38" s="19"/>
      <c r="D38" s="27" t="s">
        <v>46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9" t="s">
        <v>47</v>
      </c>
      <c r="U38" s="28"/>
      <c r="V38" s="28"/>
      <c r="W38" s="28"/>
      <c r="X38" s="208" t="s">
        <v>48</v>
      </c>
      <c r="Y38" s="206"/>
      <c r="Z38" s="206"/>
      <c r="AA38" s="206"/>
      <c r="AB38" s="206"/>
      <c r="AC38" s="28"/>
      <c r="AD38" s="28"/>
      <c r="AE38" s="28"/>
      <c r="AF38" s="28"/>
      <c r="AG38" s="28"/>
      <c r="AH38" s="28"/>
      <c r="AI38" s="28"/>
      <c r="AJ38" s="28"/>
      <c r="AK38" s="205">
        <f>SUM(AK29:AK36)</f>
        <v>0</v>
      </c>
      <c r="AL38" s="206"/>
      <c r="AM38" s="206"/>
      <c r="AN38" s="206"/>
      <c r="AO38" s="207"/>
      <c r="AR38" s="19"/>
    </row>
    <row r="39" spans="2:57" s="18" customFormat="1" ht="6.95" customHeight="1">
      <c r="B39" s="19"/>
      <c r="AR39" s="19"/>
    </row>
    <row r="40" spans="2:57" s="18" customFormat="1" ht="14.45" customHeight="1">
      <c r="B40" s="19"/>
      <c r="AR40" s="19"/>
    </row>
    <row r="41" spans="2:57" ht="14.45" customHeight="1">
      <c r="B41" s="6"/>
      <c r="AR41" s="6"/>
    </row>
    <row r="42" spans="2:57" ht="14.45" customHeight="1">
      <c r="B42" s="6"/>
      <c r="AR42" s="6"/>
    </row>
    <row r="43" spans="2:57" ht="14.45" customHeight="1">
      <c r="B43" s="6"/>
      <c r="AR43" s="6"/>
    </row>
    <row r="44" spans="2:57" ht="14.45" customHeight="1">
      <c r="B44" s="6"/>
      <c r="AR44" s="6"/>
    </row>
    <row r="45" spans="2:57" ht="14.45" customHeight="1">
      <c r="B45" s="6"/>
      <c r="AR45" s="6"/>
    </row>
    <row r="46" spans="2:57" ht="14.45" customHeight="1">
      <c r="B46" s="6"/>
      <c r="AR46" s="6"/>
    </row>
    <row r="47" spans="2:57" ht="14.45" customHeight="1">
      <c r="B47" s="6"/>
      <c r="AR47" s="6"/>
    </row>
    <row r="48" spans="2:57" ht="14.45" customHeight="1">
      <c r="B48" s="6"/>
      <c r="AR48" s="6"/>
    </row>
    <row r="49" spans="2:44" s="18" customFormat="1" ht="14.45" customHeight="1">
      <c r="B49" s="19"/>
      <c r="D49" s="30" t="s">
        <v>49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 t="s">
        <v>50</v>
      </c>
      <c r="AI49" s="31"/>
      <c r="AJ49" s="31"/>
      <c r="AK49" s="31"/>
      <c r="AL49" s="31"/>
      <c r="AM49" s="31"/>
      <c r="AN49" s="31"/>
      <c r="AO49" s="31"/>
      <c r="AR49" s="19"/>
    </row>
    <row r="50" spans="2:44">
      <c r="B50" s="6"/>
      <c r="AR50" s="6"/>
    </row>
    <row r="51" spans="2:44">
      <c r="B51" s="6"/>
      <c r="AR51" s="6"/>
    </row>
    <row r="52" spans="2:44">
      <c r="B52" s="6"/>
      <c r="AR52" s="6"/>
    </row>
    <row r="53" spans="2:44">
      <c r="B53" s="6"/>
      <c r="AR53" s="6"/>
    </row>
    <row r="54" spans="2:44">
      <c r="B54" s="6"/>
      <c r="AR54" s="6"/>
    </row>
    <row r="55" spans="2:44">
      <c r="B55" s="6"/>
      <c r="AR55" s="6"/>
    </row>
    <row r="56" spans="2:44">
      <c r="B56" s="6"/>
      <c r="AR56" s="6"/>
    </row>
    <row r="57" spans="2:44">
      <c r="B57" s="6"/>
      <c r="AR57" s="6"/>
    </row>
    <row r="58" spans="2:44">
      <c r="B58" s="6"/>
      <c r="AR58" s="6"/>
    </row>
    <row r="59" spans="2:44">
      <c r="B59" s="6"/>
      <c r="AR59" s="6"/>
    </row>
    <row r="60" spans="2:44" s="18" customFormat="1" ht="12.75">
      <c r="B60" s="19"/>
      <c r="D60" s="32" t="s">
        <v>51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2" t="s">
        <v>52</v>
      </c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32" t="s">
        <v>51</v>
      </c>
      <c r="AI60" s="21"/>
      <c r="AJ60" s="21"/>
      <c r="AK60" s="21"/>
      <c r="AL60" s="21"/>
      <c r="AM60" s="32" t="s">
        <v>52</v>
      </c>
      <c r="AN60" s="21"/>
      <c r="AO60" s="21"/>
      <c r="AR60" s="19"/>
    </row>
    <row r="61" spans="2:44">
      <c r="B61" s="6"/>
      <c r="AR61" s="6"/>
    </row>
    <row r="62" spans="2:44">
      <c r="B62" s="6"/>
      <c r="AR62" s="6"/>
    </row>
    <row r="63" spans="2:44">
      <c r="B63" s="6"/>
      <c r="AR63" s="6"/>
    </row>
    <row r="64" spans="2:44" s="18" customFormat="1" ht="12.75">
      <c r="B64" s="19"/>
      <c r="D64" s="30" t="s">
        <v>53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0" t="s">
        <v>54</v>
      </c>
      <c r="AI64" s="31"/>
      <c r="AJ64" s="31"/>
      <c r="AK64" s="31"/>
      <c r="AL64" s="31"/>
      <c r="AM64" s="31"/>
      <c r="AN64" s="31"/>
      <c r="AO64" s="31"/>
      <c r="AR64" s="19"/>
    </row>
    <row r="65" spans="2:44">
      <c r="B65" s="6"/>
      <c r="AR65" s="6"/>
    </row>
    <row r="66" spans="2:44">
      <c r="B66" s="6"/>
      <c r="AR66" s="6"/>
    </row>
    <row r="67" spans="2:44">
      <c r="B67" s="6"/>
      <c r="AR67" s="6"/>
    </row>
    <row r="68" spans="2:44">
      <c r="B68" s="6"/>
      <c r="AR68" s="6"/>
    </row>
    <row r="69" spans="2:44">
      <c r="B69" s="6"/>
      <c r="AR69" s="6"/>
    </row>
    <row r="70" spans="2:44">
      <c r="B70" s="6"/>
      <c r="AR70" s="6"/>
    </row>
    <row r="71" spans="2:44">
      <c r="B71" s="6"/>
      <c r="AR71" s="6"/>
    </row>
    <row r="72" spans="2:44">
      <c r="B72" s="6"/>
      <c r="AR72" s="6"/>
    </row>
    <row r="73" spans="2:44">
      <c r="B73" s="6"/>
      <c r="AR73" s="6"/>
    </row>
    <row r="74" spans="2:44">
      <c r="B74" s="6"/>
      <c r="AR74" s="6"/>
    </row>
    <row r="75" spans="2:44" s="18" customFormat="1" ht="12.75">
      <c r="B75" s="19"/>
      <c r="D75" s="32" t="s">
        <v>51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32" t="s">
        <v>52</v>
      </c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32" t="s">
        <v>51</v>
      </c>
      <c r="AI75" s="21"/>
      <c r="AJ75" s="21"/>
      <c r="AK75" s="21"/>
      <c r="AL75" s="21"/>
      <c r="AM75" s="32" t="s">
        <v>52</v>
      </c>
      <c r="AN75" s="21"/>
      <c r="AO75" s="21"/>
      <c r="AR75" s="19"/>
    </row>
    <row r="76" spans="2:44" s="18" customFormat="1">
      <c r="B76" s="19"/>
      <c r="AR76" s="19"/>
    </row>
    <row r="77" spans="2:44" s="18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19"/>
    </row>
    <row r="81" spans="1:91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19"/>
    </row>
    <row r="82" spans="1:91" s="18" customFormat="1" ht="24.95" customHeight="1">
      <c r="B82" s="19"/>
      <c r="C82" s="7" t="s">
        <v>55</v>
      </c>
      <c r="AR82" s="19"/>
    </row>
    <row r="83" spans="1:91" s="18" customFormat="1" ht="6.95" customHeight="1">
      <c r="B83" s="19"/>
      <c r="AR83" s="19"/>
    </row>
    <row r="84" spans="1:91" s="37" customFormat="1" ht="12" customHeight="1">
      <c r="B84" s="38"/>
      <c r="C84" s="12" t="s">
        <v>12</v>
      </c>
      <c r="L84" s="37" t="str">
        <f>K5</f>
        <v>24-HE-069-r</v>
      </c>
      <c r="AR84" s="38"/>
    </row>
    <row r="85" spans="1:91" s="39" customFormat="1" ht="36.950000000000003" customHeight="1">
      <c r="B85" s="40"/>
      <c r="C85" s="41" t="s">
        <v>15</v>
      </c>
      <c r="L85" s="220" t="str">
        <f>K6</f>
        <v>25A092 - 17981 - VAR ESt. 110 kV - doplnenie kompenzačnej tlmivky VVN a rekonštrukcia súvisiacich zariadení (II. časť  -</v>
      </c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R85" s="40"/>
    </row>
    <row r="86" spans="1:91" s="18" customFormat="1" ht="6.95" customHeight="1">
      <c r="B86" s="19"/>
      <c r="AR86" s="19"/>
    </row>
    <row r="87" spans="1:91" s="18" customFormat="1" ht="12" customHeight="1">
      <c r="B87" s="19"/>
      <c r="C87" s="12" t="s">
        <v>19</v>
      </c>
      <c r="L87" s="42" t="str">
        <f>IF(K8="","",K8)</f>
        <v>Košice</v>
      </c>
      <c r="AI87" s="12" t="s">
        <v>21</v>
      </c>
      <c r="AM87" s="209" t="str">
        <f>IF(AN8= "","",AN8)</f>
        <v>24. 6. 2026</v>
      </c>
      <c r="AN87" s="209"/>
      <c r="AR87" s="19"/>
    </row>
    <row r="88" spans="1:91" s="18" customFormat="1" ht="6.95" customHeight="1">
      <c r="B88" s="19"/>
      <c r="AR88" s="19"/>
    </row>
    <row r="89" spans="1:91" s="18" customFormat="1" ht="15.2" customHeight="1">
      <c r="B89" s="19"/>
      <c r="C89" s="12" t="s">
        <v>23</v>
      </c>
      <c r="L89" s="37" t="str">
        <f>IF(E11= "","",E11)</f>
        <v>Stredoslovenská distribučná, a.s.</v>
      </c>
      <c r="AI89" s="12" t="s">
        <v>28</v>
      </c>
      <c r="AM89" s="215" t="str">
        <f>IF(E17="","",E17)</f>
        <v>Ing.Štefan Proks</v>
      </c>
      <c r="AN89" s="216"/>
      <c r="AO89" s="216"/>
      <c r="AP89" s="216"/>
      <c r="AR89" s="19"/>
      <c r="AS89" s="211" t="s">
        <v>56</v>
      </c>
      <c r="AT89" s="212"/>
      <c r="AU89" s="43"/>
      <c r="AV89" s="43"/>
      <c r="AW89" s="43"/>
      <c r="AX89" s="43"/>
      <c r="AY89" s="43"/>
      <c r="AZ89" s="43"/>
      <c r="BA89" s="43"/>
      <c r="BB89" s="43"/>
      <c r="BC89" s="43"/>
      <c r="BD89" s="44"/>
    </row>
    <row r="90" spans="1:91" s="18" customFormat="1" ht="15.2" customHeight="1">
      <c r="B90" s="19"/>
      <c r="C90" s="12" t="s">
        <v>27</v>
      </c>
      <c r="L90" s="37">
        <f>IF(E14= "Vyplň údaj","",E14)</f>
        <v>0</v>
      </c>
      <c r="AI90" s="12" t="s">
        <v>31</v>
      </c>
      <c r="AM90" s="215" t="str">
        <f>IF(E20="","",E20)</f>
        <v xml:space="preserve"> </v>
      </c>
      <c r="AN90" s="216"/>
      <c r="AO90" s="216"/>
      <c r="AP90" s="216"/>
      <c r="AR90" s="19"/>
      <c r="AS90" s="213"/>
      <c r="AT90" s="214"/>
      <c r="BD90" s="45"/>
    </row>
    <row r="91" spans="1:91" s="18" customFormat="1" ht="10.9" customHeight="1">
      <c r="B91" s="19"/>
      <c r="AR91" s="19"/>
      <c r="AS91" s="213"/>
      <c r="AT91" s="214"/>
      <c r="BD91" s="45"/>
    </row>
    <row r="92" spans="1:91" s="18" customFormat="1" ht="29.25" customHeight="1">
      <c r="B92" s="19"/>
      <c r="C92" s="179" t="s">
        <v>57</v>
      </c>
      <c r="D92" s="180"/>
      <c r="E92" s="180"/>
      <c r="F92" s="180"/>
      <c r="G92" s="180"/>
      <c r="H92" s="28"/>
      <c r="I92" s="218" t="s">
        <v>58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217" t="s">
        <v>59</v>
      </c>
      <c r="AH92" s="180"/>
      <c r="AI92" s="180"/>
      <c r="AJ92" s="180"/>
      <c r="AK92" s="180"/>
      <c r="AL92" s="180"/>
      <c r="AM92" s="180"/>
      <c r="AN92" s="218" t="s">
        <v>60</v>
      </c>
      <c r="AO92" s="180"/>
      <c r="AP92" s="219"/>
      <c r="AQ92" s="46" t="s">
        <v>61</v>
      </c>
      <c r="AR92" s="19"/>
      <c r="AS92" s="47" t="s">
        <v>62</v>
      </c>
      <c r="AT92" s="48" t="s">
        <v>63</v>
      </c>
      <c r="AU92" s="48" t="s">
        <v>64</v>
      </c>
      <c r="AV92" s="48" t="s">
        <v>65</v>
      </c>
      <c r="AW92" s="48" t="s">
        <v>66</v>
      </c>
      <c r="AX92" s="48" t="s">
        <v>67</v>
      </c>
      <c r="AY92" s="48" t="s">
        <v>68</v>
      </c>
      <c r="AZ92" s="48" t="s">
        <v>69</v>
      </c>
      <c r="BA92" s="48" t="s">
        <v>70</v>
      </c>
      <c r="BB92" s="48" t="s">
        <v>71</v>
      </c>
      <c r="BC92" s="48" t="s">
        <v>72</v>
      </c>
      <c r="BD92" s="49" t="s">
        <v>73</v>
      </c>
    </row>
    <row r="93" spans="1:91" s="18" customFormat="1" ht="10.9" customHeight="1">
      <c r="B93" s="19"/>
      <c r="AR93" s="19"/>
      <c r="AS93" s="50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4"/>
    </row>
    <row r="94" spans="1:91" s="51" customFormat="1" ht="32.450000000000003" customHeight="1">
      <c r="B94" s="52"/>
      <c r="C94" s="53" t="s">
        <v>74</v>
      </c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222">
        <f>ROUND(SUM(AG95:AG114),2)</f>
        <v>0</v>
      </c>
      <c r="AH94" s="222"/>
      <c r="AI94" s="222"/>
      <c r="AJ94" s="222"/>
      <c r="AK94" s="222"/>
      <c r="AL94" s="222"/>
      <c r="AM94" s="222"/>
      <c r="AN94" s="223">
        <f t="shared" ref="AN94:AN114" si="0">SUM(AG94,AT94)</f>
        <v>0</v>
      </c>
      <c r="AO94" s="223"/>
      <c r="AP94" s="223"/>
      <c r="AQ94" s="55" t="s">
        <v>1</v>
      </c>
      <c r="AR94" s="52"/>
      <c r="AS94" s="56">
        <f>ROUND(SUM(AS95:AS114),2)</f>
        <v>0</v>
      </c>
      <c r="AT94" s="57">
        <f t="shared" ref="AT94:AT114" si="1">ROUND(SUM(AV94:AW94),2)</f>
        <v>0</v>
      </c>
      <c r="AU94" s="58">
        <f>ROUND(SUM(AU95:AU114),5)</f>
        <v>0</v>
      </c>
      <c r="AV94" s="57">
        <f>ROUND(AZ94*L32,2)</f>
        <v>0</v>
      </c>
      <c r="AW94" s="57">
        <f>ROUND(BA94*L33,2)</f>
        <v>0</v>
      </c>
      <c r="AX94" s="57">
        <f>ROUND(BB94*L32,2)</f>
        <v>0</v>
      </c>
      <c r="AY94" s="57">
        <f>ROUND(BC94*L33,2)</f>
        <v>0</v>
      </c>
      <c r="AZ94" s="57">
        <f>ROUND(SUM(AZ95:AZ114),2)</f>
        <v>0</v>
      </c>
      <c r="BA94" s="57">
        <f>ROUND(SUM(BA95:BA114),2)</f>
        <v>0</v>
      </c>
      <c r="BB94" s="57">
        <f>ROUND(SUM(BB95:BB114),2)</f>
        <v>0</v>
      </c>
      <c r="BC94" s="57">
        <f>ROUND(SUM(BC95:BC114),2)</f>
        <v>0</v>
      </c>
      <c r="BD94" s="59">
        <f>ROUND(SUM(BD95:BD114),2)</f>
        <v>0</v>
      </c>
      <c r="BS94" s="60" t="s">
        <v>75</v>
      </c>
      <c r="BT94" s="60" t="s">
        <v>76</v>
      </c>
      <c r="BU94" s="61" t="s">
        <v>77</v>
      </c>
      <c r="BV94" s="60" t="s">
        <v>78</v>
      </c>
      <c r="BW94" s="60" t="s">
        <v>4</v>
      </c>
      <c r="BX94" s="60" t="s">
        <v>79</v>
      </c>
      <c r="CL94" s="60" t="s">
        <v>1</v>
      </c>
    </row>
    <row r="95" spans="1:91" s="71" customFormat="1" ht="16.5" customHeight="1">
      <c r="A95" s="62" t="s">
        <v>80</v>
      </c>
      <c r="B95" s="63"/>
      <c r="C95" s="64"/>
      <c r="D95" s="181" t="s">
        <v>81</v>
      </c>
      <c r="E95" s="181"/>
      <c r="F95" s="181"/>
      <c r="G95" s="181"/>
      <c r="H95" s="181"/>
      <c r="I95" s="65"/>
      <c r="J95" s="181" t="s">
        <v>82</v>
      </c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2">
        <f>'PS01 - Demontáže technológie'!J32</f>
        <v>0</v>
      </c>
      <c r="AH95" s="183"/>
      <c r="AI95" s="183"/>
      <c r="AJ95" s="183"/>
      <c r="AK95" s="183"/>
      <c r="AL95" s="183"/>
      <c r="AM95" s="183"/>
      <c r="AN95" s="182">
        <f t="shared" si="0"/>
        <v>0</v>
      </c>
      <c r="AO95" s="183"/>
      <c r="AP95" s="183"/>
      <c r="AQ95" s="66" t="s">
        <v>83</v>
      </c>
      <c r="AR95" s="63"/>
      <c r="AS95" s="67">
        <v>0</v>
      </c>
      <c r="AT95" s="68">
        <f t="shared" si="1"/>
        <v>0</v>
      </c>
      <c r="AU95" s="69">
        <f>'PS01 - Demontáže technológie'!P129</f>
        <v>0</v>
      </c>
      <c r="AV95" s="68">
        <f>'PS01 - Demontáže technológie'!J35</f>
        <v>0</v>
      </c>
      <c r="AW95" s="68">
        <f>'PS01 - Demontáže technológie'!J36</f>
        <v>0</v>
      </c>
      <c r="AX95" s="68">
        <f>'PS01 - Demontáže technológie'!J37</f>
        <v>0</v>
      </c>
      <c r="AY95" s="68">
        <f>'PS01 - Demontáže technológie'!J38</f>
        <v>0</v>
      </c>
      <c r="AZ95" s="68">
        <f>'PS01 - Demontáže technológie'!F35</f>
        <v>0</v>
      </c>
      <c r="BA95" s="68">
        <f>'PS01 - Demontáže technológie'!F36</f>
        <v>0</v>
      </c>
      <c r="BB95" s="68">
        <f>'PS01 - Demontáže technológie'!F37</f>
        <v>0</v>
      </c>
      <c r="BC95" s="68">
        <f>'PS01 - Demontáže technológie'!F38</f>
        <v>0</v>
      </c>
      <c r="BD95" s="70">
        <f>'PS01 - Demontáže technológie'!F39</f>
        <v>0</v>
      </c>
      <c r="BT95" s="72" t="s">
        <v>84</v>
      </c>
      <c r="BV95" s="72" t="s">
        <v>78</v>
      </c>
      <c r="BW95" s="72" t="s">
        <v>85</v>
      </c>
      <c r="BX95" s="72" t="s">
        <v>4</v>
      </c>
      <c r="CL95" s="72" t="s">
        <v>86</v>
      </c>
      <c r="CM95" s="72" t="s">
        <v>76</v>
      </c>
    </row>
    <row r="96" spans="1:91" s="71" customFormat="1" ht="16.5" customHeight="1">
      <c r="A96" s="62" t="s">
        <v>80</v>
      </c>
      <c r="B96" s="63"/>
      <c r="C96" s="64"/>
      <c r="D96" s="181" t="s">
        <v>87</v>
      </c>
      <c r="E96" s="181"/>
      <c r="F96" s="181"/>
      <c r="G96" s="181"/>
      <c r="H96" s="181"/>
      <c r="I96" s="65"/>
      <c r="J96" s="181" t="s">
        <v>88</v>
      </c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2">
        <f>'PS06 - Tlmivka 110 kV'!J32</f>
        <v>0</v>
      </c>
      <c r="AH96" s="183"/>
      <c r="AI96" s="183"/>
      <c r="AJ96" s="183"/>
      <c r="AK96" s="183"/>
      <c r="AL96" s="183"/>
      <c r="AM96" s="183"/>
      <c r="AN96" s="182">
        <f t="shared" si="0"/>
        <v>0</v>
      </c>
      <c r="AO96" s="183"/>
      <c r="AP96" s="183"/>
      <c r="AQ96" s="66" t="s">
        <v>83</v>
      </c>
      <c r="AR96" s="63"/>
      <c r="AS96" s="67">
        <v>0</v>
      </c>
      <c r="AT96" s="68">
        <f t="shared" si="1"/>
        <v>0</v>
      </c>
      <c r="AU96" s="69">
        <f>'PS06 - Tlmivka 110 kV'!P130</f>
        <v>0</v>
      </c>
      <c r="AV96" s="68">
        <f>'PS06 - Tlmivka 110 kV'!J35</f>
        <v>0</v>
      </c>
      <c r="AW96" s="68">
        <f>'PS06 - Tlmivka 110 kV'!J36</f>
        <v>0</v>
      </c>
      <c r="AX96" s="68">
        <f>'PS06 - Tlmivka 110 kV'!J37</f>
        <v>0</v>
      </c>
      <c r="AY96" s="68">
        <f>'PS06 - Tlmivka 110 kV'!J38</f>
        <v>0</v>
      </c>
      <c r="AZ96" s="68">
        <f>'PS06 - Tlmivka 110 kV'!F35</f>
        <v>0</v>
      </c>
      <c r="BA96" s="68">
        <f>'PS06 - Tlmivka 110 kV'!F36</f>
        <v>0</v>
      </c>
      <c r="BB96" s="68">
        <f>'PS06 - Tlmivka 110 kV'!F37</f>
        <v>0</v>
      </c>
      <c r="BC96" s="68">
        <f>'PS06 - Tlmivka 110 kV'!F38</f>
        <v>0</v>
      </c>
      <c r="BD96" s="70">
        <f>'PS06 - Tlmivka 110 kV'!F39</f>
        <v>0</v>
      </c>
      <c r="BT96" s="72" t="s">
        <v>84</v>
      </c>
      <c r="BV96" s="72" t="s">
        <v>78</v>
      </c>
      <c r="BW96" s="72" t="s">
        <v>89</v>
      </c>
      <c r="BX96" s="72" t="s">
        <v>4</v>
      </c>
      <c r="CL96" s="72" t="s">
        <v>86</v>
      </c>
      <c r="CM96" s="72" t="s">
        <v>76</v>
      </c>
    </row>
    <row r="97" spans="1:91" s="71" customFormat="1" ht="16.5" customHeight="1">
      <c r="A97" s="62" t="s">
        <v>80</v>
      </c>
      <c r="B97" s="63"/>
      <c r="C97" s="64"/>
      <c r="D97" s="181" t="s">
        <v>90</v>
      </c>
      <c r="E97" s="181"/>
      <c r="F97" s="181"/>
      <c r="G97" s="181"/>
      <c r="H97" s="181"/>
      <c r="I97" s="65"/>
      <c r="J97" s="181" t="s">
        <v>91</v>
      </c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2">
        <f>'PS09 - Rozvodňa 110 kV'!J32</f>
        <v>0</v>
      </c>
      <c r="AH97" s="183"/>
      <c r="AI97" s="183"/>
      <c r="AJ97" s="183"/>
      <c r="AK97" s="183"/>
      <c r="AL97" s="183"/>
      <c r="AM97" s="183"/>
      <c r="AN97" s="182">
        <f t="shared" si="0"/>
        <v>0</v>
      </c>
      <c r="AO97" s="183"/>
      <c r="AP97" s="183"/>
      <c r="AQ97" s="66" t="s">
        <v>83</v>
      </c>
      <c r="AR97" s="63"/>
      <c r="AS97" s="67">
        <v>0</v>
      </c>
      <c r="AT97" s="68">
        <f t="shared" si="1"/>
        <v>0</v>
      </c>
      <c r="AU97" s="69">
        <f>'PS09 - Rozvodňa 110 kV'!P133</f>
        <v>0</v>
      </c>
      <c r="AV97" s="68">
        <f>'PS09 - Rozvodňa 110 kV'!J35</f>
        <v>0</v>
      </c>
      <c r="AW97" s="68">
        <f>'PS09 - Rozvodňa 110 kV'!J36</f>
        <v>0</v>
      </c>
      <c r="AX97" s="68">
        <f>'PS09 - Rozvodňa 110 kV'!J37</f>
        <v>0</v>
      </c>
      <c r="AY97" s="68">
        <f>'PS09 - Rozvodňa 110 kV'!J38</f>
        <v>0</v>
      </c>
      <c r="AZ97" s="68">
        <f>'PS09 - Rozvodňa 110 kV'!F35</f>
        <v>0</v>
      </c>
      <c r="BA97" s="68">
        <f>'PS09 - Rozvodňa 110 kV'!F36</f>
        <v>0</v>
      </c>
      <c r="BB97" s="68">
        <f>'PS09 - Rozvodňa 110 kV'!F37</f>
        <v>0</v>
      </c>
      <c r="BC97" s="68">
        <f>'PS09 - Rozvodňa 110 kV'!F38</f>
        <v>0</v>
      </c>
      <c r="BD97" s="70">
        <f>'PS09 - Rozvodňa 110 kV'!F39</f>
        <v>0</v>
      </c>
      <c r="BT97" s="72" t="s">
        <v>84</v>
      </c>
      <c r="BV97" s="72" t="s">
        <v>78</v>
      </c>
      <c r="BW97" s="72" t="s">
        <v>92</v>
      </c>
      <c r="BX97" s="72" t="s">
        <v>4</v>
      </c>
      <c r="CL97" s="72" t="s">
        <v>86</v>
      </c>
      <c r="CM97" s="72" t="s">
        <v>76</v>
      </c>
    </row>
    <row r="98" spans="1:91" s="71" customFormat="1" ht="16.5" customHeight="1">
      <c r="A98" s="62" t="s">
        <v>80</v>
      </c>
      <c r="B98" s="63"/>
      <c r="C98" s="64"/>
      <c r="D98" s="181" t="s">
        <v>93</v>
      </c>
      <c r="E98" s="181"/>
      <c r="F98" s="181"/>
      <c r="G98" s="181"/>
      <c r="H98" s="181"/>
      <c r="I98" s="65"/>
      <c r="J98" s="181" t="s">
        <v>91</v>
      </c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2">
        <f>'SO31 - Rozvodňa 110 kV'!J32</f>
        <v>0</v>
      </c>
      <c r="AH98" s="183"/>
      <c r="AI98" s="183"/>
      <c r="AJ98" s="183"/>
      <c r="AK98" s="183"/>
      <c r="AL98" s="183"/>
      <c r="AM98" s="183"/>
      <c r="AN98" s="182">
        <f t="shared" si="0"/>
        <v>0</v>
      </c>
      <c r="AO98" s="183"/>
      <c r="AP98" s="183"/>
      <c r="AQ98" s="66" t="s">
        <v>94</v>
      </c>
      <c r="AR98" s="63"/>
      <c r="AS98" s="67">
        <v>0</v>
      </c>
      <c r="AT98" s="68">
        <f t="shared" si="1"/>
        <v>0</v>
      </c>
      <c r="AU98" s="69">
        <f>'SO31 - Rozvodňa 110 kV'!P142</f>
        <v>0</v>
      </c>
      <c r="AV98" s="68">
        <f>'SO31 - Rozvodňa 110 kV'!J35</f>
        <v>0</v>
      </c>
      <c r="AW98" s="68">
        <f>'SO31 - Rozvodňa 110 kV'!J36</f>
        <v>0</v>
      </c>
      <c r="AX98" s="68">
        <f>'SO31 - Rozvodňa 110 kV'!J37</f>
        <v>0</v>
      </c>
      <c r="AY98" s="68">
        <f>'SO31 - Rozvodňa 110 kV'!J38</f>
        <v>0</v>
      </c>
      <c r="AZ98" s="68">
        <f>'SO31 - Rozvodňa 110 kV'!F35</f>
        <v>0</v>
      </c>
      <c r="BA98" s="68">
        <f>'SO31 - Rozvodňa 110 kV'!F36</f>
        <v>0</v>
      </c>
      <c r="BB98" s="68">
        <f>'SO31 - Rozvodňa 110 kV'!F37</f>
        <v>0</v>
      </c>
      <c r="BC98" s="68">
        <f>'SO31 - Rozvodňa 110 kV'!F38</f>
        <v>0</v>
      </c>
      <c r="BD98" s="70">
        <f>'SO31 - Rozvodňa 110 kV'!F39</f>
        <v>0</v>
      </c>
      <c r="BT98" s="72" t="s">
        <v>84</v>
      </c>
      <c r="BV98" s="72" t="s">
        <v>78</v>
      </c>
      <c r="BW98" s="72" t="s">
        <v>95</v>
      </c>
      <c r="BX98" s="72" t="s">
        <v>4</v>
      </c>
      <c r="CL98" s="72" t="s">
        <v>1</v>
      </c>
      <c r="CM98" s="72" t="s">
        <v>76</v>
      </c>
    </row>
    <row r="99" spans="1:91" s="71" customFormat="1" ht="16.5" customHeight="1">
      <c r="A99" s="62" t="s">
        <v>80</v>
      </c>
      <c r="B99" s="63"/>
      <c r="C99" s="64"/>
      <c r="D99" s="181" t="s">
        <v>96</v>
      </c>
      <c r="E99" s="181"/>
      <c r="F99" s="181"/>
      <c r="G99" s="181"/>
      <c r="H99" s="181"/>
      <c r="I99" s="65"/>
      <c r="J99" s="181" t="s">
        <v>97</v>
      </c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2">
        <f>'SO33 - Stanovište tlmivky...'!J32</f>
        <v>0</v>
      </c>
      <c r="AH99" s="183"/>
      <c r="AI99" s="183"/>
      <c r="AJ99" s="183"/>
      <c r="AK99" s="183"/>
      <c r="AL99" s="183"/>
      <c r="AM99" s="183"/>
      <c r="AN99" s="182">
        <f t="shared" si="0"/>
        <v>0</v>
      </c>
      <c r="AO99" s="183"/>
      <c r="AP99" s="183"/>
      <c r="AQ99" s="66" t="s">
        <v>94</v>
      </c>
      <c r="AR99" s="63"/>
      <c r="AS99" s="67">
        <v>0</v>
      </c>
      <c r="AT99" s="68">
        <f t="shared" si="1"/>
        <v>0</v>
      </c>
      <c r="AU99" s="69">
        <f>'SO33 - Stanovište tlmivky...'!P137</f>
        <v>0</v>
      </c>
      <c r="AV99" s="68">
        <f>'SO33 - Stanovište tlmivky...'!J35</f>
        <v>0</v>
      </c>
      <c r="AW99" s="68">
        <f>'SO33 - Stanovište tlmivky...'!J36</f>
        <v>0</v>
      </c>
      <c r="AX99" s="68">
        <f>'SO33 - Stanovište tlmivky...'!J37</f>
        <v>0</v>
      </c>
      <c r="AY99" s="68">
        <f>'SO33 - Stanovište tlmivky...'!J38</f>
        <v>0</v>
      </c>
      <c r="AZ99" s="68">
        <f>'SO33 - Stanovište tlmivky...'!F35</f>
        <v>0</v>
      </c>
      <c r="BA99" s="68">
        <f>'SO33 - Stanovište tlmivky...'!F36</f>
        <v>0</v>
      </c>
      <c r="BB99" s="68">
        <f>'SO33 - Stanovište tlmivky...'!F37</f>
        <v>0</v>
      </c>
      <c r="BC99" s="68">
        <f>'SO33 - Stanovište tlmivky...'!F38</f>
        <v>0</v>
      </c>
      <c r="BD99" s="70">
        <f>'SO33 - Stanovište tlmivky...'!F39</f>
        <v>0</v>
      </c>
      <c r="BT99" s="72" t="s">
        <v>84</v>
      </c>
      <c r="BV99" s="72" t="s">
        <v>78</v>
      </c>
      <c r="BW99" s="72" t="s">
        <v>98</v>
      </c>
      <c r="BX99" s="72" t="s">
        <v>4</v>
      </c>
      <c r="CL99" s="72" t="s">
        <v>1</v>
      </c>
      <c r="CM99" s="72" t="s">
        <v>76</v>
      </c>
    </row>
    <row r="100" spans="1:91" s="71" customFormat="1" ht="16.5" customHeight="1">
      <c r="A100" s="62" t="s">
        <v>80</v>
      </c>
      <c r="B100" s="63"/>
      <c r="C100" s="64"/>
      <c r="D100" s="181" t="s">
        <v>99</v>
      </c>
      <c r="E100" s="181"/>
      <c r="F100" s="181"/>
      <c r="G100" s="181"/>
      <c r="H100" s="181"/>
      <c r="I100" s="65"/>
      <c r="J100" s="181" t="s">
        <v>100</v>
      </c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2">
        <f>'SO34 - Úpravy  BSP'!J32</f>
        <v>0</v>
      </c>
      <c r="AH100" s="183"/>
      <c r="AI100" s="183"/>
      <c r="AJ100" s="183"/>
      <c r="AK100" s="183"/>
      <c r="AL100" s="183"/>
      <c r="AM100" s="183"/>
      <c r="AN100" s="182">
        <f t="shared" si="0"/>
        <v>0</v>
      </c>
      <c r="AO100" s="183"/>
      <c r="AP100" s="183"/>
      <c r="AQ100" s="66" t="s">
        <v>94</v>
      </c>
      <c r="AR100" s="63"/>
      <c r="AS100" s="67">
        <v>0</v>
      </c>
      <c r="AT100" s="68">
        <f t="shared" si="1"/>
        <v>0</v>
      </c>
      <c r="AU100" s="69">
        <f>'SO34 - Úpravy  BSP'!P151</f>
        <v>0</v>
      </c>
      <c r="AV100" s="68">
        <f>'SO34 - Úpravy  BSP'!J35</f>
        <v>0</v>
      </c>
      <c r="AW100" s="68">
        <f>'SO34 - Úpravy  BSP'!J36</f>
        <v>0</v>
      </c>
      <c r="AX100" s="68">
        <f>'SO34 - Úpravy  BSP'!J37</f>
        <v>0</v>
      </c>
      <c r="AY100" s="68">
        <f>'SO34 - Úpravy  BSP'!J38</f>
        <v>0</v>
      </c>
      <c r="AZ100" s="68">
        <f>'SO34 - Úpravy  BSP'!F35</f>
        <v>0</v>
      </c>
      <c r="BA100" s="68">
        <f>'SO34 - Úpravy  BSP'!F36</f>
        <v>0</v>
      </c>
      <c r="BB100" s="68">
        <f>'SO34 - Úpravy  BSP'!F37</f>
        <v>0</v>
      </c>
      <c r="BC100" s="68">
        <f>'SO34 - Úpravy  BSP'!F38</f>
        <v>0</v>
      </c>
      <c r="BD100" s="70">
        <f>'SO34 - Úpravy  BSP'!F39</f>
        <v>0</v>
      </c>
      <c r="BT100" s="72" t="s">
        <v>84</v>
      </c>
      <c r="BV100" s="72" t="s">
        <v>78</v>
      </c>
      <c r="BW100" s="72" t="s">
        <v>101</v>
      </c>
      <c r="BX100" s="72" t="s">
        <v>4</v>
      </c>
      <c r="CL100" s="72" t="s">
        <v>1</v>
      </c>
      <c r="CM100" s="72" t="s">
        <v>76</v>
      </c>
    </row>
    <row r="101" spans="1:91" s="71" customFormat="1" ht="16.5" customHeight="1">
      <c r="A101" s="62" t="s">
        <v>80</v>
      </c>
      <c r="B101" s="63"/>
      <c r="C101" s="64"/>
      <c r="D101" s="181" t="s">
        <v>102</v>
      </c>
      <c r="E101" s="181"/>
      <c r="F101" s="181"/>
      <c r="G101" s="181"/>
      <c r="H101" s="181"/>
      <c r="I101" s="65"/>
      <c r="J101" s="181" t="s">
        <v>103</v>
      </c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2">
        <f>'SO37 - Vonkajšie osvetlenie'!J32</f>
        <v>0</v>
      </c>
      <c r="AH101" s="183"/>
      <c r="AI101" s="183"/>
      <c r="AJ101" s="183"/>
      <c r="AK101" s="183"/>
      <c r="AL101" s="183"/>
      <c r="AM101" s="183"/>
      <c r="AN101" s="182">
        <f t="shared" si="0"/>
        <v>0</v>
      </c>
      <c r="AO101" s="183"/>
      <c r="AP101" s="183"/>
      <c r="AQ101" s="66" t="s">
        <v>94</v>
      </c>
      <c r="AR101" s="63"/>
      <c r="AS101" s="67">
        <v>0</v>
      </c>
      <c r="AT101" s="68">
        <f t="shared" si="1"/>
        <v>0</v>
      </c>
      <c r="AU101" s="69">
        <f>'SO37 - Vonkajšie osvetlenie'!P132</f>
        <v>0</v>
      </c>
      <c r="AV101" s="68">
        <f>'SO37 - Vonkajšie osvetlenie'!J35</f>
        <v>0</v>
      </c>
      <c r="AW101" s="68">
        <f>'SO37 - Vonkajšie osvetlenie'!J36</f>
        <v>0</v>
      </c>
      <c r="AX101" s="68">
        <f>'SO37 - Vonkajšie osvetlenie'!J37</f>
        <v>0</v>
      </c>
      <c r="AY101" s="68">
        <f>'SO37 - Vonkajšie osvetlenie'!J38</f>
        <v>0</v>
      </c>
      <c r="AZ101" s="68">
        <f>'SO37 - Vonkajšie osvetlenie'!F35</f>
        <v>0</v>
      </c>
      <c r="BA101" s="68">
        <f>'SO37 - Vonkajšie osvetlenie'!F36</f>
        <v>0</v>
      </c>
      <c r="BB101" s="68">
        <f>'SO37 - Vonkajšie osvetlenie'!F37</f>
        <v>0</v>
      </c>
      <c r="BC101" s="68">
        <f>'SO37 - Vonkajšie osvetlenie'!F38</f>
        <v>0</v>
      </c>
      <c r="BD101" s="70">
        <f>'SO37 - Vonkajšie osvetlenie'!F39</f>
        <v>0</v>
      </c>
      <c r="BT101" s="72" t="s">
        <v>84</v>
      </c>
      <c r="BV101" s="72" t="s">
        <v>78</v>
      </c>
      <c r="BW101" s="72" t="s">
        <v>104</v>
      </c>
      <c r="BX101" s="72" t="s">
        <v>4</v>
      </c>
      <c r="CL101" s="72" t="s">
        <v>86</v>
      </c>
      <c r="CM101" s="72" t="s">
        <v>76</v>
      </c>
    </row>
    <row r="102" spans="1:91" s="71" customFormat="1" ht="16.5" customHeight="1">
      <c r="A102" s="62" t="s">
        <v>80</v>
      </c>
      <c r="B102" s="63"/>
      <c r="C102" s="64"/>
      <c r="D102" s="181" t="s">
        <v>105</v>
      </c>
      <c r="E102" s="181"/>
      <c r="F102" s="181"/>
      <c r="G102" s="181"/>
      <c r="H102" s="181"/>
      <c r="I102" s="65"/>
      <c r="J102" s="181" t="s">
        <v>106</v>
      </c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2">
        <f>'SO38 - Osvetlenie R110 kV'!J32</f>
        <v>0</v>
      </c>
      <c r="AH102" s="183"/>
      <c r="AI102" s="183"/>
      <c r="AJ102" s="183"/>
      <c r="AK102" s="183"/>
      <c r="AL102" s="183"/>
      <c r="AM102" s="183"/>
      <c r="AN102" s="182">
        <f t="shared" si="0"/>
        <v>0</v>
      </c>
      <c r="AO102" s="183"/>
      <c r="AP102" s="183"/>
      <c r="AQ102" s="66" t="s">
        <v>94</v>
      </c>
      <c r="AR102" s="63"/>
      <c r="AS102" s="67">
        <v>0</v>
      </c>
      <c r="AT102" s="68">
        <f t="shared" si="1"/>
        <v>0</v>
      </c>
      <c r="AU102" s="69">
        <f>'SO38 - Osvetlenie R110 kV'!P130</f>
        <v>0</v>
      </c>
      <c r="AV102" s="68">
        <f>'SO38 - Osvetlenie R110 kV'!J35</f>
        <v>0</v>
      </c>
      <c r="AW102" s="68">
        <f>'SO38 - Osvetlenie R110 kV'!J36</f>
        <v>0</v>
      </c>
      <c r="AX102" s="68">
        <f>'SO38 - Osvetlenie R110 kV'!J37</f>
        <v>0</v>
      </c>
      <c r="AY102" s="68">
        <f>'SO38 - Osvetlenie R110 kV'!J38</f>
        <v>0</v>
      </c>
      <c r="AZ102" s="68">
        <f>'SO38 - Osvetlenie R110 kV'!F35</f>
        <v>0</v>
      </c>
      <c r="BA102" s="68">
        <f>'SO38 - Osvetlenie R110 kV'!F36</f>
        <v>0</v>
      </c>
      <c r="BB102" s="68">
        <f>'SO38 - Osvetlenie R110 kV'!F37</f>
        <v>0</v>
      </c>
      <c r="BC102" s="68">
        <f>'SO38 - Osvetlenie R110 kV'!F38</f>
        <v>0</v>
      </c>
      <c r="BD102" s="70">
        <f>'SO38 - Osvetlenie R110 kV'!F39</f>
        <v>0</v>
      </c>
      <c r="BT102" s="72" t="s">
        <v>84</v>
      </c>
      <c r="BV102" s="72" t="s">
        <v>78</v>
      </c>
      <c r="BW102" s="72" t="s">
        <v>107</v>
      </c>
      <c r="BX102" s="72" t="s">
        <v>4</v>
      </c>
      <c r="CL102" s="72" t="s">
        <v>86</v>
      </c>
      <c r="CM102" s="72" t="s">
        <v>76</v>
      </c>
    </row>
    <row r="103" spans="1:91" s="71" customFormat="1" ht="16.5" customHeight="1">
      <c r="A103" s="62" t="s">
        <v>80</v>
      </c>
      <c r="B103" s="63"/>
      <c r="C103" s="64"/>
      <c r="D103" s="181" t="s">
        <v>108</v>
      </c>
      <c r="E103" s="181"/>
      <c r="F103" s="181"/>
      <c r="G103" s="181"/>
      <c r="H103" s="181"/>
      <c r="I103" s="65"/>
      <c r="J103" s="181" t="s">
        <v>109</v>
      </c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2">
        <f>'SO39 - Osvetlenie tlmivky...'!J32</f>
        <v>0</v>
      </c>
      <c r="AH103" s="183"/>
      <c r="AI103" s="183"/>
      <c r="AJ103" s="183"/>
      <c r="AK103" s="183"/>
      <c r="AL103" s="183"/>
      <c r="AM103" s="183"/>
      <c r="AN103" s="182">
        <f t="shared" si="0"/>
        <v>0</v>
      </c>
      <c r="AO103" s="183"/>
      <c r="AP103" s="183"/>
      <c r="AQ103" s="66" t="s">
        <v>94</v>
      </c>
      <c r="AR103" s="63"/>
      <c r="AS103" s="67">
        <v>0</v>
      </c>
      <c r="AT103" s="68">
        <f t="shared" si="1"/>
        <v>0</v>
      </c>
      <c r="AU103" s="69">
        <f>'SO39 - Osvetlenie tlmivky...'!P130</f>
        <v>0</v>
      </c>
      <c r="AV103" s="68">
        <f>'SO39 - Osvetlenie tlmivky...'!J35</f>
        <v>0</v>
      </c>
      <c r="AW103" s="68">
        <f>'SO39 - Osvetlenie tlmivky...'!J36</f>
        <v>0</v>
      </c>
      <c r="AX103" s="68">
        <f>'SO39 - Osvetlenie tlmivky...'!J37</f>
        <v>0</v>
      </c>
      <c r="AY103" s="68">
        <f>'SO39 - Osvetlenie tlmivky...'!J38</f>
        <v>0</v>
      </c>
      <c r="AZ103" s="68">
        <f>'SO39 - Osvetlenie tlmivky...'!F35</f>
        <v>0</v>
      </c>
      <c r="BA103" s="68">
        <f>'SO39 - Osvetlenie tlmivky...'!F36</f>
        <v>0</v>
      </c>
      <c r="BB103" s="68">
        <f>'SO39 - Osvetlenie tlmivky...'!F37</f>
        <v>0</v>
      </c>
      <c r="BC103" s="68">
        <f>'SO39 - Osvetlenie tlmivky...'!F38</f>
        <v>0</v>
      </c>
      <c r="BD103" s="70">
        <f>'SO39 - Osvetlenie tlmivky...'!F39</f>
        <v>0</v>
      </c>
      <c r="BT103" s="72" t="s">
        <v>84</v>
      </c>
      <c r="BV103" s="72" t="s">
        <v>78</v>
      </c>
      <c r="BW103" s="72" t="s">
        <v>110</v>
      </c>
      <c r="BX103" s="72" t="s">
        <v>4</v>
      </c>
      <c r="CL103" s="72" t="s">
        <v>86</v>
      </c>
      <c r="CM103" s="72" t="s">
        <v>76</v>
      </c>
    </row>
    <row r="104" spans="1:91" s="71" customFormat="1" ht="16.5" customHeight="1">
      <c r="A104" s="62" t="s">
        <v>80</v>
      </c>
      <c r="B104" s="63"/>
      <c r="C104" s="64"/>
      <c r="D104" s="181" t="s">
        <v>111</v>
      </c>
      <c r="E104" s="181"/>
      <c r="F104" s="181"/>
      <c r="G104" s="181"/>
      <c r="H104" s="181"/>
      <c r="I104" s="65"/>
      <c r="J104" s="181" t="s">
        <v>112</v>
      </c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2">
        <f>'SO41 - Spevnené plochy'!J32</f>
        <v>0</v>
      </c>
      <c r="AH104" s="183"/>
      <c r="AI104" s="183"/>
      <c r="AJ104" s="183"/>
      <c r="AK104" s="183"/>
      <c r="AL104" s="183"/>
      <c r="AM104" s="183"/>
      <c r="AN104" s="182">
        <f t="shared" si="0"/>
        <v>0</v>
      </c>
      <c r="AO104" s="183"/>
      <c r="AP104" s="183"/>
      <c r="AQ104" s="66" t="s">
        <v>94</v>
      </c>
      <c r="AR104" s="63"/>
      <c r="AS104" s="67">
        <v>0</v>
      </c>
      <c r="AT104" s="68">
        <f t="shared" si="1"/>
        <v>0</v>
      </c>
      <c r="AU104" s="69">
        <f>'SO41 - Spevnené plochy'!P136</f>
        <v>0</v>
      </c>
      <c r="AV104" s="68">
        <f>'SO41 - Spevnené plochy'!J35</f>
        <v>0</v>
      </c>
      <c r="AW104" s="68">
        <f>'SO41 - Spevnené plochy'!J36</f>
        <v>0</v>
      </c>
      <c r="AX104" s="68">
        <f>'SO41 - Spevnené plochy'!J37</f>
        <v>0</v>
      </c>
      <c r="AY104" s="68">
        <f>'SO41 - Spevnené plochy'!J38</f>
        <v>0</v>
      </c>
      <c r="AZ104" s="68">
        <f>'SO41 - Spevnené plochy'!F35</f>
        <v>0</v>
      </c>
      <c r="BA104" s="68">
        <f>'SO41 - Spevnené plochy'!F36</f>
        <v>0</v>
      </c>
      <c r="BB104" s="68">
        <f>'SO41 - Spevnené plochy'!F37</f>
        <v>0</v>
      </c>
      <c r="BC104" s="68">
        <f>'SO41 - Spevnené plochy'!F38</f>
        <v>0</v>
      </c>
      <c r="BD104" s="70">
        <f>'SO41 - Spevnené plochy'!F39</f>
        <v>0</v>
      </c>
      <c r="BT104" s="72" t="s">
        <v>84</v>
      </c>
      <c r="BV104" s="72" t="s">
        <v>78</v>
      </c>
      <c r="BW104" s="72" t="s">
        <v>113</v>
      </c>
      <c r="BX104" s="72" t="s">
        <v>4</v>
      </c>
      <c r="CL104" s="72" t="s">
        <v>1</v>
      </c>
      <c r="CM104" s="72" t="s">
        <v>76</v>
      </c>
    </row>
    <row r="105" spans="1:91" s="71" customFormat="1" ht="16.5" customHeight="1">
      <c r="A105" s="62" t="s">
        <v>80</v>
      </c>
      <c r="B105" s="63"/>
      <c r="C105" s="64"/>
      <c r="D105" s="181" t="s">
        <v>114</v>
      </c>
      <c r="E105" s="181"/>
      <c r="F105" s="181"/>
      <c r="G105" s="181"/>
      <c r="H105" s="181"/>
      <c r="I105" s="65"/>
      <c r="J105" s="181" t="s">
        <v>115</v>
      </c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2">
        <f>'SO42 - Káblové kanály'!J32</f>
        <v>0</v>
      </c>
      <c r="AH105" s="183"/>
      <c r="AI105" s="183"/>
      <c r="AJ105" s="183"/>
      <c r="AK105" s="183"/>
      <c r="AL105" s="183"/>
      <c r="AM105" s="183"/>
      <c r="AN105" s="182">
        <f t="shared" si="0"/>
        <v>0</v>
      </c>
      <c r="AO105" s="183"/>
      <c r="AP105" s="183"/>
      <c r="AQ105" s="66" t="s">
        <v>94</v>
      </c>
      <c r="AR105" s="63"/>
      <c r="AS105" s="67">
        <v>0</v>
      </c>
      <c r="AT105" s="68">
        <f t="shared" si="1"/>
        <v>0</v>
      </c>
      <c r="AU105" s="69">
        <f>'SO42 - Káblové kanály'!P145</f>
        <v>0</v>
      </c>
      <c r="AV105" s="68">
        <f>'SO42 - Káblové kanály'!J35</f>
        <v>0</v>
      </c>
      <c r="AW105" s="68">
        <f>'SO42 - Káblové kanály'!J36</f>
        <v>0</v>
      </c>
      <c r="AX105" s="68">
        <f>'SO42 - Káblové kanály'!J37</f>
        <v>0</v>
      </c>
      <c r="AY105" s="68">
        <f>'SO42 - Káblové kanály'!J38</f>
        <v>0</v>
      </c>
      <c r="AZ105" s="68">
        <f>'SO42 - Káblové kanály'!F35</f>
        <v>0</v>
      </c>
      <c r="BA105" s="68">
        <f>'SO42 - Káblové kanály'!F36</f>
        <v>0</v>
      </c>
      <c r="BB105" s="68">
        <f>'SO42 - Káblové kanály'!F37</f>
        <v>0</v>
      </c>
      <c r="BC105" s="68">
        <f>'SO42 - Káblové kanály'!F38</f>
        <v>0</v>
      </c>
      <c r="BD105" s="70">
        <f>'SO42 - Káblové kanály'!F39</f>
        <v>0</v>
      </c>
      <c r="BT105" s="72" t="s">
        <v>84</v>
      </c>
      <c r="BV105" s="72" t="s">
        <v>78</v>
      </c>
      <c r="BW105" s="72" t="s">
        <v>116</v>
      </c>
      <c r="BX105" s="72" t="s">
        <v>4</v>
      </c>
      <c r="CL105" s="72" t="s">
        <v>1</v>
      </c>
      <c r="CM105" s="72" t="s">
        <v>76</v>
      </c>
    </row>
    <row r="106" spans="1:91" s="71" customFormat="1" ht="16.5" customHeight="1">
      <c r="A106" s="62" t="s">
        <v>80</v>
      </c>
      <c r="B106" s="63"/>
      <c r="C106" s="64"/>
      <c r="D106" s="181" t="s">
        <v>117</v>
      </c>
      <c r="E106" s="181"/>
      <c r="F106" s="181"/>
      <c r="G106" s="181"/>
      <c r="H106" s="181"/>
      <c r="I106" s="65"/>
      <c r="J106" s="181" t="s">
        <v>115</v>
      </c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2">
        <f>'SO42_2 - Káblové kanály'!J32</f>
        <v>0</v>
      </c>
      <c r="AH106" s="183"/>
      <c r="AI106" s="183"/>
      <c r="AJ106" s="183"/>
      <c r="AK106" s="183"/>
      <c r="AL106" s="183"/>
      <c r="AM106" s="183"/>
      <c r="AN106" s="182">
        <f t="shared" si="0"/>
        <v>0</v>
      </c>
      <c r="AO106" s="183"/>
      <c r="AP106" s="183"/>
      <c r="AQ106" s="66" t="s">
        <v>94</v>
      </c>
      <c r="AR106" s="63"/>
      <c r="AS106" s="67">
        <v>0</v>
      </c>
      <c r="AT106" s="68">
        <f t="shared" si="1"/>
        <v>0</v>
      </c>
      <c r="AU106" s="69">
        <f>'SO42_2 - Káblové kanály'!P130</f>
        <v>0</v>
      </c>
      <c r="AV106" s="68">
        <f>'SO42_2 - Káblové kanály'!J35</f>
        <v>0</v>
      </c>
      <c r="AW106" s="68">
        <f>'SO42_2 - Káblové kanály'!J36</f>
        <v>0</v>
      </c>
      <c r="AX106" s="68">
        <f>'SO42_2 - Káblové kanály'!J37</f>
        <v>0</v>
      </c>
      <c r="AY106" s="68">
        <f>'SO42_2 - Káblové kanály'!J38</f>
        <v>0</v>
      </c>
      <c r="AZ106" s="68">
        <f>'SO42_2 - Káblové kanály'!F35</f>
        <v>0</v>
      </c>
      <c r="BA106" s="68">
        <f>'SO42_2 - Káblové kanály'!F36</f>
        <v>0</v>
      </c>
      <c r="BB106" s="68">
        <f>'SO42_2 - Káblové kanály'!F37</f>
        <v>0</v>
      </c>
      <c r="BC106" s="68">
        <f>'SO42_2 - Káblové kanály'!F38</f>
        <v>0</v>
      </c>
      <c r="BD106" s="70">
        <f>'SO42_2 - Káblové kanály'!F39</f>
        <v>0</v>
      </c>
      <c r="BT106" s="72" t="s">
        <v>84</v>
      </c>
      <c r="BV106" s="72" t="s">
        <v>78</v>
      </c>
      <c r="BW106" s="72" t="s">
        <v>118</v>
      </c>
      <c r="BX106" s="72" t="s">
        <v>4</v>
      </c>
      <c r="CL106" s="72" t="s">
        <v>86</v>
      </c>
      <c r="CM106" s="72" t="s">
        <v>76</v>
      </c>
    </row>
    <row r="107" spans="1:91" s="71" customFormat="1" ht="16.5" customHeight="1">
      <c r="A107" s="62" t="s">
        <v>80</v>
      </c>
      <c r="B107" s="63"/>
      <c r="C107" s="64"/>
      <c r="D107" s="181" t="s">
        <v>119</v>
      </c>
      <c r="E107" s="181"/>
      <c r="F107" s="181"/>
      <c r="G107" s="181"/>
      <c r="H107" s="181"/>
      <c r="I107" s="65"/>
      <c r="J107" s="181" t="s">
        <v>120</v>
      </c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2">
        <f>'SO46 - Konečná úprava terénu'!J32</f>
        <v>0</v>
      </c>
      <c r="AH107" s="183"/>
      <c r="AI107" s="183"/>
      <c r="AJ107" s="183"/>
      <c r="AK107" s="183"/>
      <c r="AL107" s="183"/>
      <c r="AM107" s="183"/>
      <c r="AN107" s="182">
        <f t="shared" si="0"/>
        <v>0</v>
      </c>
      <c r="AO107" s="183"/>
      <c r="AP107" s="183"/>
      <c r="AQ107" s="66" t="s">
        <v>94</v>
      </c>
      <c r="AR107" s="63"/>
      <c r="AS107" s="67">
        <v>0</v>
      </c>
      <c r="AT107" s="68">
        <f t="shared" si="1"/>
        <v>0</v>
      </c>
      <c r="AU107" s="69">
        <f>'SO46 - Konečná úprava terénu'!P129</f>
        <v>0</v>
      </c>
      <c r="AV107" s="68">
        <f>'SO46 - Konečná úprava terénu'!J35</f>
        <v>0</v>
      </c>
      <c r="AW107" s="68">
        <f>'SO46 - Konečná úprava terénu'!J36</f>
        <v>0</v>
      </c>
      <c r="AX107" s="68">
        <f>'SO46 - Konečná úprava terénu'!J37</f>
        <v>0</v>
      </c>
      <c r="AY107" s="68">
        <f>'SO46 - Konečná úprava terénu'!J38</f>
        <v>0</v>
      </c>
      <c r="AZ107" s="68">
        <f>'SO46 - Konečná úprava terénu'!F35</f>
        <v>0</v>
      </c>
      <c r="BA107" s="68">
        <f>'SO46 - Konečná úprava terénu'!F36</f>
        <v>0</v>
      </c>
      <c r="BB107" s="68">
        <f>'SO46 - Konečná úprava terénu'!F37</f>
        <v>0</v>
      </c>
      <c r="BC107" s="68">
        <f>'SO46 - Konečná úprava terénu'!F38</f>
        <v>0</v>
      </c>
      <c r="BD107" s="70">
        <f>'SO46 - Konečná úprava terénu'!F39</f>
        <v>0</v>
      </c>
      <c r="BT107" s="72" t="s">
        <v>84</v>
      </c>
      <c r="BV107" s="72" t="s">
        <v>78</v>
      </c>
      <c r="BW107" s="72" t="s">
        <v>121</v>
      </c>
      <c r="BX107" s="72" t="s">
        <v>4</v>
      </c>
      <c r="CL107" s="72" t="s">
        <v>1</v>
      </c>
      <c r="CM107" s="72" t="s">
        <v>76</v>
      </c>
    </row>
    <row r="108" spans="1:91" s="71" customFormat="1" ht="16.5" customHeight="1">
      <c r="A108" s="62" t="s">
        <v>80</v>
      </c>
      <c r="B108" s="63"/>
      <c r="C108" s="64"/>
      <c r="D108" s="181" t="s">
        <v>122</v>
      </c>
      <c r="E108" s="181"/>
      <c r="F108" s="181"/>
      <c r="G108" s="181"/>
      <c r="H108" s="181"/>
      <c r="I108" s="65"/>
      <c r="J108" s="181" t="s">
        <v>123</v>
      </c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2">
        <f>'SO47 - Vonkajšie oplotenie'!J32</f>
        <v>0</v>
      </c>
      <c r="AH108" s="183"/>
      <c r="AI108" s="183"/>
      <c r="AJ108" s="183"/>
      <c r="AK108" s="183"/>
      <c r="AL108" s="183"/>
      <c r="AM108" s="183"/>
      <c r="AN108" s="182">
        <f t="shared" si="0"/>
        <v>0</v>
      </c>
      <c r="AO108" s="183"/>
      <c r="AP108" s="183"/>
      <c r="AQ108" s="66" t="s">
        <v>94</v>
      </c>
      <c r="AR108" s="63"/>
      <c r="AS108" s="67">
        <v>0</v>
      </c>
      <c r="AT108" s="68">
        <f t="shared" si="1"/>
        <v>0</v>
      </c>
      <c r="AU108" s="69">
        <f>'SO47 - Vonkajšie oplotenie'!P136</f>
        <v>0</v>
      </c>
      <c r="AV108" s="68">
        <f>'SO47 - Vonkajšie oplotenie'!J35</f>
        <v>0</v>
      </c>
      <c r="AW108" s="68">
        <f>'SO47 - Vonkajšie oplotenie'!J36</f>
        <v>0</v>
      </c>
      <c r="AX108" s="68">
        <f>'SO47 - Vonkajšie oplotenie'!J37</f>
        <v>0</v>
      </c>
      <c r="AY108" s="68">
        <f>'SO47 - Vonkajšie oplotenie'!J38</f>
        <v>0</v>
      </c>
      <c r="AZ108" s="68">
        <f>'SO47 - Vonkajšie oplotenie'!F35</f>
        <v>0</v>
      </c>
      <c r="BA108" s="68">
        <f>'SO47 - Vonkajšie oplotenie'!F36</f>
        <v>0</v>
      </c>
      <c r="BB108" s="68">
        <f>'SO47 - Vonkajšie oplotenie'!F37</f>
        <v>0</v>
      </c>
      <c r="BC108" s="68">
        <f>'SO47 - Vonkajšie oplotenie'!F38</f>
        <v>0</v>
      </c>
      <c r="BD108" s="70">
        <f>'SO47 - Vonkajšie oplotenie'!F39</f>
        <v>0</v>
      </c>
      <c r="BT108" s="72" t="s">
        <v>84</v>
      </c>
      <c r="BV108" s="72" t="s">
        <v>78</v>
      </c>
      <c r="BW108" s="72" t="s">
        <v>124</v>
      </c>
      <c r="BX108" s="72" t="s">
        <v>4</v>
      </c>
      <c r="CL108" s="72" t="s">
        <v>1</v>
      </c>
      <c r="CM108" s="72" t="s">
        <v>76</v>
      </c>
    </row>
    <row r="109" spans="1:91" s="71" customFormat="1" ht="16.5" customHeight="1">
      <c r="A109" s="62" t="s">
        <v>80</v>
      </c>
      <c r="B109" s="63"/>
      <c r="C109" s="64"/>
      <c r="D109" s="181" t="s">
        <v>125</v>
      </c>
      <c r="E109" s="181"/>
      <c r="F109" s="181"/>
      <c r="G109" s="181"/>
      <c r="H109" s="181"/>
      <c r="I109" s="65"/>
      <c r="J109" s="181" t="s">
        <v>126</v>
      </c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2">
        <f>'SO48 - Vnútorné  oplotenie'!J32</f>
        <v>0</v>
      </c>
      <c r="AH109" s="183"/>
      <c r="AI109" s="183"/>
      <c r="AJ109" s="183"/>
      <c r="AK109" s="183"/>
      <c r="AL109" s="183"/>
      <c r="AM109" s="183"/>
      <c r="AN109" s="182">
        <f t="shared" si="0"/>
        <v>0</v>
      </c>
      <c r="AO109" s="183"/>
      <c r="AP109" s="183"/>
      <c r="AQ109" s="66" t="s">
        <v>94</v>
      </c>
      <c r="AR109" s="63"/>
      <c r="AS109" s="67">
        <v>0</v>
      </c>
      <c r="AT109" s="68">
        <f t="shared" si="1"/>
        <v>0</v>
      </c>
      <c r="AU109" s="69">
        <f>'SO48 - Vnútorné  oplotenie'!P137</f>
        <v>0</v>
      </c>
      <c r="AV109" s="68">
        <f>'SO48 - Vnútorné  oplotenie'!J35</f>
        <v>0</v>
      </c>
      <c r="AW109" s="68">
        <f>'SO48 - Vnútorné  oplotenie'!J36</f>
        <v>0</v>
      </c>
      <c r="AX109" s="68">
        <f>'SO48 - Vnútorné  oplotenie'!J37</f>
        <v>0</v>
      </c>
      <c r="AY109" s="68">
        <f>'SO48 - Vnútorné  oplotenie'!J38</f>
        <v>0</v>
      </c>
      <c r="AZ109" s="68">
        <f>'SO48 - Vnútorné  oplotenie'!F35</f>
        <v>0</v>
      </c>
      <c r="BA109" s="68">
        <f>'SO48 - Vnútorné  oplotenie'!F36</f>
        <v>0</v>
      </c>
      <c r="BB109" s="68">
        <f>'SO48 - Vnútorné  oplotenie'!F37</f>
        <v>0</v>
      </c>
      <c r="BC109" s="68">
        <f>'SO48 - Vnútorné  oplotenie'!F38</f>
        <v>0</v>
      </c>
      <c r="BD109" s="70">
        <f>'SO48 - Vnútorné  oplotenie'!F39</f>
        <v>0</v>
      </c>
      <c r="BT109" s="72" t="s">
        <v>84</v>
      </c>
      <c r="BV109" s="72" t="s">
        <v>78</v>
      </c>
      <c r="BW109" s="72" t="s">
        <v>127</v>
      </c>
      <c r="BX109" s="72" t="s">
        <v>4</v>
      </c>
      <c r="CL109" s="72" t="s">
        <v>1</v>
      </c>
      <c r="CM109" s="72" t="s">
        <v>76</v>
      </c>
    </row>
    <row r="110" spans="1:91" s="71" customFormat="1" ht="16.5" customHeight="1">
      <c r="A110" s="62" t="s">
        <v>80</v>
      </c>
      <c r="B110" s="63"/>
      <c r="C110" s="64"/>
      <c r="D110" s="181" t="s">
        <v>128</v>
      </c>
      <c r="E110" s="181"/>
      <c r="F110" s="181"/>
      <c r="G110" s="181"/>
      <c r="H110" s="181"/>
      <c r="I110" s="65"/>
      <c r="J110" s="181" t="s">
        <v>129</v>
      </c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2">
        <f>'SO49 -  Demolácie, demontáže'!J32</f>
        <v>0</v>
      </c>
      <c r="AH110" s="183"/>
      <c r="AI110" s="183"/>
      <c r="AJ110" s="183"/>
      <c r="AK110" s="183"/>
      <c r="AL110" s="183"/>
      <c r="AM110" s="183"/>
      <c r="AN110" s="182">
        <f t="shared" si="0"/>
        <v>0</v>
      </c>
      <c r="AO110" s="183"/>
      <c r="AP110" s="183"/>
      <c r="AQ110" s="66" t="s">
        <v>94</v>
      </c>
      <c r="AR110" s="63"/>
      <c r="AS110" s="67">
        <v>0</v>
      </c>
      <c r="AT110" s="68">
        <f t="shared" si="1"/>
        <v>0</v>
      </c>
      <c r="AU110" s="69">
        <f>'SO49 -  Demolácie, demontáže'!P132</f>
        <v>0</v>
      </c>
      <c r="AV110" s="68">
        <f>'SO49 -  Demolácie, demontáže'!J35</f>
        <v>0</v>
      </c>
      <c r="AW110" s="68">
        <f>'SO49 -  Demolácie, demontáže'!J36</f>
        <v>0</v>
      </c>
      <c r="AX110" s="68">
        <f>'SO49 -  Demolácie, demontáže'!J37</f>
        <v>0</v>
      </c>
      <c r="AY110" s="68">
        <f>'SO49 -  Demolácie, demontáže'!J38</f>
        <v>0</v>
      </c>
      <c r="AZ110" s="68">
        <f>'SO49 -  Demolácie, demontáže'!F35</f>
        <v>0</v>
      </c>
      <c r="BA110" s="68">
        <f>'SO49 -  Demolácie, demontáže'!F36</f>
        <v>0</v>
      </c>
      <c r="BB110" s="68">
        <f>'SO49 -  Demolácie, demontáže'!F37</f>
        <v>0</v>
      </c>
      <c r="BC110" s="68">
        <f>'SO49 -  Demolácie, demontáže'!F38</f>
        <v>0</v>
      </c>
      <c r="BD110" s="70">
        <f>'SO49 -  Demolácie, demontáže'!F39</f>
        <v>0</v>
      </c>
      <c r="BT110" s="72" t="s">
        <v>84</v>
      </c>
      <c r="BV110" s="72" t="s">
        <v>78</v>
      </c>
      <c r="BW110" s="72" t="s">
        <v>130</v>
      </c>
      <c r="BX110" s="72" t="s">
        <v>4</v>
      </c>
      <c r="CL110" s="72" t="s">
        <v>1</v>
      </c>
      <c r="CM110" s="72" t="s">
        <v>76</v>
      </c>
    </row>
    <row r="111" spans="1:91" s="71" customFormat="1" ht="16.5" customHeight="1">
      <c r="A111" s="62" t="s">
        <v>80</v>
      </c>
      <c r="B111" s="63"/>
      <c r="C111" s="64"/>
      <c r="D111" s="181" t="s">
        <v>131</v>
      </c>
      <c r="E111" s="181"/>
      <c r="F111" s="181"/>
      <c r="G111" s="181"/>
      <c r="H111" s="181"/>
      <c r="I111" s="65"/>
      <c r="J111" s="181" t="s">
        <v>132</v>
      </c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2">
        <f>'SO50 - Uzemnenie'!J32</f>
        <v>0</v>
      </c>
      <c r="AH111" s="183"/>
      <c r="AI111" s="183"/>
      <c r="AJ111" s="183"/>
      <c r="AK111" s="183"/>
      <c r="AL111" s="183"/>
      <c r="AM111" s="183"/>
      <c r="AN111" s="182">
        <f t="shared" si="0"/>
        <v>0</v>
      </c>
      <c r="AO111" s="183"/>
      <c r="AP111" s="183"/>
      <c r="AQ111" s="66" t="s">
        <v>94</v>
      </c>
      <c r="AR111" s="63"/>
      <c r="AS111" s="67">
        <v>0</v>
      </c>
      <c r="AT111" s="68">
        <f t="shared" si="1"/>
        <v>0</v>
      </c>
      <c r="AU111" s="69">
        <f>'SO50 - Uzemnenie'!P132</f>
        <v>0</v>
      </c>
      <c r="AV111" s="68">
        <f>'SO50 - Uzemnenie'!J35</f>
        <v>0</v>
      </c>
      <c r="AW111" s="68">
        <f>'SO50 - Uzemnenie'!J36</f>
        <v>0</v>
      </c>
      <c r="AX111" s="68">
        <f>'SO50 - Uzemnenie'!J37</f>
        <v>0</v>
      </c>
      <c r="AY111" s="68">
        <f>'SO50 - Uzemnenie'!J38</f>
        <v>0</v>
      </c>
      <c r="AZ111" s="68">
        <f>'SO50 - Uzemnenie'!F35</f>
        <v>0</v>
      </c>
      <c r="BA111" s="68">
        <f>'SO50 - Uzemnenie'!F36</f>
        <v>0</v>
      </c>
      <c r="BB111" s="68">
        <f>'SO50 - Uzemnenie'!F37</f>
        <v>0</v>
      </c>
      <c r="BC111" s="68">
        <f>'SO50 - Uzemnenie'!F38</f>
        <v>0</v>
      </c>
      <c r="BD111" s="70">
        <f>'SO50 - Uzemnenie'!F39</f>
        <v>0</v>
      </c>
      <c r="BT111" s="72" t="s">
        <v>84</v>
      </c>
      <c r="BV111" s="72" t="s">
        <v>78</v>
      </c>
      <c r="BW111" s="72" t="s">
        <v>133</v>
      </c>
      <c r="BX111" s="72" t="s">
        <v>4</v>
      </c>
      <c r="CL111" s="72" t="s">
        <v>86</v>
      </c>
      <c r="CM111" s="72" t="s">
        <v>76</v>
      </c>
    </row>
    <row r="112" spans="1:91" s="71" customFormat="1" ht="16.5" customHeight="1">
      <c r="A112" s="62" t="s">
        <v>80</v>
      </c>
      <c r="B112" s="63"/>
      <c r="C112" s="64"/>
      <c r="D112" s="181" t="s">
        <v>134</v>
      </c>
      <c r="E112" s="181"/>
      <c r="F112" s="181"/>
      <c r="G112" s="181"/>
      <c r="H112" s="181"/>
      <c r="I112" s="65"/>
      <c r="J112" s="181" t="s">
        <v>135</v>
      </c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2">
        <f>'SO51 - Bleskozvod R110 kV'!J32</f>
        <v>0</v>
      </c>
      <c r="AH112" s="183"/>
      <c r="AI112" s="183"/>
      <c r="AJ112" s="183"/>
      <c r="AK112" s="183"/>
      <c r="AL112" s="183"/>
      <c r="AM112" s="183"/>
      <c r="AN112" s="182">
        <f t="shared" si="0"/>
        <v>0</v>
      </c>
      <c r="AO112" s="183"/>
      <c r="AP112" s="183"/>
      <c r="AQ112" s="66" t="s">
        <v>94</v>
      </c>
      <c r="AR112" s="63"/>
      <c r="AS112" s="67">
        <v>0</v>
      </c>
      <c r="AT112" s="68">
        <f t="shared" si="1"/>
        <v>0</v>
      </c>
      <c r="AU112" s="69">
        <f>'SO51 - Bleskozvod R110 kV'!P130</f>
        <v>0</v>
      </c>
      <c r="AV112" s="68">
        <f>'SO51 - Bleskozvod R110 kV'!J35</f>
        <v>0</v>
      </c>
      <c r="AW112" s="68">
        <f>'SO51 - Bleskozvod R110 kV'!J36</f>
        <v>0</v>
      </c>
      <c r="AX112" s="68">
        <f>'SO51 - Bleskozvod R110 kV'!J37</f>
        <v>0</v>
      </c>
      <c r="AY112" s="68">
        <f>'SO51 - Bleskozvod R110 kV'!J38</f>
        <v>0</v>
      </c>
      <c r="AZ112" s="68">
        <f>'SO51 - Bleskozvod R110 kV'!F35</f>
        <v>0</v>
      </c>
      <c r="BA112" s="68">
        <f>'SO51 - Bleskozvod R110 kV'!F36</f>
        <v>0</v>
      </c>
      <c r="BB112" s="68">
        <f>'SO51 - Bleskozvod R110 kV'!F37</f>
        <v>0</v>
      </c>
      <c r="BC112" s="68">
        <f>'SO51 - Bleskozvod R110 kV'!F38</f>
        <v>0</v>
      </c>
      <c r="BD112" s="70">
        <f>'SO51 - Bleskozvod R110 kV'!F39</f>
        <v>0</v>
      </c>
      <c r="BT112" s="72" t="s">
        <v>84</v>
      </c>
      <c r="BV112" s="72" t="s">
        <v>78</v>
      </c>
      <c r="BW112" s="72" t="s">
        <v>136</v>
      </c>
      <c r="BX112" s="72" t="s">
        <v>4</v>
      </c>
      <c r="CL112" s="72" t="s">
        <v>86</v>
      </c>
      <c r="CM112" s="72" t="s">
        <v>76</v>
      </c>
    </row>
    <row r="113" spans="1:91" s="71" customFormat="1" ht="16.5" customHeight="1">
      <c r="A113" s="62" t="s">
        <v>80</v>
      </c>
      <c r="B113" s="63"/>
      <c r="C113" s="64"/>
      <c r="D113" s="181" t="s">
        <v>137</v>
      </c>
      <c r="E113" s="181"/>
      <c r="F113" s="181"/>
      <c r="G113" s="181"/>
      <c r="H113" s="181"/>
      <c r="I113" s="65"/>
      <c r="J113" s="181" t="s">
        <v>138</v>
      </c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2">
        <f>'SO71-1 -  Vodovodná prípo...'!J32</f>
        <v>0</v>
      </c>
      <c r="AH113" s="183"/>
      <c r="AI113" s="183"/>
      <c r="AJ113" s="183"/>
      <c r="AK113" s="183"/>
      <c r="AL113" s="183"/>
      <c r="AM113" s="183"/>
      <c r="AN113" s="182">
        <f t="shared" si="0"/>
        <v>0</v>
      </c>
      <c r="AO113" s="183"/>
      <c r="AP113" s="183"/>
      <c r="AQ113" s="66" t="s">
        <v>94</v>
      </c>
      <c r="AR113" s="63"/>
      <c r="AS113" s="67">
        <v>0</v>
      </c>
      <c r="AT113" s="68">
        <f t="shared" si="1"/>
        <v>0</v>
      </c>
      <c r="AU113" s="69">
        <f>'SO71-1 -  Vodovodná prípo...'!P133</f>
        <v>0</v>
      </c>
      <c r="AV113" s="68">
        <f>'SO71-1 -  Vodovodná prípo...'!J35</f>
        <v>0</v>
      </c>
      <c r="AW113" s="68">
        <f>'SO71-1 -  Vodovodná prípo...'!J36</f>
        <v>0</v>
      </c>
      <c r="AX113" s="68">
        <f>'SO71-1 -  Vodovodná prípo...'!J37</f>
        <v>0</v>
      </c>
      <c r="AY113" s="68">
        <f>'SO71-1 -  Vodovodná prípo...'!J38</f>
        <v>0</v>
      </c>
      <c r="AZ113" s="68">
        <f>'SO71-1 -  Vodovodná prípo...'!F35</f>
        <v>0</v>
      </c>
      <c r="BA113" s="68">
        <f>'SO71-1 -  Vodovodná prípo...'!F36</f>
        <v>0</v>
      </c>
      <c r="BB113" s="68">
        <f>'SO71-1 -  Vodovodná prípo...'!F37</f>
        <v>0</v>
      </c>
      <c r="BC113" s="68">
        <f>'SO71-1 -  Vodovodná prípo...'!F38</f>
        <v>0</v>
      </c>
      <c r="BD113" s="70">
        <f>'SO71-1 -  Vodovodná prípo...'!F39</f>
        <v>0</v>
      </c>
      <c r="BT113" s="72" t="s">
        <v>84</v>
      </c>
      <c r="BV113" s="72" t="s">
        <v>78</v>
      </c>
      <c r="BW113" s="72" t="s">
        <v>139</v>
      </c>
      <c r="BX113" s="72" t="s">
        <v>4</v>
      </c>
      <c r="CL113" s="72" t="s">
        <v>1</v>
      </c>
      <c r="CM113" s="72" t="s">
        <v>76</v>
      </c>
    </row>
    <row r="114" spans="1:91" s="71" customFormat="1" ht="16.5" customHeight="1">
      <c r="A114" s="62" t="s">
        <v>80</v>
      </c>
      <c r="B114" s="63"/>
      <c r="C114" s="64"/>
      <c r="D114" s="181" t="s">
        <v>140</v>
      </c>
      <c r="E114" s="181"/>
      <c r="F114" s="181"/>
      <c r="G114" s="181"/>
      <c r="H114" s="181"/>
      <c r="I114" s="65"/>
      <c r="J114" s="181" t="s">
        <v>141</v>
      </c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2">
        <f>'SO71-2 - Vodovodná prípúo...'!J32</f>
        <v>0</v>
      </c>
      <c r="AH114" s="183"/>
      <c r="AI114" s="183"/>
      <c r="AJ114" s="183"/>
      <c r="AK114" s="183"/>
      <c r="AL114" s="183"/>
      <c r="AM114" s="183"/>
      <c r="AN114" s="182">
        <f t="shared" si="0"/>
        <v>0</v>
      </c>
      <c r="AO114" s="183"/>
      <c r="AP114" s="183"/>
      <c r="AQ114" s="66" t="s">
        <v>94</v>
      </c>
      <c r="AR114" s="63"/>
      <c r="AS114" s="73">
        <v>0</v>
      </c>
      <c r="AT114" s="74">
        <f t="shared" si="1"/>
        <v>0</v>
      </c>
      <c r="AU114" s="75">
        <f>'SO71-2 - Vodovodná prípúo...'!P131</f>
        <v>0</v>
      </c>
      <c r="AV114" s="74">
        <f>'SO71-2 - Vodovodná prípúo...'!J35</f>
        <v>0</v>
      </c>
      <c r="AW114" s="74">
        <f>'SO71-2 - Vodovodná prípúo...'!J36</f>
        <v>0</v>
      </c>
      <c r="AX114" s="74">
        <f>'SO71-2 - Vodovodná prípúo...'!J37</f>
        <v>0</v>
      </c>
      <c r="AY114" s="74">
        <f>'SO71-2 - Vodovodná prípúo...'!J38</f>
        <v>0</v>
      </c>
      <c r="AZ114" s="74">
        <f>'SO71-2 - Vodovodná prípúo...'!F35</f>
        <v>0</v>
      </c>
      <c r="BA114" s="74">
        <f>'SO71-2 - Vodovodná prípúo...'!F36</f>
        <v>0</v>
      </c>
      <c r="BB114" s="74">
        <f>'SO71-2 - Vodovodná prípúo...'!F37</f>
        <v>0</v>
      </c>
      <c r="BC114" s="74">
        <f>'SO71-2 - Vodovodná prípúo...'!F38</f>
        <v>0</v>
      </c>
      <c r="BD114" s="76">
        <f>'SO71-2 - Vodovodná prípúo...'!F39</f>
        <v>0</v>
      </c>
      <c r="BT114" s="72" t="s">
        <v>84</v>
      </c>
      <c r="BV114" s="72" t="s">
        <v>78</v>
      </c>
      <c r="BW114" s="72" t="s">
        <v>142</v>
      </c>
      <c r="BX114" s="72" t="s">
        <v>4</v>
      </c>
      <c r="CL114" s="72" t="s">
        <v>1</v>
      </c>
      <c r="CM114" s="72" t="s">
        <v>76</v>
      </c>
    </row>
    <row r="115" spans="1:91">
      <c r="B115" s="6"/>
      <c r="AR115" s="6"/>
    </row>
    <row r="116" spans="1:91" s="18" customFormat="1" ht="30" customHeight="1">
      <c r="B116" s="19"/>
      <c r="C116" s="53" t="s">
        <v>143</v>
      </c>
      <c r="AG116" s="223">
        <f>ROUND(SUM(AG117:AG120), 2)</f>
        <v>0</v>
      </c>
      <c r="AH116" s="223"/>
      <c r="AI116" s="223"/>
      <c r="AJ116" s="223"/>
      <c r="AK116" s="223"/>
      <c r="AL116" s="223"/>
      <c r="AM116" s="223"/>
      <c r="AN116" s="223">
        <f>ROUND(SUM(AN117:AN120), 2)</f>
        <v>0</v>
      </c>
      <c r="AO116" s="223"/>
      <c r="AP116" s="223"/>
      <c r="AQ116" s="77"/>
      <c r="AR116" s="19"/>
      <c r="AS116" s="47" t="s">
        <v>144</v>
      </c>
      <c r="AT116" s="48" t="s">
        <v>145</v>
      </c>
      <c r="AU116" s="48" t="s">
        <v>40</v>
      </c>
      <c r="AV116" s="49" t="s">
        <v>63</v>
      </c>
    </row>
    <row r="117" spans="1:91" s="18" customFormat="1" ht="19.899999999999999" customHeight="1">
      <c r="B117" s="19"/>
      <c r="D117" s="184" t="s">
        <v>146</v>
      </c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G117" s="224">
        <f>ROUND(AG94 * AS117, 2)</f>
        <v>0</v>
      </c>
      <c r="AH117" s="225"/>
      <c r="AI117" s="225"/>
      <c r="AJ117" s="225"/>
      <c r="AK117" s="225"/>
      <c r="AL117" s="225"/>
      <c r="AM117" s="225"/>
      <c r="AN117" s="225">
        <f>ROUND(AG117 + AV117, 2)</f>
        <v>0</v>
      </c>
      <c r="AO117" s="225"/>
      <c r="AP117" s="225"/>
      <c r="AR117" s="19"/>
      <c r="AS117" s="78">
        <v>0</v>
      </c>
      <c r="AT117" s="79" t="s">
        <v>147</v>
      </c>
      <c r="AU117" s="79" t="s">
        <v>41</v>
      </c>
      <c r="AV117" s="80">
        <f>ROUND(IF(AU117="základná",AG117*L32,IF(AU117="znížená",AG117*L33,0)), 2)</f>
        <v>0</v>
      </c>
      <c r="BV117" s="3" t="s">
        <v>148</v>
      </c>
      <c r="BY117" s="81">
        <f>IF(AU117="základná",AV117,0)</f>
        <v>0</v>
      </c>
      <c r="BZ117" s="81">
        <f>IF(AU117="znížená",AV117,0)</f>
        <v>0</v>
      </c>
      <c r="CA117" s="81">
        <v>0</v>
      </c>
      <c r="CB117" s="81">
        <v>0</v>
      </c>
      <c r="CC117" s="81">
        <v>0</v>
      </c>
      <c r="CD117" s="81">
        <f>IF(AU117="základná",AG117,0)</f>
        <v>0</v>
      </c>
      <c r="CE117" s="81">
        <f>IF(AU117="znížená",AG117,0)</f>
        <v>0</v>
      </c>
      <c r="CF117" s="81">
        <f>IF(AU117="zákl. prenesená",AG117,0)</f>
        <v>0</v>
      </c>
      <c r="CG117" s="81">
        <f>IF(AU117="zníž. prenesená",AG117,0)</f>
        <v>0</v>
      </c>
      <c r="CH117" s="81">
        <f>IF(AU117="nulová",AG117,0)</f>
        <v>0</v>
      </c>
      <c r="CI117" s="3">
        <f>IF(AU117="základná",1,IF(AU117="znížená",2,IF(AU117="zákl. prenesená",4,IF(AU117="zníž. prenesená",5,3))))</f>
        <v>1</v>
      </c>
      <c r="CJ117" s="3">
        <f>IF(AT117="stavebná časť",1,IF(AT117="investičná časť",2,3))</f>
        <v>1</v>
      </c>
      <c r="CK117" s="3" t="str">
        <f>IF(D117="Vyplň vlastné","","x")</f>
        <v>x</v>
      </c>
    </row>
    <row r="118" spans="1:91" s="18" customFormat="1" ht="19.899999999999999" customHeight="1">
      <c r="B118" s="19"/>
      <c r="D118" s="185" t="s">
        <v>149</v>
      </c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G118" s="224">
        <f>ROUND(AG94 * AS118, 2)</f>
        <v>0</v>
      </c>
      <c r="AH118" s="225"/>
      <c r="AI118" s="225"/>
      <c r="AJ118" s="225"/>
      <c r="AK118" s="225"/>
      <c r="AL118" s="225"/>
      <c r="AM118" s="225"/>
      <c r="AN118" s="225">
        <f>ROUND(AG118 + AV118, 2)</f>
        <v>0</v>
      </c>
      <c r="AO118" s="225"/>
      <c r="AP118" s="225"/>
      <c r="AR118" s="19"/>
      <c r="AS118" s="78">
        <v>0</v>
      </c>
      <c r="AT118" s="79" t="s">
        <v>147</v>
      </c>
      <c r="AU118" s="79" t="s">
        <v>41</v>
      </c>
      <c r="AV118" s="80">
        <f>ROUND(IF(AU118="základná",AG118*L32,IF(AU118="znížená",AG118*L33,0)), 2)</f>
        <v>0</v>
      </c>
      <c r="BV118" s="3" t="s">
        <v>150</v>
      </c>
      <c r="BY118" s="81">
        <f>IF(AU118="základná",AV118,0)</f>
        <v>0</v>
      </c>
      <c r="BZ118" s="81">
        <f>IF(AU118="znížená",AV118,0)</f>
        <v>0</v>
      </c>
      <c r="CA118" s="81">
        <v>0</v>
      </c>
      <c r="CB118" s="81">
        <v>0</v>
      </c>
      <c r="CC118" s="81">
        <v>0</v>
      </c>
      <c r="CD118" s="81">
        <f>IF(AU118="základná",AG118,0)</f>
        <v>0</v>
      </c>
      <c r="CE118" s="81">
        <f>IF(AU118="znížená",AG118,0)</f>
        <v>0</v>
      </c>
      <c r="CF118" s="81">
        <f>IF(AU118="zákl. prenesená",AG118,0)</f>
        <v>0</v>
      </c>
      <c r="CG118" s="81">
        <f>IF(AU118="zníž. prenesená",AG118,0)</f>
        <v>0</v>
      </c>
      <c r="CH118" s="81">
        <f>IF(AU118="nulová",AG118,0)</f>
        <v>0</v>
      </c>
      <c r="CI118" s="3">
        <f>IF(AU118="základná",1,IF(AU118="znížená",2,IF(AU118="zákl. prenesená",4,IF(AU118="zníž. prenesená",5,3))))</f>
        <v>1</v>
      </c>
      <c r="CJ118" s="3">
        <f>IF(AT118="stavebná časť",1,IF(AT118="investičná časť",2,3))</f>
        <v>1</v>
      </c>
      <c r="CK118" s="3" t="str">
        <f>IF(D118="Vyplň vlastné","","x")</f>
        <v/>
      </c>
    </row>
    <row r="119" spans="1:91" s="18" customFormat="1" ht="19.899999999999999" customHeight="1">
      <c r="B119" s="19"/>
      <c r="D119" s="185" t="s">
        <v>149</v>
      </c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G119" s="224">
        <f>ROUND(AG94 * AS119, 2)</f>
        <v>0</v>
      </c>
      <c r="AH119" s="225"/>
      <c r="AI119" s="225"/>
      <c r="AJ119" s="225"/>
      <c r="AK119" s="225"/>
      <c r="AL119" s="225"/>
      <c r="AM119" s="225"/>
      <c r="AN119" s="225">
        <f>ROUND(AG119 + AV119, 2)</f>
        <v>0</v>
      </c>
      <c r="AO119" s="225"/>
      <c r="AP119" s="225"/>
      <c r="AR119" s="19"/>
      <c r="AS119" s="78">
        <v>0</v>
      </c>
      <c r="AT119" s="79" t="s">
        <v>147</v>
      </c>
      <c r="AU119" s="79" t="s">
        <v>41</v>
      </c>
      <c r="AV119" s="80">
        <f>ROUND(IF(AU119="základná",AG119*L32,IF(AU119="znížená",AG119*L33,0)), 2)</f>
        <v>0</v>
      </c>
      <c r="BV119" s="3" t="s">
        <v>150</v>
      </c>
      <c r="BY119" s="81">
        <f>IF(AU119="základná",AV119,0)</f>
        <v>0</v>
      </c>
      <c r="BZ119" s="81">
        <f>IF(AU119="znížená",AV119,0)</f>
        <v>0</v>
      </c>
      <c r="CA119" s="81">
        <v>0</v>
      </c>
      <c r="CB119" s="81">
        <v>0</v>
      </c>
      <c r="CC119" s="81">
        <v>0</v>
      </c>
      <c r="CD119" s="81">
        <f>IF(AU119="základná",AG119,0)</f>
        <v>0</v>
      </c>
      <c r="CE119" s="81">
        <f>IF(AU119="znížená",AG119,0)</f>
        <v>0</v>
      </c>
      <c r="CF119" s="81">
        <f>IF(AU119="zákl. prenesená",AG119,0)</f>
        <v>0</v>
      </c>
      <c r="CG119" s="81">
        <f>IF(AU119="zníž. prenesená",AG119,0)</f>
        <v>0</v>
      </c>
      <c r="CH119" s="81">
        <f>IF(AU119="nulová",AG119,0)</f>
        <v>0</v>
      </c>
      <c r="CI119" s="3">
        <f>IF(AU119="základná",1,IF(AU119="znížená",2,IF(AU119="zákl. prenesená",4,IF(AU119="zníž. prenesená",5,3))))</f>
        <v>1</v>
      </c>
      <c r="CJ119" s="3">
        <f>IF(AT119="stavebná časť",1,IF(AT119="investičná časť",2,3))</f>
        <v>1</v>
      </c>
      <c r="CK119" s="3" t="str">
        <f>IF(D119="Vyplň vlastné","","x")</f>
        <v/>
      </c>
    </row>
    <row r="120" spans="1:91" s="18" customFormat="1" ht="19.899999999999999" customHeight="1">
      <c r="B120" s="19"/>
      <c r="D120" s="185" t="s">
        <v>149</v>
      </c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G120" s="224">
        <f>ROUND(AG94 * AS120, 2)</f>
        <v>0</v>
      </c>
      <c r="AH120" s="225"/>
      <c r="AI120" s="225"/>
      <c r="AJ120" s="225"/>
      <c r="AK120" s="225"/>
      <c r="AL120" s="225"/>
      <c r="AM120" s="225"/>
      <c r="AN120" s="225">
        <f>ROUND(AG120 + AV120, 2)</f>
        <v>0</v>
      </c>
      <c r="AO120" s="225"/>
      <c r="AP120" s="225"/>
      <c r="AR120" s="19"/>
      <c r="AS120" s="82">
        <v>0</v>
      </c>
      <c r="AT120" s="83" t="s">
        <v>147</v>
      </c>
      <c r="AU120" s="83" t="s">
        <v>41</v>
      </c>
      <c r="AV120" s="84">
        <f>ROUND(IF(AU120="základná",AG120*L32,IF(AU120="znížená",AG120*L33,0)), 2)</f>
        <v>0</v>
      </c>
      <c r="BV120" s="3" t="s">
        <v>150</v>
      </c>
      <c r="BY120" s="81">
        <f>IF(AU120="základná",AV120,0)</f>
        <v>0</v>
      </c>
      <c r="BZ120" s="81">
        <f>IF(AU120="znížená",AV120,0)</f>
        <v>0</v>
      </c>
      <c r="CA120" s="81">
        <v>0</v>
      </c>
      <c r="CB120" s="81">
        <v>0</v>
      </c>
      <c r="CC120" s="81">
        <v>0</v>
      </c>
      <c r="CD120" s="81">
        <f>IF(AU120="základná",AG120,0)</f>
        <v>0</v>
      </c>
      <c r="CE120" s="81">
        <f>IF(AU120="znížená",AG120,0)</f>
        <v>0</v>
      </c>
      <c r="CF120" s="81">
        <f>IF(AU120="zákl. prenesená",AG120,0)</f>
        <v>0</v>
      </c>
      <c r="CG120" s="81">
        <f>IF(AU120="zníž. prenesená",AG120,0)</f>
        <v>0</v>
      </c>
      <c r="CH120" s="81">
        <f>IF(AU120="nulová",AG120,0)</f>
        <v>0</v>
      </c>
      <c r="CI120" s="3">
        <f>IF(AU120="základná",1,IF(AU120="znížená",2,IF(AU120="zákl. prenesená",4,IF(AU120="zníž. prenesená",5,3))))</f>
        <v>1</v>
      </c>
      <c r="CJ120" s="3">
        <f>IF(AT120="stavebná časť",1,IF(AT120="investičná časť",2,3))</f>
        <v>1</v>
      </c>
      <c r="CK120" s="3" t="str">
        <f>IF(D120="Vyplň vlastné","","x")</f>
        <v/>
      </c>
    </row>
    <row r="121" spans="1:91" s="18" customFormat="1" ht="10.9" customHeight="1">
      <c r="B121" s="19"/>
      <c r="AR121" s="19"/>
    </row>
    <row r="122" spans="1:91" s="18" customFormat="1" ht="30" customHeight="1">
      <c r="B122" s="19"/>
      <c r="C122" s="53" t="s">
        <v>151</v>
      </c>
      <c r="AG122" s="223">
        <f>ROUND(AG94 + AG116, 2)</f>
        <v>0</v>
      </c>
      <c r="AH122" s="223"/>
      <c r="AI122" s="223"/>
      <c r="AJ122" s="223"/>
      <c r="AK122" s="223"/>
      <c r="AL122" s="223"/>
      <c r="AM122" s="223"/>
      <c r="AN122" s="223">
        <f>ROUND(AN94 + AN116, 2)</f>
        <v>0</v>
      </c>
      <c r="AO122" s="223"/>
      <c r="AP122" s="223"/>
      <c r="AR122" s="19"/>
    </row>
    <row r="123" spans="1:91" s="18" customFormat="1" ht="6.95" customHeight="1">
      <c r="B123" s="33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19"/>
    </row>
  </sheetData>
  <mergeCells count="136">
    <mergeCell ref="AG122:AM122"/>
    <mergeCell ref="AN122:AP122"/>
    <mergeCell ref="AG117:AM117"/>
    <mergeCell ref="AN117:AP117"/>
    <mergeCell ref="AG118:AM118"/>
    <mergeCell ref="AN118:AP118"/>
    <mergeCell ref="AN119:AP119"/>
    <mergeCell ref="AG119:AM119"/>
    <mergeCell ref="AG120:AM120"/>
    <mergeCell ref="AN120:AP120"/>
    <mergeCell ref="AG116:AM116"/>
    <mergeCell ref="AN116:AP116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G114:AM114"/>
    <mergeCell ref="AN114:AP114"/>
    <mergeCell ref="AN105:AP105"/>
    <mergeCell ref="AG105:AM105"/>
    <mergeCell ref="AG106:AM106"/>
    <mergeCell ref="AN106:AP106"/>
    <mergeCell ref="AN107:AP107"/>
    <mergeCell ref="AG107:AM107"/>
    <mergeCell ref="AG108:AM108"/>
    <mergeCell ref="AN108:AP108"/>
    <mergeCell ref="AN109:AP109"/>
    <mergeCell ref="AG109:AM109"/>
    <mergeCell ref="AN102:AP102"/>
    <mergeCell ref="AG103:AM103"/>
    <mergeCell ref="AN103:AP103"/>
    <mergeCell ref="AG99:AM99"/>
    <mergeCell ref="AN100:AP100"/>
    <mergeCell ref="AG100:AM100"/>
    <mergeCell ref="AG94:AM94"/>
    <mergeCell ref="AN94:AP94"/>
    <mergeCell ref="AG104:AM104"/>
    <mergeCell ref="AN104:AP104"/>
    <mergeCell ref="AN96:AP96"/>
    <mergeCell ref="AG96:AM96"/>
    <mergeCell ref="AN97:AP97"/>
    <mergeCell ref="AG97:AM97"/>
    <mergeCell ref="AG98:AM98"/>
    <mergeCell ref="AN98:AP98"/>
    <mergeCell ref="AN99:AP99"/>
    <mergeCell ref="AG101:AM101"/>
    <mergeCell ref="AN101:AP101"/>
    <mergeCell ref="AM87:AN87"/>
    <mergeCell ref="AR2:BE2"/>
    <mergeCell ref="AS89:AT91"/>
    <mergeCell ref="AM89:AP89"/>
    <mergeCell ref="AM90:AP90"/>
    <mergeCell ref="AG92:AM92"/>
    <mergeCell ref="AN92:AP92"/>
    <mergeCell ref="AN95:AP95"/>
    <mergeCell ref="AG95:AM95"/>
    <mergeCell ref="L85:AJ85"/>
    <mergeCell ref="I92:AF92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D114:H114"/>
    <mergeCell ref="J114:AF114"/>
    <mergeCell ref="D117:AB117"/>
    <mergeCell ref="D118:AB118"/>
    <mergeCell ref="D119:AB119"/>
    <mergeCell ref="D120:AB120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D113:H113"/>
    <mergeCell ref="J113:AF113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102:AM102"/>
    <mergeCell ref="J98:AF98"/>
    <mergeCell ref="J104:AF104"/>
    <mergeCell ref="J99:AF99"/>
    <mergeCell ref="J100:AF100"/>
    <mergeCell ref="J95:AF95"/>
    <mergeCell ref="J101:AF101"/>
    <mergeCell ref="J102:AF102"/>
    <mergeCell ref="J103:AF103"/>
    <mergeCell ref="J96:AF96"/>
    <mergeCell ref="J97:AF97"/>
    <mergeCell ref="C92:G92"/>
    <mergeCell ref="D98:H98"/>
    <mergeCell ref="D104:H104"/>
    <mergeCell ref="D103:H103"/>
    <mergeCell ref="D102:H102"/>
    <mergeCell ref="D96:H96"/>
    <mergeCell ref="D101:H101"/>
    <mergeCell ref="D97:H97"/>
    <mergeCell ref="D100:H100"/>
    <mergeCell ref="D95:H95"/>
    <mergeCell ref="D99:H99"/>
  </mergeCells>
  <dataValidations count="2">
    <dataValidation type="list" allowBlank="1" showInputMessage="1" showErrorMessage="1" error="Povolené sú hodnoty základná, znížená, nulová." sqref="AU116:AU120">
      <formula1>"základná, znížená, nulová"</formula1>
    </dataValidation>
    <dataValidation type="list" allowBlank="1" showInputMessage="1" showErrorMessage="1" error="Povolené sú hodnoty stavebná časť, technologická časť, investičná časť." sqref="AT116:AT120">
      <formula1>"stavebná časť, technologická časť, investičná časť"</formula1>
    </dataValidation>
  </dataValidations>
  <hyperlinks>
    <hyperlink ref="A95" location="'PS01 - Demontáže technológie'!C2" display="/"/>
    <hyperlink ref="A96" location="'PS06 - Tlmivka 110 kV'!C2" display="/"/>
    <hyperlink ref="A97" location="'PS09 - Rozvodňa 110 kV'!C2" display="/"/>
    <hyperlink ref="A98" location="'SO31 - Rozvodňa 110 kV'!C2" display="/"/>
    <hyperlink ref="A99" location="'SO33 - Stanovište tlmivky...'!C2" display="/"/>
    <hyperlink ref="A100" location="'SO34 - Úpravy  BSP'!C2" display="/"/>
    <hyperlink ref="A101" location="'SO37 - Vonkajšie osvetlenie'!C2" display="/"/>
    <hyperlink ref="A102" location="'SO38 - Osvetlenie R110 kV'!C2" display="/"/>
    <hyperlink ref="A103" location="'SO39 - Osvetlenie tlmivky...'!C2" display="/"/>
    <hyperlink ref="A104" location="'SO41 - Spevnené plochy'!C2" display="/"/>
    <hyperlink ref="A105" location="'SO42 - Káblové kanály'!C2" display="/"/>
    <hyperlink ref="A106" location="'SO42_2 - Káblové kanály'!C2" display="/"/>
    <hyperlink ref="A107" location="'SO46 - Konečná úprava terénu'!C2" display="/"/>
    <hyperlink ref="A108" location="'SO47 - Vonkajšie oplotenie'!C2" display="/"/>
    <hyperlink ref="A109" location="'SO48 - Vnútorné  oplotenie'!C2" display="/"/>
    <hyperlink ref="A110" location="'SO49 -  Demolácie, demontáže'!C2" display="/"/>
    <hyperlink ref="A111" location="'SO50 - Uzemnenie'!C2" display="/"/>
    <hyperlink ref="A112" location="'SO51 - Bleskozvod R110 kV'!C2" display="/"/>
    <hyperlink ref="A113" location="'SO71-1 -  Vodovodná prípo...'!C2" display="/"/>
    <hyperlink ref="A114" location="'SO71-2 - Vodovodná prípúo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8"/>
  <sheetViews>
    <sheetView showGridLines="0" topLeftCell="A98" workbookViewId="0">
      <selection activeCell="C118" sqref="C118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110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2166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86</v>
      </c>
      <c r="I11" s="12" t="s">
        <v>18</v>
      </c>
      <c r="J11" s="13" t="s">
        <v>155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21.75" customHeight="1">
      <c r="B13" s="19"/>
      <c r="D13" s="10" t="s">
        <v>156</v>
      </c>
      <c r="F13" s="87" t="s">
        <v>157</v>
      </c>
      <c r="I13" s="10" t="s">
        <v>158</v>
      </c>
      <c r="J13" s="87" t="s">
        <v>159</v>
      </c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160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J95</f>
        <v>0</v>
      </c>
      <c r="L30" s="19"/>
    </row>
    <row r="31" spans="2:12" s="18" customFormat="1" ht="14.45" customHeight="1">
      <c r="B31" s="19"/>
      <c r="D31" s="17" t="s">
        <v>146</v>
      </c>
      <c r="J31" s="90">
        <f>J103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ROUND((SUM(BE103:BE110) + SUM(BE130:BE177)),  2)</f>
        <v>0</v>
      </c>
      <c r="G35" s="96"/>
      <c r="H35" s="96"/>
      <c r="I35" s="97">
        <v>0.23</v>
      </c>
      <c r="J35" s="95">
        <f>ROUND(((SUM(BE103:BE110) + SUM(BE130:BE177))*I35),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ROUND((SUM(BF103:BF110) + SUM(BF130:BF177)),  2)</f>
        <v>0</v>
      </c>
      <c r="I36" s="99">
        <v>0.23</v>
      </c>
      <c r="J36" s="98">
        <f>ROUND(((SUM(BF103:BF110) + SUM(BF130:BF177))*I36),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ROUND((SUM(BG103:BG110) + SUM(BG130:BG177)),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ROUND((SUM(BH103:BH110) + SUM(BH130:BH177)),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ROUND((SUM(BI103:BI110) + SUM(BI130:BI177)),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s="18" customFormat="1" ht="14.45" customHeight="1">
      <c r="B49" s="19"/>
      <c r="D49" s="30" t="s">
        <v>49</v>
      </c>
      <c r="E49" s="31"/>
      <c r="F49" s="31"/>
      <c r="G49" s="30" t="s">
        <v>50</v>
      </c>
      <c r="H49" s="31"/>
      <c r="I49" s="31"/>
      <c r="J49" s="31"/>
      <c r="K49" s="31"/>
      <c r="L49" s="19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 s="18" customFormat="1" ht="12.75">
      <c r="B60" s="19"/>
      <c r="D60" s="32" t="s">
        <v>51</v>
      </c>
      <c r="E60" s="21"/>
      <c r="F60" s="103" t="s">
        <v>52</v>
      </c>
      <c r="G60" s="32" t="s">
        <v>51</v>
      </c>
      <c r="H60" s="21"/>
      <c r="I60" s="21"/>
      <c r="J60" s="104" t="s">
        <v>52</v>
      </c>
      <c r="K60" s="21"/>
      <c r="L60" s="19"/>
    </row>
    <row r="61" spans="2:12">
      <c r="B61" s="6"/>
      <c r="L61" s="6"/>
    </row>
    <row r="62" spans="2:12">
      <c r="B62" s="6"/>
      <c r="L62" s="6"/>
    </row>
    <row r="63" spans="2:12">
      <c r="B63" s="6"/>
      <c r="L63" s="6"/>
    </row>
    <row r="64" spans="2:12" s="18" customFormat="1" ht="12.75">
      <c r="B64" s="19"/>
      <c r="D64" s="30" t="s">
        <v>53</v>
      </c>
      <c r="E64" s="31"/>
      <c r="F64" s="31"/>
      <c r="G64" s="30" t="s">
        <v>54</v>
      </c>
      <c r="H64" s="31"/>
      <c r="I64" s="31"/>
      <c r="J64" s="31"/>
      <c r="K64" s="31"/>
      <c r="L64" s="19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 s="18" customFormat="1" ht="12.75">
      <c r="B75" s="19"/>
      <c r="D75" s="32" t="s">
        <v>51</v>
      </c>
      <c r="E75" s="21"/>
      <c r="F75" s="103" t="s">
        <v>52</v>
      </c>
      <c r="G75" s="32" t="s">
        <v>51</v>
      </c>
      <c r="H75" s="21"/>
      <c r="I75" s="21"/>
      <c r="J75" s="104" t="s">
        <v>52</v>
      </c>
      <c r="K75" s="21"/>
      <c r="L75" s="19"/>
    </row>
    <row r="76" spans="2:12" s="18" customFormat="1" ht="14.45" customHeigh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19"/>
    </row>
    <row r="80" spans="2:12" s="18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19"/>
    </row>
    <row r="81" spans="2:47" s="18" customFormat="1" ht="24.95" customHeight="1">
      <c r="B81" s="19"/>
      <c r="C81" s="7" t="s">
        <v>162</v>
      </c>
      <c r="L81" s="19"/>
    </row>
    <row r="82" spans="2:47" s="18" customFormat="1" ht="6.95" customHeight="1">
      <c r="B82" s="19"/>
      <c r="L82" s="19"/>
    </row>
    <row r="83" spans="2:47" s="18" customFormat="1" ht="12" customHeight="1">
      <c r="B83" s="19"/>
      <c r="C83" s="12" t="s">
        <v>15</v>
      </c>
      <c r="L83" s="19"/>
    </row>
    <row r="84" spans="2:47" s="18" customFormat="1" ht="26.25" customHeight="1">
      <c r="B84" s="19"/>
      <c r="E84" s="226" t="str">
        <f>E7</f>
        <v>25A092 - 17981 - VAR ESt. 110 kV - doplnenie kompenzačnej tlmivky VVN a rekonštrukcia súvisiacich zariadení (II. časť  -</v>
      </c>
      <c r="F84" s="227"/>
      <c r="G84" s="227"/>
      <c r="H84" s="227"/>
      <c r="L84" s="19"/>
    </row>
    <row r="85" spans="2:47" s="18" customFormat="1" ht="12" customHeight="1">
      <c r="B85" s="19"/>
      <c r="C85" s="12" t="s">
        <v>153</v>
      </c>
      <c r="L85" s="19"/>
    </row>
    <row r="86" spans="2:47" s="18" customFormat="1" ht="16.5" customHeight="1">
      <c r="B86" s="19"/>
      <c r="E86" s="220" t="str">
        <f>E9</f>
        <v>SO39 - Osvetlenie tlmivky 110 kV</v>
      </c>
      <c r="F86" s="228"/>
      <c r="G86" s="228"/>
      <c r="H86" s="228"/>
      <c r="L86" s="19"/>
    </row>
    <row r="87" spans="2:47" s="18" customFormat="1" ht="6.95" customHeight="1">
      <c r="B87" s="19"/>
      <c r="L87" s="19"/>
    </row>
    <row r="88" spans="2:47" s="18" customFormat="1" ht="12" customHeight="1">
      <c r="B88" s="19"/>
      <c r="C88" s="12" t="s">
        <v>19</v>
      </c>
      <c r="F88" s="13" t="str">
        <f>F12</f>
        <v>Košice</v>
      </c>
      <c r="I88" s="12" t="s">
        <v>21</v>
      </c>
      <c r="J88" s="86" t="str">
        <f>IF(J12="","",J12)</f>
        <v>24. 6. 2026</v>
      </c>
      <c r="L88" s="19"/>
    </row>
    <row r="89" spans="2:47" s="18" customFormat="1" ht="6.95" customHeight="1">
      <c r="B89" s="19"/>
      <c r="L89" s="19"/>
    </row>
    <row r="90" spans="2:47" s="18" customFormat="1" ht="15.2" customHeight="1">
      <c r="B90" s="19"/>
      <c r="C90" s="12" t="s">
        <v>23</v>
      </c>
      <c r="F90" s="13" t="str">
        <f>E15</f>
        <v>Stredoslovenská distribučná, a.s.</v>
      </c>
      <c r="I90" s="12" t="s">
        <v>28</v>
      </c>
      <c r="J90" s="105" t="str">
        <f>E21</f>
        <v>Ing.Jaroslav Kločanka</v>
      </c>
      <c r="L90" s="19"/>
    </row>
    <row r="91" spans="2:47" s="18" customFormat="1" ht="15.2" customHeight="1">
      <c r="B91" s="19"/>
      <c r="C91" s="12" t="s">
        <v>27</v>
      </c>
      <c r="F91" s="13" t="str">
        <f>IF(E18="","",E18)</f>
        <v/>
      </c>
      <c r="I91" s="12" t="s">
        <v>31</v>
      </c>
      <c r="J91" s="105" t="str">
        <f>E24</f>
        <v xml:space="preserve"> </v>
      </c>
      <c r="L91" s="19"/>
    </row>
    <row r="92" spans="2:47" s="18" customFormat="1" ht="10.35" customHeight="1">
      <c r="B92" s="19"/>
      <c r="L92" s="19"/>
    </row>
    <row r="93" spans="2:47" s="18" customFormat="1" ht="29.25" customHeight="1">
      <c r="B93" s="19"/>
      <c r="C93" s="106" t="s">
        <v>163</v>
      </c>
      <c r="J93" s="107" t="s">
        <v>164</v>
      </c>
      <c r="L93" s="19"/>
    </row>
    <row r="94" spans="2:47" s="18" customFormat="1" ht="10.35" customHeight="1">
      <c r="B94" s="19"/>
      <c r="L94" s="19"/>
    </row>
    <row r="95" spans="2:47" s="18" customFormat="1" ht="22.9" customHeight="1">
      <c r="B95" s="19"/>
      <c r="C95" s="108" t="s">
        <v>165</v>
      </c>
      <c r="J95" s="92">
        <f>J130</f>
        <v>0</v>
      </c>
      <c r="L95" s="19"/>
      <c r="AU95" s="3" t="s">
        <v>166</v>
      </c>
    </row>
    <row r="96" spans="2:47" s="109" customFormat="1" ht="24.95" customHeight="1">
      <c r="B96" s="110"/>
      <c r="D96" s="111" t="s">
        <v>167</v>
      </c>
      <c r="E96" s="112"/>
      <c r="F96" s="112"/>
      <c r="G96" s="112"/>
      <c r="H96" s="112"/>
      <c r="I96" s="112"/>
      <c r="J96" s="113">
        <f>J131</f>
        <v>0</v>
      </c>
      <c r="L96" s="110"/>
    </row>
    <row r="97" spans="2:65" s="114" customFormat="1" ht="19.899999999999999" customHeight="1">
      <c r="B97" s="115"/>
      <c r="D97" s="116" t="s">
        <v>343</v>
      </c>
      <c r="E97" s="117"/>
      <c r="F97" s="117"/>
      <c r="G97" s="117"/>
      <c r="H97" s="117"/>
      <c r="I97" s="117"/>
      <c r="J97" s="118">
        <f>J132</f>
        <v>0</v>
      </c>
      <c r="L97" s="115"/>
    </row>
    <row r="98" spans="2:65" s="109" customFormat="1" ht="24.95" customHeight="1">
      <c r="B98" s="110"/>
      <c r="D98" s="111" t="s">
        <v>169</v>
      </c>
      <c r="E98" s="112"/>
      <c r="F98" s="112"/>
      <c r="G98" s="112"/>
      <c r="H98" s="112"/>
      <c r="I98" s="112"/>
      <c r="J98" s="113">
        <f>J139</f>
        <v>0</v>
      </c>
      <c r="L98" s="110"/>
    </row>
    <row r="99" spans="2:65" s="114" customFormat="1" ht="19.899999999999999" customHeight="1">
      <c r="B99" s="115"/>
      <c r="D99" s="116" t="s">
        <v>344</v>
      </c>
      <c r="E99" s="117"/>
      <c r="F99" s="117"/>
      <c r="G99" s="117"/>
      <c r="H99" s="117"/>
      <c r="I99" s="117"/>
      <c r="J99" s="118">
        <f>J140</f>
        <v>0</v>
      </c>
      <c r="L99" s="115"/>
    </row>
    <row r="100" spans="2:65" s="114" customFormat="1" ht="19.899999999999999" customHeight="1">
      <c r="B100" s="115"/>
      <c r="D100" s="116" t="s">
        <v>717</v>
      </c>
      <c r="E100" s="117"/>
      <c r="F100" s="117"/>
      <c r="G100" s="117"/>
      <c r="H100" s="117"/>
      <c r="I100" s="117"/>
      <c r="J100" s="118">
        <f>J167</f>
        <v>0</v>
      </c>
      <c r="L100" s="115"/>
    </row>
    <row r="101" spans="2:65" s="18" customFormat="1" ht="21.75" customHeight="1">
      <c r="B101" s="19"/>
      <c r="L101" s="19"/>
    </row>
    <row r="102" spans="2:65" s="18" customFormat="1" ht="6.95" customHeight="1">
      <c r="B102" s="19"/>
      <c r="L102" s="19"/>
    </row>
    <row r="103" spans="2:65" s="18" customFormat="1" ht="29.25" customHeight="1">
      <c r="B103" s="19"/>
      <c r="C103" s="108" t="s">
        <v>171</v>
      </c>
      <c r="J103" s="119">
        <f>ROUND(J104 + J105 + J106 + J107 + J108 + J109,2)</f>
        <v>0</v>
      </c>
      <c r="L103" s="19"/>
      <c r="N103" s="120" t="s">
        <v>40</v>
      </c>
    </row>
    <row r="104" spans="2:65" s="18" customFormat="1" ht="18" customHeight="1">
      <c r="B104" s="121"/>
      <c r="C104" s="122"/>
      <c r="D104" s="185" t="s">
        <v>172</v>
      </c>
      <c r="E104" s="185"/>
      <c r="F104" s="185"/>
      <c r="G104" s="122"/>
      <c r="H104" s="122"/>
      <c r="I104" s="122"/>
      <c r="J104" s="123">
        <v>0</v>
      </c>
      <c r="K104" s="122"/>
      <c r="L104" s="121"/>
      <c r="M104" s="122"/>
      <c r="N104" s="79" t="s">
        <v>42</v>
      </c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4" t="s">
        <v>173</v>
      </c>
      <c r="AZ104" s="122"/>
      <c r="BA104" s="122"/>
      <c r="BB104" s="122"/>
      <c r="BC104" s="122"/>
      <c r="BD104" s="122"/>
      <c r="BE104" s="125">
        <f t="shared" ref="BE104:BE109" si="0">IF(N104="základná",J104,0)</f>
        <v>0</v>
      </c>
      <c r="BF104" s="125">
        <f t="shared" ref="BF104:BF109" si="1">IF(N104="znížená",J104,0)</f>
        <v>0</v>
      </c>
      <c r="BG104" s="125">
        <f t="shared" ref="BG104:BG109" si="2">IF(N104="zákl. prenesená",J104,0)</f>
        <v>0</v>
      </c>
      <c r="BH104" s="125">
        <f t="shared" ref="BH104:BH109" si="3">IF(N104="zníž. prenesená",J104,0)</f>
        <v>0</v>
      </c>
      <c r="BI104" s="125">
        <f t="shared" ref="BI104:BI109" si="4">IF(N104="nulová",J104,0)</f>
        <v>0</v>
      </c>
      <c r="BJ104" s="124" t="s">
        <v>174</v>
      </c>
      <c r="BK104" s="122"/>
      <c r="BL104" s="122"/>
      <c r="BM104" s="122"/>
    </row>
    <row r="105" spans="2:65" s="18" customFormat="1" ht="18" customHeight="1">
      <c r="B105" s="121"/>
      <c r="C105" s="122"/>
      <c r="D105" s="185" t="s">
        <v>175</v>
      </c>
      <c r="E105" s="185"/>
      <c r="F105" s="185"/>
      <c r="G105" s="122"/>
      <c r="H105" s="122"/>
      <c r="I105" s="122"/>
      <c r="J105" s="123">
        <v>0</v>
      </c>
      <c r="K105" s="122"/>
      <c r="L105" s="121"/>
      <c r="M105" s="122"/>
      <c r="N105" s="79" t="s">
        <v>42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4" t="s">
        <v>173</v>
      </c>
      <c r="AZ105" s="122"/>
      <c r="BA105" s="122"/>
      <c r="BB105" s="122"/>
      <c r="BC105" s="122"/>
      <c r="BD105" s="122"/>
      <c r="BE105" s="125">
        <f t="shared" si="0"/>
        <v>0</v>
      </c>
      <c r="BF105" s="125">
        <f t="shared" si="1"/>
        <v>0</v>
      </c>
      <c r="BG105" s="125">
        <f t="shared" si="2"/>
        <v>0</v>
      </c>
      <c r="BH105" s="125">
        <f t="shared" si="3"/>
        <v>0</v>
      </c>
      <c r="BI105" s="125">
        <f t="shared" si="4"/>
        <v>0</v>
      </c>
      <c r="BJ105" s="124" t="s">
        <v>174</v>
      </c>
      <c r="BK105" s="122"/>
      <c r="BL105" s="122"/>
      <c r="BM105" s="122"/>
    </row>
    <row r="106" spans="2:65" s="18" customFormat="1" ht="18" customHeight="1">
      <c r="B106" s="121"/>
      <c r="C106" s="122"/>
      <c r="D106" s="185" t="s">
        <v>176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si="0"/>
        <v>0</v>
      </c>
      <c r="BF106" s="125">
        <f t="shared" si="1"/>
        <v>0</v>
      </c>
      <c r="BG106" s="125">
        <f t="shared" si="2"/>
        <v>0</v>
      </c>
      <c r="BH106" s="125">
        <f t="shared" si="3"/>
        <v>0</v>
      </c>
      <c r="BI106" s="125">
        <f t="shared" si="4"/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177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178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26" t="s">
        <v>179</v>
      </c>
      <c r="E109" s="122"/>
      <c r="F109" s="122"/>
      <c r="G109" s="122"/>
      <c r="H109" s="122"/>
      <c r="I109" s="122"/>
      <c r="J109" s="123">
        <f>ROUND(J30*T109,2)</f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180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>
      <c r="B110" s="19"/>
      <c r="L110" s="19"/>
    </row>
    <row r="111" spans="2:65" s="18" customFormat="1" ht="29.25" customHeight="1">
      <c r="B111" s="19"/>
      <c r="C111" s="53" t="s">
        <v>151</v>
      </c>
      <c r="J111" s="92">
        <f>ROUND(J95+J103,2)</f>
        <v>0</v>
      </c>
      <c r="L111" s="19"/>
    </row>
    <row r="112" spans="2:65" s="18" customFormat="1" ht="6.95" customHeight="1"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19"/>
    </row>
    <row r="116" spans="2:12" s="18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19"/>
    </row>
    <row r="117" spans="2:12" s="18" customFormat="1" ht="24.95" customHeight="1">
      <c r="B117" s="19"/>
      <c r="C117" s="7" t="s">
        <v>3460</v>
      </c>
      <c r="L117" s="19"/>
    </row>
    <row r="118" spans="2:12" s="18" customFormat="1" ht="6.95" customHeight="1">
      <c r="B118" s="19"/>
      <c r="L118" s="19"/>
    </row>
    <row r="119" spans="2:12" s="18" customFormat="1" ht="12" customHeight="1">
      <c r="B119" s="19"/>
      <c r="C119" s="12" t="s">
        <v>15</v>
      </c>
      <c r="L119" s="19"/>
    </row>
    <row r="120" spans="2:12" s="18" customFormat="1" ht="26.25" customHeight="1">
      <c r="B120" s="19"/>
      <c r="E120" s="226" t="str">
        <f>E7</f>
        <v>25A092 - 17981 - VAR ESt. 110 kV - doplnenie kompenzačnej tlmivky VVN a rekonštrukcia súvisiacich zariadení (II. časť  -</v>
      </c>
      <c r="F120" s="227"/>
      <c r="G120" s="227"/>
      <c r="H120" s="227"/>
      <c r="L120" s="19"/>
    </row>
    <row r="121" spans="2:12" s="18" customFormat="1" ht="12" customHeight="1">
      <c r="B121" s="19"/>
      <c r="C121" s="12" t="s">
        <v>153</v>
      </c>
      <c r="L121" s="19"/>
    </row>
    <row r="122" spans="2:12" s="18" customFormat="1" ht="16.5" customHeight="1">
      <c r="B122" s="19"/>
      <c r="E122" s="220" t="str">
        <f>E9</f>
        <v>SO39 - Osvetlenie tlmivky 110 kV</v>
      </c>
      <c r="F122" s="228"/>
      <c r="G122" s="228"/>
      <c r="H122" s="228"/>
      <c r="L122" s="19"/>
    </row>
    <row r="123" spans="2:12" s="18" customFormat="1" ht="6.95" customHeight="1">
      <c r="B123" s="19"/>
      <c r="L123" s="19"/>
    </row>
    <row r="124" spans="2:12" s="18" customFormat="1" ht="12" customHeight="1">
      <c r="B124" s="19"/>
      <c r="C124" s="12" t="s">
        <v>19</v>
      </c>
      <c r="F124" s="13" t="str">
        <f>F12</f>
        <v>Košice</v>
      </c>
      <c r="I124" s="12" t="s">
        <v>21</v>
      </c>
      <c r="J124" s="86" t="str">
        <f>IF(J12="","",J12)</f>
        <v>24. 6. 2026</v>
      </c>
      <c r="L124" s="19"/>
    </row>
    <row r="125" spans="2:12" s="18" customFormat="1" ht="6.95" customHeight="1">
      <c r="B125" s="19"/>
      <c r="L125" s="19"/>
    </row>
    <row r="126" spans="2:12" s="18" customFormat="1" ht="15.2" customHeight="1">
      <c r="B126" s="19"/>
      <c r="C126" s="12" t="s">
        <v>23</v>
      </c>
      <c r="F126" s="13" t="str">
        <f>E15</f>
        <v>Stredoslovenská distribučná, a.s.</v>
      </c>
      <c r="I126" s="12" t="s">
        <v>28</v>
      </c>
      <c r="J126" s="105" t="str">
        <f>E21</f>
        <v>Ing.Jaroslav Kločanka</v>
      </c>
      <c r="L126" s="19"/>
    </row>
    <row r="127" spans="2:12" s="18" customFormat="1" ht="15.2" customHeight="1">
      <c r="B127" s="19"/>
      <c r="C127" s="12" t="s">
        <v>27</v>
      </c>
      <c r="F127" s="13" t="str">
        <f>IF(E18="","",E18)</f>
        <v/>
      </c>
      <c r="I127" s="12" t="s">
        <v>31</v>
      </c>
      <c r="J127" s="105" t="str">
        <f>E24</f>
        <v xml:space="preserve"> </v>
      </c>
      <c r="L127" s="19"/>
    </row>
    <row r="128" spans="2:12" s="18" customFormat="1" ht="10.35" customHeight="1">
      <c r="B128" s="19"/>
      <c r="L128" s="19"/>
    </row>
    <row r="129" spans="2:65" s="127" customFormat="1" ht="29.25" customHeight="1">
      <c r="B129" s="128"/>
      <c r="C129" s="129" t="s">
        <v>181</v>
      </c>
      <c r="D129" s="130" t="s">
        <v>61</v>
      </c>
      <c r="E129" s="130" t="s">
        <v>57</v>
      </c>
      <c r="F129" s="130" t="s">
        <v>58</v>
      </c>
      <c r="G129" s="130" t="s">
        <v>182</v>
      </c>
      <c r="H129" s="130" t="s">
        <v>183</v>
      </c>
      <c r="I129" s="130" t="s">
        <v>184</v>
      </c>
      <c r="J129" s="131" t="s">
        <v>164</v>
      </c>
      <c r="K129" s="132" t="s">
        <v>185</v>
      </c>
      <c r="L129" s="128"/>
      <c r="M129" s="47" t="s">
        <v>1</v>
      </c>
      <c r="N129" s="48" t="s">
        <v>40</v>
      </c>
      <c r="O129" s="48" t="s">
        <v>186</v>
      </c>
      <c r="P129" s="48" t="s">
        <v>187</v>
      </c>
      <c r="Q129" s="48" t="s">
        <v>188</v>
      </c>
      <c r="R129" s="48" t="s">
        <v>189</v>
      </c>
      <c r="S129" s="48" t="s">
        <v>190</v>
      </c>
      <c r="T129" s="49" t="s">
        <v>191</v>
      </c>
    </row>
    <row r="130" spans="2:65" s="18" customFormat="1" ht="22.9" customHeight="1">
      <c r="B130" s="19"/>
      <c r="C130" s="53" t="s">
        <v>161</v>
      </c>
      <c r="J130" s="133">
        <f>BK130</f>
        <v>0</v>
      </c>
      <c r="L130" s="19"/>
      <c r="M130" s="50"/>
      <c r="N130" s="43"/>
      <c r="O130" s="43"/>
      <c r="P130" s="134">
        <f>P131+P139</f>
        <v>0</v>
      </c>
      <c r="Q130" s="43"/>
      <c r="R130" s="134">
        <f>R131+R139</f>
        <v>8.2203900000000001</v>
      </c>
      <c r="S130" s="43"/>
      <c r="T130" s="135">
        <f>T131+T139</f>
        <v>0</v>
      </c>
      <c r="AT130" s="3" t="s">
        <v>75</v>
      </c>
      <c r="AU130" s="3" t="s">
        <v>166</v>
      </c>
      <c r="BK130" s="136">
        <f>BK131+BK139</f>
        <v>0</v>
      </c>
    </row>
    <row r="131" spans="2:65" s="137" customFormat="1" ht="25.9" customHeight="1">
      <c r="B131" s="138"/>
      <c r="D131" s="139" t="s">
        <v>75</v>
      </c>
      <c r="E131" s="140" t="s">
        <v>192</v>
      </c>
      <c r="F131" s="140" t="s">
        <v>193</v>
      </c>
      <c r="I131" s="141"/>
      <c r="J131" s="142">
        <f>BK131</f>
        <v>0</v>
      </c>
      <c r="L131" s="138"/>
      <c r="M131" s="143"/>
      <c r="P131" s="144">
        <f>P132</f>
        <v>0</v>
      </c>
      <c r="R131" s="144">
        <f>R132</f>
        <v>0</v>
      </c>
      <c r="T131" s="145">
        <f>T132</f>
        <v>0</v>
      </c>
      <c r="AR131" s="139" t="s">
        <v>84</v>
      </c>
      <c r="AT131" s="146" t="s">
        <v>75</v>
      </c>
      <c r="AU131" s="146" t="s">
        <v>76</v>
      </c>
      <c r="AY131" s="139" t="s">
        <v>194</v>
      </c>
      <c r="BK131" s="147">
        <f>BK132</f>
        <v>0</v>
      </c>
    </row>
    <row r="132" spans="2:65" s="137" customFormat="1" ht="22.9" customHeight="1">
      <c r="B132" s="138"/>
      <c r="D132" s="139" t="s">
        <v>75</v>
      </c>
      <c r="E132" s="148" t="s">
        <v>354</v>
      </c>
      <c r="F132" s="148" t="s">
        <v>355</v>
      </c>
      <c r="I132" s="141"/>
      <c r="J132" s="149">
        <f>BK132</f>
        <v>0</v>
      </c>
      <c r="L132" s="138"/>
      <c r="M132" s="143"/>
      <c r="P132" s="144">
        <f>SUM(P133:P138)</f>
        <v>0</v>
      </c>
      <c r="R132" s="144">
        <f>SUM(R133:R138)</f>
        <v>0</v>
      </c>
      <c r="T132" s="145">
        <f>SUM(T133:T138)</f>
        <v>0</v>
      </c>
      <c r="AR132" s="139" t="s">
        <v>213</v>
      </c>
      <c r="AT132" s="146" t="s">
        <v>75</v>
      </c>
      <c r="AU132" s="146" t="s">
        <v>84</v>
      </c>
      <c r="AY132" s="139" t="s">
        <v>194</v>
      </c>
      <c r="BK132" s="147">
        <f>SUM(BK133:BK138)</f>
        <v>0</v>
      </c>
    </row>
    <row r="133" spans="2:65" s="18" customFormat="1" ht="33" customHeight="1">
      <c r="B133" s="121"/>
      <c r="C133" s="150" t="s">
        <v>236</v>
      </c>
      <c r="D133" s="150" t="s">
        <v>197</v>
      </c>
      <c r="E133" s="151" t="s">
        <v>1901</v>
      </c>
      <c r="F133" s="152" t="s">
        <v>1902</v>
      </c>
      <c r="G133" s="153" t="s">
        <v>358</v>
      </c>
      <c r="H133" s="154">
        <v>16</v>
      </c>
      <c r="I133" s="155"/>
      <c r="J133" s="155">
        <f t="shared" ref="J133:J138" si="5">ROUND(I133*H133,2)</f>
        <v>0</v>
      </c>
      <c r="K133" s="156"/>
      <c r="L133" s="19"/>
      <c r="M133" s="157" t="s">
        <v>1</v>
      </c>
      <c r="N133" s="120" t="s">
        <v>42</v>
      </c>
      <c r="P133" s="158">
        <f t="shared" ref="P133:P138" si="6">O133*H133</f>
        <v>0</v>
      </c>
      <c r="Q133" s="158">
        <v>0</v>
      </c>
      <c r="R133" s="158">
        <f t="shared" ref="R133:R138" si="7">Q133*H133</f>
        <v>0</v>
      </c>
      <c r="S133" s="158">
        <v>0</v>
      </c>
      <c r="T133" s="159">
        <f t="shared" ref="T133:T138" si="8">S133*H133</f>
        <v>0</v>
      </c>
      <c r="AR133" s="106" t="s">
        <v>359</v>
      </c>
      <c r="AT133" s="106" t="s">
        <v>197</v>
      </c>
      <c r="AU133" s="106" t="s">
        <v>174</v>
      </c>
      <c r="AY133" s="3" t="s">
        <v>194</v>
      </c>
      <c r="BE133" s="81">
        <f t="shared" ref="BE133:BE138" si="9">IF(N133="základná",J133,0)</f>
        <v>0</v>
      </c>
      <c r="BF133" s="81">
        <f t="shared" ref="BF133:BF138" si="10">IF(N133="znížená",J133,0)</f>
        <v>0</v>
      </c>
      <c r="BG133" s="81">
        <f t="shared" ref="BG133:BG138" si="11">IF(N133="zákl. prenesená",J133,0)</f>
        <v>0</v>
      </c>
      <c r="BH133" s="81">
        <f t="shared" ref="BH133:BH138" si="12">IF(N133="zníž. prenesená",J133,0)</f>
        <v>0</v>
      </c>
      <c r="BI133" s="81">
        <f t="shared" ref="BI133:BI138" si="13">IF(N133="nulová",J133,0)</f>
        <v>0</v>
      </c>
      <c r="BJ133" s="3" t="s">
        <v>174</v>
      </c>
      <c r="BK133" s="81">
        <f t="shared" ref="BK133:BK138" si="14">ROUND(I133*H133,2)</f>
        <v>0</v>
      </c>
      <c r="BL133" s="3" t="s">
        <v>359</v>
      </c>
      <c r="BM133" s="106" t="s">
        <v>2167</v>
      </c>
    </row>
    <row r="134" spans="2:65" s="18" customFormat="1" ht="33" customHeight="1">
      <c r="B134" s="121"/>
      <c r="C134" s="150" t="s">
        <v>240</v>
      </c>
      <c r="D134" s="150" t="s">
        <v>197</v>
      </c>
      <c r="E134" s="151" t="s">
        <v>356</v>
      </c>
      <c r="F134" s="152" t="s">
        <v>357</v>
      </c>
      <c r="G134" s="153" t="s">
        <v>358</v>
      </c>
      <c r="H134" s="154">
        <v>8</v>
      </c>
      <c r="I134" s="155"/>
      <c r="J134" s="155">
        <f t="shared" si="5"/>
        <v>0</v>
      </c>
      <c r="K134" s="156"/>
      <c r="L134" s="19"/>
      <c r="M134" s="157" t="s">
        <v>1</v>
      </c>
      <c r="N134" s="120" t="s">
        <v>42</v>
      </c>
      <c r="P134" s="158">
        <f t="shared" si="6"/>
        <v>0</v>
      </c>
      <c r="Q134" s="158">
        <v>0</v>
      </c>
      <c r="R134" s="158">
        <f t="shared" si="7"/>
        <v>0</v>
      </c>
      <c r="S134" s="158">
        <v>0</v>
      </c>
      <c r="T134" s="159">
        <f t="shared" si="8"/>
        <v>0</v>
      </c>
      <c r="AR134" s="106" t="s">
        <v>359</v>
      </c>
      <c r="AT134" s="106" t="s">
        <v>197</v>
      </c>
      <c r="AU134" s="106" t="s">
        <v>174</v>
      </c>
      <c r="AY134" s="3" t="s">
        <v>194</v>
      </c>
      <c r="BE134" s="81">
        <f t="shared" si="9"/>
        <v>0</v>
      </c>
      <c r="BF134" s="81">
        <f t="shared" si="10"/>
        <v>0</v>
      </c>
      <c r="BG134" s="81">
        <f t="shared" si="11"/>
        <v>0</v>
      </c>
      <c r="BH134" s="81">
        <f t="shared" si="12"/>
        <v>0</v>
      </c>
      <c r="BI134" s="81">
        <f t="shared" si="13"/>
        <v>0</v>
      </c>
      <c r="BJ134" s="3" t="s">
        <v>174</v>
      </c>
      <c r="BK134" s="81">
        <f t="shared" si="14"/>
        <v>0</v>
      </c>
      <c r="BL134" s="3" t="s">
        <v>359</v>
      </c>
      <c r="BM134" s="106" t="s">
        <v>2168</v>
      </c>
    </row>
    <row r="135" spans="2:65" s="18" customFormat="1" ht="37.9" customHeight="1">
      <c r="B135" s="121"/>
      <c r="C135" s="150" t="s">
        <v>244</v>
      </c>
      <c r="D135" s="150" t="s">
        <v>197</v>
      </c>
      <c r="E135" s="151" t="s">
        <v>361</v>
      </c>
      <c r="F135" s="152" t="s">
        <v>362</v>
      </c>
      <c r="G135" s="153" t="s">
        <v>358</v>
      </c>
      <c r="H135" s="154">
        <v>8</v>
      </c>
      <c r="I135" s="155"/>
      <c r="J135" s="155">
        <f t="shared" si="5"/>
        <v>0</v>
      </c>
      <c r="K135" s="156"/>
      <c r="L135" s="19"/>
      <c r="M135" s="157" t="s">
        <v>1</v>
      </c>
      <c r="N135" s="120" t="s">
        <v>42</v>
      </c>
      <c r="P135" s="158">
        <f t="shared" si="6"/>
        <v>0</v>
      </c>
      <c r="Q135" s="158">
        <v>0</v>
      </c>
      <c r="R135" s="158">
        <f t="shared" si="7"/>
        <v>0</v>
      </c>
      <c r="S135" s="158">
        <v>0</v>
      </c>
      <c r="T135" s="159">
        <f t="shared" si="8"/>
        <v>0</v>
      </c>
      <c r="AR135" s="106" t="s">
        <v>359</v>
      </c>
      <c r="AT135" s="106" t="s">
        <v>197</v>
      </c>
      <c r="AU135" s="106" t="s">
        <v>174</v>
      </c>
      <c r="AY135" s="3" t="s">
        <v>194</v>
      </c>
      <c r="BE135" s="81">
        <f t="shared" si="9"/>
        <v>0</v>
      </c>
      <c r="BF135" s="81">
        <f t="shared" si="10"/>
        <v>0</v>
      </c>
      <c r="BG135" s="81">
        <f t="shared" si="11"/>
        <v>0</v>
      </c>
      <c r="BH135" s="81">
        <f t="shared" si="12"/>
        <v>0</v>
      </c>
      <c r="BI135" s="81">
        <f t="shared" si="13"/>
        <v>0</v>
      </c>
      <c r="BJ135" s="3" t="s">
        <v>174</v>
      </c>
      <c r="BK135" s="81">
        <f t="shared" si="14"/>
        <v>0</v>
      </c>
      <c r="BL135" s="3" t="s">
        <v>359</v>
      </c>
      <c r="BM135" s="106" t="s">
        <v>2169</v>
      </c>
    </row>
    <row r="136" spans="2:65" s="18" customFormat="1" ht="16.5" customHeight="1">
      <c r="B136" s="121"/>
      <c r="C136" s="150" t="s">
        <v>249</v>
      </c>
      <c r="D136" s="150" t="s">
        <v>197</v>
      </c>
      <c r="E136" s="151" t="s">
        <v>1906</v>
      </c>
      <c r="F136" s="152" t="s">
        <v>1907</v>
      </c>
      <c r="G136" s="153" t="s">
        <v>358</v>
      </c>
      <c r="H136" s="154">
        <v>4</v>
      </c>
      <c r="I136" s="155"/>
      <c r="J136" s="155">
        <f t="shared" si="5"/>
        <v>0</v>
      </c>
      <c r="K136" s="156"/>
      <c r="L136" s="19"/>
      <c r="M136" s="157" t="s">
        <v>1</v>
      </c>
      <c r="N136" s="120" t="s">
        <v>42</v>
      </c>
      <c r="P136" s="158">
        <f t="shared" si="6"/>
        <v>0</v>
      </c>
      <c r="Q136" s="158">
        <v>0</v>
      </c>
      <c r="R136" s="158">
        <f t="shared" si="7"/>
        <v>0</v>
      </c>
      <c r="S136" s="158">
        <v>0</v>
      </c>
      <c r="T136" s="159">
        <f t="shared" si="8"/>
        <v>0</v>
      </c>
      <c r="AR136" s="106" t="s">
        <v>84</v>
      </c>
      <c r="AT136" s="106" t="s">
        <v>197</v>
      </c>
      <c r="AU136" s="106" t="s">
        <v>174</v>
      </c>
      <c r="AY136" s="3" t="s">
        <v>194</v>
      </c>
      <c r="BE136" s="81">
        <f t="shared" si="9"/>
        <v>0</v>
      </c>
      <c r="BF136" s="81">
        <f t="shared" si="10"/>
        <v>0</v>
      </c>
      <c r="BG136" s="81">
        <f t="shared" si="11"/>
        <v>0</v>
      </c>
      <c r="BH136" s="81">
        <f t="shared" si="12"/>
        <v>0</v>
      </c>
      <c r="BI136" s="81">
        <f t="shared" si="13"/>
        <v>0</v>
      </c>
      <c r="BJ136" s="3" t="s">
        <v>174</v>
      </c>
      <c r="BK136" s="81">
        <f t="shared" si="14"/>
        <v>0</v>
      </c>
      <c r="BL136" s="3" t="s">
        <v>84</v>
      </c>
      <c r="BM136" s="106" t="s">
        <v>2170</v>
      </c>
    </row>
    <row r="137" spans="2:65" s="18" customFormat="1" ht="16.5" customHeight="1">
      <c r="B137" s="121"/>
      <c r="C137" s="150" t="s">
        <v>253</v>
      </c>
      <c r="D137" s="150" t="s">
        <v>197</v>
      </c>
      <c r="E137" s="151" t="s">
        <v>367</v>
      </c>
      <c r="F137" s="152" t="s">
        <v>368</v>
      </c>
      <c r="G137" s="153" t="s">
        <v>358</v>
      </c>
      <c r="H137" s="154">
        <v>4</v>
      </c>
      <c r="I137" s="155"/>
      <c r="J137" s="155">
        <f t="shared" si="5"/>
        <v>0</v>
      </c>
      <c r="K137" s="156"/>
      <c r="L137" s="19"/>
      <c r="M137" s="157" t="s">
        <v>1</v>
      </c>
      <c r="N137" s="120" t="s">
        <v>42</v>
      </c>
      <c r="P137" s="158">
        <f t="shared" si="6"/>
        <v>0</v>
      </c>
      <c r="Q137" s="158">
        <v>0</v>
      </c>
      <c r="R137" s="158">
        <f t="shared" si="7"/>
        <v>0</v>
      </c>
      <c r="S137" s="158">
        <v>0</v>
      </c>
      <c r="T137" s="159">
        <f t="shared" si="8"/>
        <v>0</v>
      </c>
      <c r="AR137" s="106" t="s">
        <v>84</v>
      </c>
      <c r="AT137" s="106" t="s">
        <v>197</v>
      </c>
      <c r="AU137" s="106" t="s">
        <v>174</v>
      </c>
      <c r="AY137" s="3" t="s">
        <v>194</v>
      </c>
      <c r="BE137" s="81">
        <f t="shared" si="9"/>
        <v>0</v>
      </c>
      <c r="BF137" s="81">
        <f t="shared" si="10"/>
        <v>0</v>
      </c>
      <c r="BG137" s="81">
        <f t="shared" si="11"/>
        <v>0</v>
      </c>
      <c r="BH137" s="81">
        <f t="shared" si="12"/>
        <v>0</v>
      </c>
      <c r="BI137" s="81">
        <f t="shared" si="13"/>
        <v>0</v>
      </c>
      <c r="BJ137" s="3" t="s">
        <v>174</v>
      </c>
      <c r="BK137" s="81">
        <f t="shared" si="14"/>
        <v>0</v>
      </c>
      <c r="BL137" s="3" t="s">
        <v>84</v>
      </c>
      <c r="BM137" s="106" t="s">
        <v>2171</v>
      </c>
    </row>
    <row r="138" spans="2:65" s="18" customFormat="1" ht="21.75" customHeight="1">
      <c r="B138" s="121"/>
      <c r="C138" s="150" t="s">
        <v>257</v>
      </c>
      <c r="D138" s="150" t="s">
        <v>197</v>
      </c>
      <c r="E138" s="151" t="s">
        <v>379</v>
      </c>
      <c r="F138" s="152" t="s">
        <v>380</v>
      </c>
      <c r="G138" s="153" t="s">
        <v>358</v>
      </c>
      <c r="H138" s="154">
        <v>8</v>
      </c>
      <c r="I138" s="155"/>
      <c r="J138" s="155">
        <f t="shared" si="5"/>
        <v>0</v>
      </c>
      <c r="K138" s="156"/>
      <c r="L138" s="19"/>
      <c r="M138" s="157" t="s">
        <v>1</v>
      </c>
      <c r="N138" s="120" t="s">
        <v>42</v>
      </c>
      <c r="P138" s="158">
        <f t="shared" si="6"/>
        <v>0</v>
      </c>
      <c r="Q138" s="158">
        <v>0</v>
      </c>
      <c r="R138" s="158">
        <f t="shared" si="7"/>
        <v>0</v>
      </c>
      <c r="S138" s="158">
        <v>0</v>
      </c>
      <c r="T138" s="159">
        <f t="shared" si="8"/>
        <v>0</v>
      </c>
      <c r="AR138" s="106" t="s">
        <v>84</v>
      </c>
      <c r="AT138" s="106" t="s">
        <v>197</v>
      </c>
      <c r="AU138" s="106" t="s">
        <v>174</v>
      </c>
      <c r="AY138" s="3" t="s">
        <v>194</v>
      </c>
      <c r="BE138" s="81">
        <f t="shared" si="9"/>
        <v>0</v>
      </c>
      <c r="BF138" s="81">
        <f t="shared" si="10"/>
        <v>0</v>
      </c>
      <c r="BG138" s="81">
        <f t="shared" si="11"/>
        <v>0</v>
      </c>
      <c r="BH138" s="81">
        <f t="shared" si="12"/>
        <v>0</v>
      </c>
      <c r="BI138" s="81">
        <f t="shared" si="13"/>
        <v>0</v>
      </c>
      <c r="BJ138" s="3" t="s">
        <v>174</v>
      </c>
      <c r="BK138" s="81">
        <f t="shared" si="14"/>
        <v>0</v>
      </c>
      <c r="BL138" s="3" t="s">
        <v>84</v>
      </c>
      <c r="BM138" s="106" t="s">
        <v>2172</v>
      </c>
    </row>
    <row r="139" spans="2:65" s="137" customFormat="1" ht="25.9" customHeight="1">
      <c r="B139" s="138"/>
      <c r="D139" s="139" t="s">
        <v>75</v>
      </c>
      <c r="E139" s="140" t="s">
        <v>209</v>
      </c>
      <c r="F139" s="140" t="s">
        <v>210</v>
      </c>
      <c r="I139" s="141"/>
      <c r="J139" s="142">
        <f>BK139</f>
        <v>0</v>
      </c>
      <c r="L139" s="138"/>
      <c r="M139" s="143"/>
      <c r="P139" s="144">
        <f>P140+P167</f>
        <v>0</v>
      </c>
      <c r="R139" s="144">
        <f>R140+R167</f>
        <v>8.2203900000000001</v>
      </c>
      <c r="T139" s="145">
        <f>T140+T167</f>
        <v>0</v>
      </c>
      <c r="AR139" s="139" t="s">
        <v>205</v>
      </c>
      <c r="AT139" s="146" t="s">
        <v>75</v>
      </c>
      <c r="AU139" s="146" t="s">
        <v>76</v>
      </c>
      <c r="AY139" s="139" t="s">
        <v>194</v>
      </c>
      <c r="BK139" s="147">
        <f>BK140+BK167</f>
        <v>0</v>
      </c>
    </row>
    <row r="140" spans="2:65" s="137" customFormat="1" ht="22.9" customHeight="1">
      <c r="B140" s="138"/>
      <c r="D140" s="139" t="s">
        <v>75</v>
      </c>
      <c r="E140" s="148" t="s">
        <v>211</v>
      </c>
      <c r="F140" s="148" t="s">
        <v>382</v>
      </c>
      <c r="I140" s="141"/>
      <c r="J140" s="149">
        <f>BK140</f>
        <v>0</v>
      </c>
      <c r="L140" s="138"/>
      <c r="M140" s="143"/>
      <c r="P140" s="144">
        <f>SUM(P141:P166)</f>
        <v>0</v>
      </c>
      <c r="R140" s="144">
        <f>SUM(R141:R166)</f>
        <v>8.2168899999999994</v>
      </c>
      <c r="T140" s="145">
        <f>SUM(T141:T166)</f>
        <v>0</v>
      </c>
      <c r="AR140" s="139" t="s">
        <v>205</v>
      </c>
      <c r="AT140" s="146" t="s">
        <v>75</v>
      </c>
      <c r="AU140" s="146" t="s">
        <v>84</v>
      </c>
      <c r="AY140" s="139" t="s">
        <v>194</v>
      </c>
      <c r="BK140" s="147">
        <f>SUM(BK141:BK166)</f>
        <v>0</v>
      </c>
    </row>
    <row r="141" spans="2:65" s="18" customFormat="1" ht="16.5" customHeight="1">
      <c r="B141" s="121"/>
      <c r="C141" s="150" t="s">
        <v>261</v>
      </c>
      <c r="D141" s="150" t="s">
        <v>197</v>
      </c>
      <c r="E141" s="151" t="s">
        <v>417</v>
      </c>
      <c r="F141" s="152" t="s">
        <v>418</v>
      </c>
      <c r="G141" s="153" t="s">
        <v>419</v>
      </c>
      <c r="H141" s="154">
        <v>0.2</v>
      </c>
      <c r="I141" s="155"/>
      <c r="J141" s="155">
        <f t="shared" ref="J141:J166" si="15">ROUND(I141*H141,2)</f>
        <v>0</v>
      </c>
      <c r="K141" s="156"/>
      <c r="L141" s="19"/>
      <c r="M141" s="157" t="s">
        <v>1</v>
      </c>
      <c r="N141" s="120" t="s">
        <v>42</v>
      </c>
      <c r="P141" s="158">
        <f t="shared" ref="P141:P166" si="16">O141*H141</f>
        <v>0</v>
      </c>
      <c r="Q141" s="158">
        <v>0</v>
      </c>
      <c r="R141" s="158">
        <f t="shared" ref="R141:R166" si="17">Q141*H141</f>
        <v>0</v>
      </c>
      <c r="S141" s="158">
        <v>0</v>
      </c>
      <c r="T141" s="159">
        <f t="shared" ref="T141:T166" si="18">S141*H141</f>
        <v>0</v>
      </c>
      <c r="AR141" s="106" t="s">
        <v>420</v>
      </c>
      <c r="AT141" s="106" t="s">
        <v>197</v>
      </c>
      <c r="AU141" s="106" t="s">
        <v>174</v>
      </c>
      <c r="AY141" s="3" t="s">
        <v>194</v>
      </c>
      <c r="BE141" s="81">
        <f t="shared" ref="BE141:BE166" si="19">IF(N141="základná",J141,0)</f>
        <v>0</v>
      </c>
      <c r="BF141" s="81">
        <f t="shared" ref="BF141:BF166" si="20">IF(N141="znížená",J141,0)</f>
        <v>0</v>
      </c>
      <c r="BG141" s="81">
        <f t="shared" ref="BG141:BG166" si="21">IF(N141="zákl. prenesená",J141,0)</f>
        <v>0</v>
      </c>
      <c r="BH141" s="81">
        <f t="shared" ref="BH141:BH166" si="22">IF(N141="zníž. prenesená",J141,0)</f>
        <v>0</v>
      </c>
      <c r="BI141" s="81">
        <f t="shared" ref="BI141:BI166" si="23">IF(N141="nulová",J141,0)</f>
        <v>0</v>
      </c>
      <c r="BJ141" s="3" t="s">
        <v>174</v>
      </c>
      <c r="BK141" s="81">
        <f t="shared" ref="BK141:BK166" si="24">ROUND(I141*H141,2)</f>
        <v>0</v>
      </c>
      <c r="BL141" s="3" t="s">
        <v>420</v>
      </c>
      <c r="BM141" s="106" t="s">
        <v>2173</v>
      </c>
    </row>
    <row r="142" spans="2:65" s="18" customFormat="1" ht="21.75" customHeight="1">
      <c r="B142" s="121"/>
      <c r="C142" s="165" t="s">
        <v>265</v>
      </c>
      <c r="D142" s="165" t="s">
        <v>209</v>
      </c>
      <c r="E142" s="166" t="s">
        <v>422</v>
      </c>
      <c r="F142" s="167" t="s">
        <v>423</v>
      </c>
      <c r="G142" s="168" t="s">
        <v>227</v>
      </c>
      <c r="H142" s="169">
        <v>1</v>
      </c>
      <c r="I142" s="170"/>
      <c r="J142" s="170">
        <f t="shared" si="15"/>
        <v>0</v>
      </c>
      <c r="K142" s="171"/>
      <c r="L142" s="172"/>
      <c r="M142" s="173" t="s">
        <v>1</v>
      </c>
      <c r="N142" s="174" t="s">
        <v>42</v>
      </c>
      <c r="P142" s="158">
        <f t="shared" si="16"/>
        <v>0</v>
      </c>
      <c r="Q142" s="158">
        <v>2.0930000000000001E-2</v>
      </c>
      <c r="R142" s="158">
        <f t="shared" si="17"/>
        <v>2.0930000000000001E-2</v>
      </c>
      <c r="S142" s="158">
        <v>0</v>
      </c>
      <c r="T142" s="159">
        <f t="shared" si="18"/>
        <v>0</v>
      </c>
      <c r="AR142" s="106" t="s">
        <v>352</v>
      </c>
      <c r="AT142" s="106" t="s">
        <v>209</v>
      </c>
      <c r="AU142" s="106" t="s">
        <v>174</v>
      </c>
      <c r="AY142" s="3" t="s">
        <v>194</v>
      </c>
      <c r="BE142" s="81">
        <f t="shared" si="19"/>
        <v>0</v>
      </c>
      <c r="BF142" s="81">
        <f t="shared" si="20"/>
        <v>0</v>
      </c>
      <c r="BG142" s="81">
        <f t="shared" si="21"/>
        <v>0</v>
      </c>
      <c r="BH142" s="81">
        <f t="shared" si="22"/>
        <v>0</v>
      </c>
      <c r="BI142" s="81">
        <f t="shared" si="23"/>
        <v>0</v>
      </c>
      <c r="BJ142" s="3" t="s">
        <v>174</v>
      </c>
      <c r="BK142" s="81">
        <f t="shared" si="24"/>
        <v>0</v>
      </c>
      <c r="BL142" s="3" t="s">
        <v>352</v>
      </c>
      <c r="BM142" s="106" t="s">
        <v>2174</v>
      </c>
    </row>
    <row r="143" spans="2:65" s="18" customFormat="1" ht="24.2" customHeight="1">
      <c r="B143" s="121"/>
      <c r="C143" s="150" t="s">
        <v>269</v>
      </c>
      <c r="D143" s="150" t="s">
        <v>197</v>
      </c>
      <c r="E143" s="151" t="s">
        <v>2072</v>
      </c>
      <c r="F143" s="152" t="s">
        <v>2073</v>
      </c>
      <c r="G143" s="153" t="s">
        <v>227</v>
      </c>
      <c r="H143" s="154">
        <v>8</v>
      </c>
      <c r="I143" s="155"/>
      <c r="J143" s="155">
        <f t="shared" si="15"/>
        <v>0</v>
      </c>
      <c r="K143" s="156"/>
      <c r="L143" s="19"/>
      <c r="M143" s="157" t="s">
        <v>1</v>
      </c>
      <c r="N143" s="120" t="s">
        <v>42</v>
      </c>
      <c r="P143" s="158">
        <f t="shared" si="16"/>
        <v>0</v>
      </c>
      <c r="Q143" s="158">
        <v>0</v>
      </c>
      <c r="R143" s="158">
        <f t="shared" si="17"/>
        <v>0</v>
      </c>
      <c r="S143" s="158">
        <v>0</v>
      </c>
      <c r="T143" s="159">
        <f t="shared" si="18"/>
        <v>0</v>
      </c>
      <c r="AR143" s="106" t="s">
        <v>420</v>
      </c>
      <c r="AT143" s="106" t="s">
        <v>197</v>
      </c>
      <c r="AU143" s="106" t="s">
        <v>174</v>
      </c>
      <c r="AY143" s="3" t="s">
        <v>194</v>
      </c>
      <c r="BE143" s="81">
        <f t="shared" si="19"/>
        <v>0</v>
      </c>
      <c r="BF143" s="81">
        <f t="shared" si="20"/>
        <v>0</v>
      </c>
      <c r="BG143" s="81">
        <f t="shared" si="21"/>
        <v>0</v>
      </c>
      <c r="BH143" s="81">
        <f t="shared" si="22"/>
        <v>0</v>
      </c>
      <c r="BI143" s="81">
        <f t="shared" si="23"/>
        <v>0</v>
      </c>
      <c r="BJ143" s="3" t="s">
        <v>174</v>
      </c>
      <c r="BK143" s="81">
        <f t="shared" si="24"/>
        <v>0</v>
      </c>
      <c r="BL143" s="3" t="s">
        <v>420</v>
      </c>
      <c r="BM143" s="106" t="s">
        <v>2175</v>
      </c>
    </row>
    <row r="144" spans="2:65" s="18" customFormat="1" ht="24.2" customHeight="1">
      <c r="B144" s="121"/>
      <c r="C144" s="165" t="s">
        <v>273</v>
      </c>
      <c r="D144" s="165" t="s">
        <v>209</v>
      </c>
      <c r="E144" s="166" t="s">
        <v>2075</v>
      </c>
      <c r="F144" s="167" t="s">
        <v>2076</v>
      </c>
      <c r="G144" s="168" t="s">
        <v>227</v>
      </c>
      <c r="H144" s="169">
        <v>8</v>
      </c>
      <c r="I144" s="170"/>
      <c r="J144" s="170">
        <f t="shared" si="15"/>
        <v>0</v>
      </c>
      <c r="K144" s="171"/>
      <c r="L144" s="172"/>
      <c r="M144" s="173" t="s">
        <v>1</v>
      </c>
      <c r="N144" s="174" t="s">
        <v>42</v>
      </c>
      <c r="P144" s="158">
        <f t="shared" si="16"/>
        <v>0</v>
      </c>
      <c r="Q144" s="158">
        <v>1</v>
      </c>
      <c r="R144" s="158">
        <f t="shared" si="17"/>
        <v>8</v>
      </c>
      <c r="S144" s="158">
        <v>0</v>
      </c>
      <c r="T144" s="159">
        <f t="shared" si="18"/>
        <v>0</v>
      </c>
      <c r="AR144" s="106" t="s">
        <v>352</v>
      </c>
      <c r="AT144" s="106" t="s">
        <v>209</v>
      </c>
      <c r="AU144" s="106" t="s">
        <v>174</v>
      </c>
      <c r="AY144" s="3" t="s">
        <v>194</v>
      </c>
      <c r="BE144" s="81">
        <f t="shared" si="19"/>
        <v>0</v>
      </c>
      <c r="BF144" s="81">
        <f t="shared" si="20"/>
        <v>0</v>
      </c>
      <c r="BG144" s="81">
        <f t="shared" si="21"/>
        <v>0</v>
      </c>
      <c r="BH144" s="81">
        <f t="shared" si="22"/>
        <v>0</v>
      </c>
      <c r="BI144" s="81">
        <f t="shared" si="23"/>
        <v>0</v>
      </c>
      <c r="BJ144" s="3" t="s">
        <v>174</v>
      </c>
      <c r="BK144" s="81">
        <f t="shared" si="24"/>
        <v>0</v>
      </c>
      <c r="BL144" s="3" t="s">
        <v>352</v>
      </c>
      <c r="BM144" s="106" t="s">
        <v>2176</v>
      </c>
    </row>
    <row r="145" spans="2:65" s="18" customFormat="1" ht="24.2" customHeight="1">
      <c r="B145" s="121"/>
      <c r="C145" s="150" t="s">
        <v>277</v>
      </c>
      <c r="D145" s="150" t="s">
        <v>197</v>
      </c>
      <c r="E145" s="151" t="s">
        <v>1949</v>
      </c>
      <c r="F145" s="152" t="s">
        <v>1950</v>
      </c>
      <c r="G145" s="153" t="s">
        <v>227</v>
      </c>
      <c r="H145" s="154">
        <v>12</v>
      </c>
      <c r="I145" s="155"/>
      <c r="J145" s="155">
        <f t="shared" si="15"/>
        <v>0</v>
      </c>
      <c r="K145" s="156"/>
      <c r="L145" s="19"/>
      <c r="M145" s="157" t="s">
        <v>1</v>
      </c>
      <c r="N145" s="120" t="s">
        <v>42</v>
      </c>
      <c r="P145" s="158">
        <f t="shared" si="16"/>
        <v>0</v>
      </c>
      <c r="Q145" s="158">
        <v>0</v>
      </c>
      <c r="R145" s="158">
        <f t="shared" si="17"/>
        <v>0</v>
      </c>
      <c r="S145" s="158">
        <v>0</v>
      </c>
      <c r="T145" s="159">
        <f t="shared" si="18"/>
        <v>0</v>
      </c>
      <c r="AR145" s="106" t="s">
        <v>420</v>
      </c>
      <c r="AT145" s="106" t="s">
        <v>197</v>
      </c>
      <c r="AU145" s="106" t="s">
        <v>174</v>
      </c>
      <c r="AY145" s="3" t="s">
        <v>194</v>
      </c>
      <c r="BE145" s="81">
        <f t="shared" si="19"/>
        <v>0</v>
      </c>
      <c r="BF145" s="81">
        <f t="shared" si="20"/>
        <v>0</v>
      </c>
      <c r="BG145" s="81">
        <f t="shared" si="21"/>
        <v>0</v>
      </c>
      <c r="BH145" s="81">
        <f t="shared" si="22"/>
        <v>0</v>
      </c>
      <c r="BI145" s="81">
        <f t="shared" si="23"/>
        <v>0</v>
      </c>
      <c r="BJ145" s="3" t="s">
        <v>174</v>
      </c>
      <c r="BK145" s="81">
        <f t="shared" si="24"/>
        <v>0</v>
      </c>
      <c r="BL145" s="3" t="s">
        <v>420</v>
      </c>
      <c r="BM145" s="106" t="s">
        <v>2177</v>
      </c>
    </row>
    <row r="146" spans="2:65" s="18" customFormat="1" ht="24.2" customHeight="1">
      <c r="B146" s="121"/>
      <c r="C146" s="150" t="s">
        <v>281</v>
      </c>
      <c r="D146" s="150" t="s">
        <v>197</v>
      </c>
      <c r="E146" s="151" t="s">
        <v>1952</v>
      </c>
      <c r="F146" s="152" t="s">
        <v>1953</v>
      </c>
      <c r="G146" s="153" t="s">
        <v>227</v>
      </c>
      <c r="H146" s="154">
        <v>30</v>
      </c>
      <c r="I146" s="155"/>
      <c r="J146" s="155">
        <f t="shared" si="15"/>
        <v>0</v>
      </c>
      <c r="K146" s="156"/>
      <c r="L146" s="19"/>
      <c r="M146" s="157" t="s">
        <v>1</v>
      </c>
      <c r="N146" s="120" t="s">
        <v>42</v>
      </c>
      <c r="P146" s="158">
        <f t="shared" si="16"/>
        <v>0</v>
      </c>
      <c r="Q146" s="158">
        <v>0</v>
      </c>
      <c r="R146" s="158">
        <f t="shared" si="17"/>
        <v>0</v>
      </c>
      <c r="S146" s="158">
        <v>0</v>
      </c>
      <c r="T146" s="159">
        <f t="shared" si="18"/>
        <v>0</v>
      </c>
      <c r="AR146" s="106" t="s">
        <v>420</v>
      </c>
      <c r="AT146" s="106" t="s">
        <v>197</v>
      </c>
      <c r="AU146" s="106" t="s">
        <v>174</v>
      </c>
      <c r="AY146" s="3" t="s">
        <v>194</v>
      </c>
      <c r="BE146" s="81">
        <f t="shared" si="19"/>
        <v>0</v>
      </c>
      <c r="BF146" s="81">
        <f t="shared" si="20"/>
        <v>0</v>
      </c>
      <c r="BG146" s="81">
        <f t="shared" si="21"/>
        <v>0</v>
      </c>
      <c r="BH146" s="81">
        <f t="shared" si="22"/>
        <v>0</v>
      </c>
      <c r="BI146" s="81">
        <f t="shared" si="23"/>
        <v>0</v>
      </c>
      <c r="BJ146" s="3" t="s">
        <v>174</v>
      </c>
      <c r="BK146" s="81">
        <f t="shared" si="24"/>
        <v>0</v>
      </c>
      <c r="BL146" s="3" t="s">
        <v>420</v>
      </c>
      <c r="BM146" s="106" t="s">
        <v>2178</v>
      </c>
    </row>
    <row r="147" spans="2:65" s="18" customFormat="1" ht="24.2" customHeight="1">
      <c r="B147" s="121"/>
      <c r="C147" s="150" t="s">
        <v>7</v>
      </c>
      <c r="D147" s="150" t="s">
        <v>197</v>
      </c>
      <c r="E147" s="151" t="s">
        <v>2101</v>
      </c>
      <c r="F147" s="152" t="s">
        <v>2102</v>
      </c>
      <c r="G147" s="153" t="s">
        <v>227</v>
      </c>
      <c r="H147" s="154">
        <v>1</v>
      </c>
      <c r="I147" s="155"/>
      <c r="J147" s="155">
        <f t="shared" si="15"/>
        <v>0</v>
      </c>
      <c r="K147" s="156"/>
      <c r="L147" s="19"/>
      <c r="M147" s="157" t="s">
        <v>1</v>
      </c>
      <c r="N147" s="120" t="s">
        <v>42</v>
      </c>
      <c r="P147" s="158">
        <f t="shared" si="16"/>
        <v>0</v>
      </c>
      <c r="Q147" s="158">
        <v>0</v>
      </c>
      <c r="R147" s="158">
        <f t="shared" si="17"/>
        <v>0</v>
      </c>
      <c r="S147" s="158">
        <v>0</v>
      </c>
      <c r="T147" s="159">
        <f t="shared" si="18"/>
        <v>0</v>
      </c>
      <c r="AR147" s="106" t="s">
        <v>420</v>
      </c>
      <c r="AT147" s="106" t="s">
        <v>197</v>
      </c>
      <c r="AU147" s="106" t="s">
        <v>174</v>
      </c>
      <c r="AY147" s="3" t="s">
        <v>194</v>
      </c>
      <c r="BE147" s="81">
        <f t="shared" si="19"/>
        <v>0</v>
      </c>
      <c r="BF147" s="81">
        <f t="shared" si="20"/>
        <v>0</v>
      </c>
      <c r="BG147" s="81">
        <f t="shared" si="21"/>
        <v>0</v>
      </c>
      <c r="BH147" s="81">
        <f t="shared" si="22"/>
        <v>0</v>
      </c>
      <c r="BI147" s="81">
        <f t="shared" si="23"/>
        <v>0</v>
      </c>
      <c r="BJ147" s="3" t="s">
        <v>174</v>
      </c>
      <c r="BK147" s="81">
        <f t="shared" si="24"/>
        <v>0</v>
      </c>
      <c r="BL147" s="3" t="s">
        <v>420</v>
      </c>
      <c r="BM147" s="106" t="s">
        <v>2179</v>
      </c>
    </row>
    <row r="148" spans="2:65" s="18" customFormat="1" ht="33" customHeight="1">
      <c r="B148" s="121"/>
      <c r="C148" s="165" t="s">
        <v>289</v>
      </c>
      <c r="D148" s="165" t="s">
        <v>209</v>
      </c>
      <c r="E148" s="166" t="s">
        <v>2104</v>
      </c>
      <c r="F148" s="167" t="s">
        <v>2105</v>
      </c>
      <c r="G148" s="168" t="s">
        <v>227</v>
      </c>
      <c r="H148" s="169">
        <v>1</v>
      </c>
      <c r="I148" s="170"/>
      <c r="J148" s="170">
        <f t="shared" si="15"/>
        <v>0</v>
      </c>
      <c r="K148" s="171"/>
      <c r="L148" s="172"/>
      <c r="M148" s="173" t="s">
        <v>1</v>
      </c>
      <c r="N148" s="174" t="s">
        <v>42</v>
      </c>
      <c r="P148" s="158">
        <f t="shared" si="16"/>
        <v>0</v>
      </c>
      <c r="Q148" s="158">
        <v>7.0000000000000001E-3</v>
      </c>
      <c r="R148" s="158">
        <f t="shared" si="17"/>
        <v>7.0000000000000001E-3</v>
      </c>
      <c r="S148" s="158">
        <v>0</v>
      </c>
      <c r="T148" s="159">
        <f t="shared" si="18"/>
        <v>0</v>
      </c>
      <c r="AR148" s="106" t="s">
        <v>352</v>
      </c>
      <c r="AT148" s="106" t="s">
        <v>209</v>
      </c>
      <c r="AU148" s="106" t="s">
        <v>174</v>
      </c>
      <c r="AY148" s="3" t="s">
        <v>194</v>
      </c>
      <c r="BE148" s="81">
        <f t="shared" si="19"/>
        <v>0</v>
      </c>
      <c r="BF148" s="81">
        <f t="shared" si="20"/>
        <v>0</v>
      </c>
      <c r="BG148" s="81">
        <f t="shared" si="21"/>
        <v>0</v>
      </c>
      <c r="BH148" s="81">
        <f t="shared" si="22"/>
        <v>0</v>
      </c>
      <c r="BI148" s="81">
        <f t="shared" si="23"/>
        <v>0</v>
      </c>
      <c r="BJ148" s="3" t="s">
        <v>174</v>
      </c>
      <c r="BK148" s="81">
        <f t="shared" si="24"/>
        <v>0</v>
      </c>
      <c r="BL148" s="3" t="s">
        <v>352</v>
      </c>
      <c r="BM148" s="106" t="s">
        <v>2180</v>
      </c>
    </row>
    <row r="149" spans="2:65" s="18" customFormat="1" ht="16.5" customHeight="1">
      <c r="B149" s="121"/>
      <c r="C149" s="165" t="s">
        <v>293</v>
      </c>
      <c r="D149" s="165" t="s">
        <v>209</v>
      </c>
      <c r="E149" s="166" t="s">
        <v>2098</v>
      </c>
      <c r="F149" s="167" t="s">
        <v>2099</v>
      </c>
      <c r="G149" s="168" t="s">
        <v>227</v>
      </c>
      <c r="H149" s="169">
        <v>1</v>
      </c>
      <c r="I149" s="170"/>
      <c r="J149" s="170">
        <f t="shared" si="15"/>
        <v>0</v>
      </c>
      <c r="K149" s="171"/>
      <c r="L149" s="172"/>
      <c r="M149" s="173" t="s">
        <v>1</v>
      </c>
      <c r="N149" s="174" t="s">
        <v>42</v>
      </c>
      <c r="P149" s="158">
        <f t="shared" si="16"/>
        <v>0</v>
      </c>
      <c r="Q149" s="158">
        <v>2.9999999999999997E-4</v>
      </c>
      <c r="R149" s="158">
        <f t="shared" si="17"/>
        <v>2.9999999999999997E-4</v>
      </c>
      <c r="S149" s="158">
        <v>0</v>
      </c>
      <c r="T149" s="159">
        <f t="shared" si="18"/>
        <v>0</v>
      </c>
      <c r="AR149" s="106" t="s">
        <v>352</v>
      </c>
      <c r="AT149" s="106" t="s">
        <v>209</v>
      </c>
      <c r="AU149" s="106" t="s">
        <v>174</v>
      </c>
      <c r="AY149" s="3" t="s">
        <v>194</v>
      </c>
      <c r="BE149" s="81">
        <f t="shared" si="19"/>
        <v>0</v>
      </c>
      <c r="BF149" s="81">
        <f t="shared" si="20"/>
        <v>0</v>
      </c>
      <c r="BG149" s="81">
        <f t="shared" si="21"/>
        <v>0</v>
      </c>
      <c r="BH149" s="81">
        <f t="shared" si="22"/>
        <v>0</v>
      </c>
      <c r="BI149" s="81">
        <f t="shared" si="23"/>
        <v>0</v>
      </c>
      <c r="BJ149" s="3" t="s">
        <v>174</v>
      </c>
      <c r="BK149" s="81">
        <f t="shared" si="24"/>
        <v>0</v>
      </c>
      <c r="BL149" s="3" t="s">
        <v>352</v>
      </c>
      <c r="BM149" s="106" t="s">
        <v>2181</v>
      </c>
    </row>
    <row r="150" spans="2:65" s="18" customFormat="1" ht="24.2" customHeight="1">
      <c r="B150" s="121"/>
      <c r="C150" s="150" t="s">
        <v>297</v>
      </c>
      <c r="D150" s="150" t="s">
        <v>197</v>
      </c>
      <c r="E150" s="151" t="s">
        <v>1964</v>
      </c>
      <c r="F150" s="152" t="s">
        <v>1965</v>
      </c>
      <c r="G150" s="153" t="s">
        <v>227</v>
      </c>
      <c r="H150" s="154">
        <v>4</v>
      </c>
      <c r="I150" s="155"/>
      <c r="J150" s="155">
        <f t="shared" si="15"/>
        <v>0</v>
      </c>
      <c r="K150" s="156"/>
      <c r="L150" s="19"/>
      <c r="M150" s="157" t="s">
        <v>1</v>
      </c>
      <c r="N150" s="120" t="s">
        <v>42</v>
      </c>
      <c r="P150" s="158">
        <f t="shared" si="16"/>
        <v>0</v>
      </c>
      <c r="Q150" s="158">
        <v>0</v>
      </c>
      <c r="R150" s="158">
        <f t="shared" si="17"/>
        <v>0</v>
      </c>
      <c r="S150" s="158">
        <v>0</v>
      </c>
      <c r="T150" s="159">
        <f t="shared" si="18"/>
        <v>0</v>
      </c>
      <c r="AR150" s="106" t="s">
        <v>420</v>
      </c>
      <c r="AT150" s="106" t="s">
        <v>197</v>
      </c>
      <c r="AU150" s="106" t="s">
        <v>174</v>
      </c>
      <c r="AY150" s="3" t="s">
        <v>194</v>
      </c>
      <c r="BE150" s="81">
        <f t="shared" si="19"/>
        <v>0</v>
      </c>
      <c r="BF150" s="81">
        <f t="shared" si="20"/>
        <v>0</v>
      </c>
      <c r="BG150" s="81">
        <f t="shared" si="21"/>
        <v>0</v>
      </c>
      <c r="BH150" s="81">
        <f t="shared" si="22"/>
        <v>0</v>
      </c>
      <c r="BI150" s="81">
        <f t="shared" si="23"/>
        <v>0</v>
      </c>
      <c r="BJ150" s="3" t="s">
        <v>174</v>
      </c>
      <c r="BK150" s="81">
        <f t="shared" si="24"/>
        <v>0</v>
      </c>
      <c r="BL150" s="3" t="s">
        <v>420</v>
      </c>
      <c r="BM150" s="106" t="s">
        <v>2182</v>
      </c>
    </row>
    <row r="151" spans="2:65" s="18" customFormat="1" ht="24.2" customHeight="1">
      <c r="B151" s="121"/>
      <c r="C151" s="165" t="s">
        <v>301</v>
      </c>
      <c r="D151" s="165" t="s">
        <v>209</v>
      </c>
      <c r="E151" s="166" t="s">
        <v>2183</v>
      </c>
      <c r="F151" s="167" t="s">
        <v>2184</v>
      </c>
      <c r="G151" s="168" t="s">
        <v>227</v>
      </c>
      <c r="H151" s="169">
        <v>4</v>
      </c>
      <c r="I151" s="170"/>
      <c r="J151" s="170">
        <f t="shared" si="15"/>
        <v>0</v>
      </c>
      <c r="K151" s="171"/>
      <c r="L151" s="172"/>
      <c r="M151" s="173" t="s">
        <v>1</v>
      </c>
      <c r="N151" s="174" t="s">
        <v>42</v>
      </c>
      <c r="P151" s="158">
        <f t="shared" si="16"/>
        <v>0</v>
      </c>
      <c r="Q151" s="158">
        <v>5.3499999999999997E-3</v>
      </c>
      <c r="R151" s="158">
        <f t="shared" si="17"/>
        <v>2.1399999999999999E-2</v>
      </c>
      <c r="S151" s="158">
        <v>0</v>
      </c>
      <c r="T151" s="159">
        <f t="shared" si="18"/>
        <v>0</v>
      </c>
      <c r="AR151" s="106" t="s">
        <v>352</v>
      </c>
      <c r="AT151" s="106" t="s">
        <v>209</v>
      </c>
      <c r="AU151" s="106" t="s">
        <v>174</v>
      </c>
      <c r="AY151" s="3" t="s">
        <v>194</v>
      </c>
      <c r="BE151" s="81">
        <f t="shared" si="19"/>
        <v>0</v>
      </c>
      <c r="BF151" s="81">
        <f t="shared" si="20"/>
        <v>0</v>
      </c>
      <c r="BG151" s="81">
        <f t="shared" si="21"/>
        <v>0</v>
      </c>
      <c r="BH151" s="81">
        <f t="shared" si="22"/>
        <v>0</v>
      </c>
      <c r="BI151" s="81">
        <f t="shared" si="23"/>
        <v>0</v>
      </c>
      <c r="BJ151" s="3" t="s">
        <v>174</v>
      </c>
      <c r="BK151" s="81">
        <f t="shared" si="24"/>
        <v>0</v>
      </c>
      <c r="BL151" s="3" t="s">
        <v>352</v>
      </c>
      <c r="BM151" s="106" t="s">
        <v>2185</v>
      </c>
    </row>
    <row r="152" spans="2:65" s="18" customFormat="1" ht="16.5" customHeight="1">
      <c r="B152" s="121"/>
      <c r="C152" s="150" t="s">
        <v>305</v>
      </c>
      <c r="D152" s="150" t="s">
        <v>197</v>
      </c>
      <c r="E152" s="151" t="s">
        <v>609</v>
      </c>
      <c r="F152" s="152" t="s">
        <v>610</v>
      </c>
      <c r="G152" s="153" t="s">
        <v>227</v>
      </c>
      <c r="H152" s="154">
        <v>50</v>
      </c>
      <c r="I152" s="155"/>
      <c r="J152" s="155">
        <f t="shared" si="15"/>
        <v>0</v>
      </c>
      <c r="K152" s="156"/>
      <c r="L152" s="19"/>
      <c r="M152" s="157" t="s">
        <v>1</v>
      </c>
      <c r="N152" s="120" t="s">
        <v>42</v>
      </c>
      <c r="P152" s="158">
        <f t="shared" si="16"/>
        <v>0</v>
      </c>
      <c r="Q152" s="158">
        <v>0</v>
      </c>
      <c r="R152" s="158">
        <f t="shared" si="17"/>
        <v>0</v>
      </c>
      <c r="S152" s="158">
        <v>0</v>
      </c>
      <c r="T152" s="159">
        <f t="shared" si="18"/>
        <v>0</v>
      </c>
      <c r="AR152" s="106" t="s">
        <v>420</v>
      </c>
      <c r="AT152" s="106" t="s">
        <v>197</v>
      </c>
      <c r="AU152" s="106" t="s">
        <v>174</v>
      </c>
      <c r="AY152" s="3" t="s">
        <v>194</v>
      </c>
      <c r="BE152" s="81">
        <f t="shared" si="19"/>
        <v>0</v>
      </c>
      <c r="BF152" s="81">
        <f t="shared" si="20"/>
        <v>0</v>
      </c>
      <c r="BG152" s="81">
        <f t="shared" si="21"/>
        <v>0</v>
      </c>
      <c r="BH152" s="81">
        <f t="shared" si="22"/>
        <v>0</v>
      </c>
      <c r="BI152" s="81">
        <f t="shared" si="23"/>
        <v>0</v>
      </c>
      <c r="BJ152" s="3" t="s">
        <v>174</v>
      </c>
      <c r="BK152" s="81">
        <f t="shared" si="24"/>
        <v>0</v>
      </c>
      <c r="BL152" s="3" t="s">
        <v>420</v>
      </c>
      <c r="BM152" s="106" t="s">
        <v>2186</v>
      </c>
    </row>
    <row r="153" spans="2:65" s="18" customFormat="1" ht="24.2" customHeight="1">
      <c r="B153" s="121"/>
      <c r="C153" s="165" t="s">
        <v>309</v>
      </c>
      <c r="D153" s="165" t="s">
        <v>209</v>
      </c>
      <c r="E153" s="166" t="s">
        <v>2187</v>
      </c>
      <c r="F153" s="167" t="s">
        <v>2188</v>
      </c>
      <c r="G153" s="168" t="s">
        <v>227</v>
      </c>
      <c r="H153" s="169">
        <v>50</v>
      </c>
      <c r="I153" s="170"/>
      <c r="J153" s="170">
        <f t="shared" si="15"/>
        <v>0</v>
      </c>
      <c r="K153" s="171"/>
      <c r="L153" s="172"/>
      <c r="M153" s="173" t="s">
        <v>1</v>
      </c>
      <c r="N153" s="174" t="s">
        <v>42</v>
      </c>
      <c r="P153" s="158">
        <f t="shared" si="16"/>
        <v>0</v>
      </c>
      <c r="Q153" s="158">
        <v>0</v>
      </c>
      <c r="R153" s="158">
        <f t="shared" si="17"/>
        <v>0</v>
      </c>
      <c r="S153" s="158">
        <v>0</v>
      </c>
      <c r="T153" s="159">
        <f t="shared" si="18"/>
        <v>0</v>
      </c>
      <c r="AR153" s="106" t="s">
        <v>352</v>
      </c>
      <c r="AT153" s="106" t="s">
        <v>209</v>
      </c>
      <c r="AU153" s="106" t="s">
        <v>174</v>
      </c>
      <c r="AY153" s="3" t="s">
        <v>194</v>
      </c>
      <c r="BE153" s="81">
        <f t="shared" si="19"/>
        <v>0</v>
      </c>
      <c r="BF153" s="81">
        <f t="shared" si="20"/>
        <v>0</v>
      </c>
      <c r="BG153" s="81">
        <f t="shared" si="21"/>
        <v>0</v>
      </c>
      <c r="BH153" s="81">
        <f t="shared" si="22"/>
        <v>0</v>
      </c>
      <c r="BI153" s="81">
        <f t="shared" si="23"/>
        <v>0</v>
      </c>
      <c r="BJ153" s="3" t="s">
        <v>174</v>
      </c>
      <c r="BK153" s="81">
        <f t="shared" si="24"/>
        <v>0</v>
      </c>
      <c r="BL153" s="3" t="s">
        <v>352</v>
      </c>
      <c r="BM153" s="106" t="s">
        <v>2189</v>
      </c>
    </row>
    <row r="154" spans="2:65" s="18" customFormat="1" ht="21.75" customHeight="1">
      <c r="B154" s="121"/>
      <c r="C154" s="150" t="s">
        <v>313</v>
      </c>
      <c r="D154" s="150" t="s">
        <v>197</v>
      </c>
      <c r="E154" s="151" t="s">
        <v>1997</v>
      </c>
      <c r="F154" s="152" t="s">
        <v>1998</v>
      </c>
      <c r="G154" s="153" t="s">
        <v>227</v>
      </c>
      <c r="H154" s="154">
        <v>4</v>
      </c>
      <c r="I154" s="155"/>
      <c r="J154" s="155">
        <f t="shared" si="15"/>
        <v>0</v>
      </c>
      <c r="K154" s="156"/>
      <c r="L154" s="19"/>
      <c r="M154" s="157" t="s">
        <v>1</v>
      </c>
      <c r="N154" s="120" t="s">
        <v>42</v>
      </c>
      <c r="P154" s="158">
        <f t="shared" si="16"/>
        <v>0</v>
      </c>
      <c r="Q154" s="158">
        <v>0</v>
      </c>
      <c r="R154" s="158">
        <f t="shared" si="17"/>
        <v>0</v>
      </c>
      <c r="S154" s="158">
        <v>0</v>
      </c>
      <c r="T154" s="159">
        <f t="shared" si="18"/>
        <v>0</v>
      </c>
      <c r="AR154" s="106" t="s">
        <v>420</v>
      </c>
      <c r="AT154" s="106" t="s">
        <v>197</v>
      </c>
      <c r="AU154" s="106" t="s">
        <v>174</v>
      </c>
      <c r="AY154" s="3" t="s">
        <v>194</v>
      </c>
      <c r="BE154" s="81">
        <f t="shared" si="19"/>
        <v>0</v>
      </c>
      <c r="BF154" s="81">
        <f t="shared" si="20"/>
        <v>0</v>
      </c>
      <c r="BG154" s="81">
        <f t="shared" si="21"/>
        <v>0</v>
      </c>
      <c r="BH154" s="81">
        <f t="shared" si="22"/>
        <v>0</v>
      </c>
      <c r="BI154" s="81">
        <f t="shared" si="23"/>
        <v>0</v>
      </c>
      <c r="BJ154" s="3" t="s">
        <v>174</v>
      </c>
      <c r="BK154" s="81">
        <f t="shared" si="24"/>
        <v>0</v>
      </c>
      <c r="BL154" s="3" t="s">
        <v>420</v>
      </c>
      <c r="BM154" s="106" t="s">
        <v>2190</v>
      </c>
    </row>
    <row r="155" spans="2:65" s="18" customFormat="1" ht="24.2" customHeight="1">
      <c r="B155" s="121"/>
      <c r="C155" s="165" t="s">
        <v>317</v>
      </c>
      <c r="D155" s="165" t="s">
        <v>209</v>
      </c>
      <c r="E155" s="166" t="s">
        <v>2000</v>
      </c>
      <c r="F155" s="167" t="s">
        <v>2001</v>
      </c>
      <c r="G155" s="168" t="s">
        <v>227</v>
      </c>
      <c r="H155" s="169">
        <v>4</v>
      </c>
      <c r="I155" s="170"/>
      <c r="J155" s="170">
        <f t="shared" si="15"/>
        <v>0</v>
      </c>
      <c r="K155" s="171"/>
      <c r="L155" s="172"/>
      <c r="M155" s="173" t="s">
        <v>1</v>
      </c>
      <c r="N155" s="174" t="s">
        <v>42</v>
      </c>
      <c r="P155" s="158">
        <f t="shared" si="16"/>
        <v>0</v>
      </c>
      <c r="Q155" s="158">
        <v>6.0000000000000002E-5</v>
      </c>
      <c r="R155" s="158">
        <f t="shared" si="17"/>
        <v>2.4000000000000001E-4</v>
      </c>
      <c r="S155" s="158">
        <v>0</v>
      </c>
      <c r="T155" s="159">
        <f t="shared" si="18"/>
        <v>0</v>
      </c>
      <c r="AR155" s="106" t="s">
        <v>352</v>
      </c>
      <c r="AT155" s="106" t="s">
        <v>209</v>
      </c>
      <c r="AU155" s="106" t="s">
        <v>174</v>
      </c>
      <c r="AY155" s="3" t="s">
        <v>194</v>
      </c>
      <c r="BE155" s="81">
        <f t="shared" si="19"/>
        <v>0</v>
      </c>
      <c r="BF155" s="81">
        <f t="shared" si="20"/>
        <v>0</v>
      </c>
      <c r="BG155" s="81">
        <f t="shared" si="21"/>
        <v>0</v>
      </c>
      <c r="BH155" s="81">
        <f t="shared" si="22"/>
        <v>0</v>
      </c>
      <c r="BI155" s="81">
        <f t="shared" si="23"/>
        <v>0</v>
      </c>
      <c r="BJ155" s="3" t="s">
        <v>174</v>
      </c>
      <c r="BK155" s="81">
        <f t="shared" si="24"/>
        <v>0</v>
      </c>
      <c r="BL155" s="3" t="s">
        <v>352</v>
      </c>
      <c r="BM155" s="106" t="s">
        <v>2191</v>
      </c>
    </row>
    <row r="156" spans="2:65" s="18" customFormat="1" ht="21.75" customHeight="1">
      <c r="B156" s="121"/>
      <c r="C156" s="150" t="s">
        <v>321</v>
      </c>
      <c r="D156" s="150" t="s">
        <v>197</v>
      </c>
      <c r="E156" s="151" t="s">
        <v>2003</v>
      </c>
      <c r="F156" s="152" t="s">
        <v>2004</v>
      </c>
      <c r="G156" s="153" t="s">
        <v>227</v>
      </c>
      <c r="H156" s="154">
        <v>8</v>
      </c>
      <c r="I156" s="155"/>
      <c r="J156" s="155">
        <f t="shared" si="15"/>
        <v>0</v>
      </c>
      <c r="K156" s="156"/>
      <c r="L156" s="19"/>
      <c r="M156" s="157" t="s">
        <v>1</v>
      </c>
      <c r="N156" s="120" t="s">
        <v>42</v>
      </c>
      <c r="P156" s="158">
        <f t="shared" si="16"/>
        <v>0</v>
      </c>
      <c r="Q156" s="158">
        <v>0</v>
      </c>
      <c r="R156" s="158">
        <f t="shared" si="17"/>
        <v>0</v>
      </c>
      <c r="S156" s="158">
        <v>0</v>
      </c>
      <c r="T156" s="159">
        <f t="shared" si="18"/>
        <v>0</v>
      </c>
      <c r="AR156" s="106" t="s">
        <v>420</v>
      </c>
      <c r="AT156" s="106" t="s">
        <v>197</v>
      </c>
      <c r="AU156" s="106" t="s">
        <v>174</v>
      </c>
      <c r="AY156" s="3" t="s">
        <v>194</v>
      </c>
      <c r="BE156" s="81">
        <f t="shared" si="19"/>
        <v>0</v>
      </c>
      <c r="BF156" s="81">
        <f t="shared" si="20"/>
        <v>0</v>
      </c>
      <c r="BG156" s="81">
        <f t="shared" si="21"/>
        <v>0</v>
      </c>
      <c r="BH156" s="81">
        <f t="shared" si="22"/>
        <v>0</v>
      </c>
      <c r="BI156" s="81">
        <f t="shared" si="23"/>
        <v>0</v>
      </c>
      <c r="BJ156" s="3" t="s">
        <v>174</v>
      </c>
      <c r="BK156" s="81">
        <f t="shared" si="24"/>
        <v>0</v>
      </c>
      <c r="BL156" s="3" t="s">
        <v>420</v>
      </c>
      <c r="BM156" s="106" t="s">
        <v>2192</v>
      </c>
    </row>
    <row r="157" spans="2:65" s="18" customFormat="1" ht="16.5" customHeight="1">
      <c r="B157" s="121"/>
      <c r="C157" s="165" t="s">
        <v>325</v>
      </c>
      <c r="D157" s="165" t="s">
        <v>209</v>
      </c>
      <c r="E157" s="166" t="s">
        <v>2006</v>
      </c>
      <c r="F157" s="167" t="s">
        <v>2007</v>
      </c>
      <c r="G157" s="168" t="s">
        <v>227</v>
      </c>
      <c r="H157" s="169">
        <v>8</v>
      </c>
      <c r="I157" s="170"/>
      <c r="J157" s="170">
        <f t="shared" si="15"/>
        <v>0</v>
      </c>
      <c r="K157" s="171"/>
      <c r="L157" s="172"/>
      <c r="M157" s="173" t="s">
        <v>1</v>
      </c>
      <c r="N157" s="174" t="s">
        <v>42</v>
      </c>
      <c r="P157" s="158">
        <f t="shared" si="16"/>
        <v>0</v>
      </c>
      <c r="Q157" s="158">
        <v>1.0000000000000001E-5</v>
      </c>
      <c r="R157" s="158">
        <f t="shared" si="17"/>
        <v>8.0000000000000007E-5</v>
      </c>
      <c r="S157" s="158">
        <v>0</v>
      </c>
      <c r="T157" s="159">
        <f t="shared" si="18"/>
        <v>0</v>
      </c>
      <c r="AR157" s="106" t="s">
        <v>352</v>
      </c>
      <c r="AT157" s="106" t="s">
        <v>209</v>
      </c>
      <c r="AU157" s="106" t="s">
        <v>174</v>
      </c>
      <c r="AY157" s="3" t="s">
        <v>194</v>
      </c>
      <c r="BE157" s="81">
        <f t="shared" si="19"/>
        <v>0</v>
      </c>
      <c r="BF157" s="81">
        <f t="shared" si="20"/>
        <v>0</v>
      </c>
      <c r="BG157" s="81">
        <f t="shared" si="21"/>
        <v>0</v>
      </c>
      <c r="BH157" s="81">
        <f t="shared" si="22"/>
        <v>0</v>
      </c>
      <c r="BI157" s="81">
        <f t="shared" si="23"/>
        <v>0</v>
      </c>
      <c r="BJ157" s="3" t="s">
        <v>174</v>
      </c>
      <c r="BK157" s="81">
        <f t="shared" si="24"/>
        <v>0</v>
      </c>
      <c r="BL157" s="3" t="s">
        <v>352</v>
      </c>
      <c r="BM157" s="106" t="s">
        <v>2193</v>
      </c>
    </row>
    <row r="158" spans="2:65" s="18" customFormat="1" ht="16.5" customHeight="1">
      <c r="B158" s="121"/>
      <c r="C158" s="165" t="s">
        <v>329</v>
      </c>
      <c r="D158" s="165" t="s">
        <v>209</v>
      </c>
      <c r="E158" s="166" t="s">
        <v>2009</v>
      </c>
      <c r="F158" s="167" t="s">
        <v>2010</v>
      </c>
      <c r="G158" s="168" t="s">
        <v>227</v>
      </c>
      <c r="H158" s="169">
        <v>8</v>
      </c>
      <c r="I158" s="170"/>
      <c r="J158" s="170">
        <f t="shared" si="15"/>
        <v>0</v>
      </c>
      <c r="K158" s="171"/>
      <c r="L158" s="172"/>
      <c r="M158" s="173" t="s">
        <v>1</v>
      </c>
      <c r="N158" s="174" t="s">
        <v>42</v>
      </c>
      <c r="P158" s="158">
        <f t="shared" si="16"/>
        <v>0</v>
      </c>
      <c r="Q158" s="158">
        <v>3.0000000000000001E-5</v>
      </c>
      <c r="R158" s="158">
        <f t="shared" si="17"/>
        <v>2.4000000000000001E-4</v>
      </c>
      <c r="S158" s="158">
        <v>0</v>
      </c>
      <c r="T158" s="159">
        <f t="shared" si="18"/>
        <v>0</v>
      </c>
      <c r="AR158" s="106" t="s">
        <v>352</v>
      </c>
      <c r="AT158" s="106" t="s">
        <v>209</v>
      </c>
      <c r="AU158" s="106" t="s">
        <v>174</v>
      </c>
      <c r="AY158" s="3" t="s">
        <v>194</v>
      </c>
      <c r="BE158" s="81">
        <f t="shared" si="19"/>
        <v>0</v>
      </c>
      <c r="BF158" s="81">
        <f t="shared" si="20"/>
        <v>0</v>
      </c>
      <c r="BG158" s="81">
        <f t="shared" si="21"/>
        <v>0</v>
      </c>
      <c r="BH158" s="81">
        <f t="shared" si="22"/>
        <v>0</v>
      </c>
      <c r="BI158" s="81">
        <f t="shared" si="23"/>
        <v>0</v>
      </c>
      <c r="BJ158" s="3" t="s">
        <v>174</v>
      </c>
      <c r="BK158" s="81">
        <f t="shared" si="24"/>
        <v>0</v>
      </c>
      <c r="BL158" s="3" t="s">
        <v>352</v>
      </c>
      <c r="BM158" s="106" t="s">
        <v>2194</v>
      </c>
    </row>
    <row r="159" spans="2:65" s="18" customFormat="1" ht="21.75" customHeight="1">
      <c r="B159" s="121"/>
      <c r="C159" s="150" t="s">
        <v>333</v>
      </c>
      <c r="D159" s="150" t="s">
        <v>197</v>
      </c>
      <c r="E159" s="151" t="s">
        <v>2117</v>
      </c>
      <c r="F159" s="152" t="s">
        <v>2118</v>
      </c>
      <c r="G159" s="153" t="s">
        <v>284</v>
      </c>
      <c r="H159" s="154">
        <v>55</v>
      </c>
      <c r="I159" s="155"/>
      <c r="J159" s="155">
        <f t="shared" si="15"/>
        <v>0</v>
      </c>
      <c r="K159" s="156"/>
      <c r="L159" s="19"/>
      <c r="M159" s="157" t="s">
        <v>1</v>
      </c>
      <c r="N159" s="120" t="s">
        <v>42</v>
      </c>
      <c r="P159" s="158">
        <f t="shared" si="16"/>
        <v>0</v>
      </c>
      <c r="Q159" s="158">
        <v>0</v>
      </c>
      <c r="R159" s="158">
        <f t="shared" si="17"/>
        <v>0</v>
      </c>
      <c r="S159" s="158">
        <v>0</v>
      </c>
      <c r="T159" s="159">
        <f t="shared" si="18"/>
        <v>0</v>
      </c>
      <c r="AR159" s="106" t="s">
        <v>420</v>
      </c>
      <c r="AT159" s="106" t="s">
        <v>197</v>
      </c>
      <c r="AU159" s="106" t="s">
        <v>174</v>
      </c>
      <c r="AY159" s="3" t="s">
        <v>194</v>
      </c>
      <c r="BE159" s="81">
        <f t="shared" si="19"/>
        <v>0</v>
      </c>
      <c r="BF159" s="81">
        <f t="shared" si="20"/>
        <v>0</v>
      </c>
      <c r="BG159" s="81">
        <f t="shared" si="21"/>
        <v>0</v>
      </c>
      <c r="BH159" s="81">
        <f t="shared" si="22"/>
        <v>0</v>
      </c>
      <c r="BI159" s="81">
        <f t="shared" si="23"/>
        <v>0</v>
      </c>
      <c r="BJ159" s="3" t="s">
        <v>174</v>
      </c>
      <c r="BK159" s="81">
        <f t="shared" si="24"/>
        <v>0</v>
      </c>
      <c r="BL159" s="3" t="s">
        <v>420</v>
      </c>
      <c r="BM159" s="106" t="s">
        <v>2195</v>
      </c>
    </row>
    <row r="160" spans="2:65" s="18" customFormat="1" ht="16.5" customHeight="1">
      <c r="B160" s="121"/>
      <c r="C160" s="165" t="s">
        <v>337</v>
      </c>
      <c r="D160" s="165" t="s">
        <v>209</v>
      </c>
      <c r="E160" s="166" t="s">
        <v>2120</v>
      </c>
      <c r="F160" s="167" t="s">
        <v>2121</v>
      </c>
      <c r="G160" s="168" t="s">
        <v>284</v>
      </c>
      <c r="H160" s="169">
        <v>55</v>
      </c>
      <c r="I160" s="170"/>
      <c r="J160" s="170">
        <f t="shared" si="15"/>
        <v>0</v>
      </c>
      <c r="K160" s="171"/>
      <c r="L160" s="172"/>
      <c r="M160" s="173" t="s">
        <v>1</v>
      </c>
      <c r="N160" s="174" t="s">
        <v>42</v>
      </c>
      <c r="P160" s="158">
        <f t="shared" si="16"/>
        <v>0</v>
      </c>
      <c r="Q160" s="158">
        <v>1.3999999999999999E-4</v>
      </c>
      <c r="R160" s="158">
        <f t="shared" si="17"/>
        <v>7.6999999999999994E-3</v>
      </c>
      <c r="S160" s="158">
        <v>0</v>
      </c>
      <c r="T160" s="159">
        <f t="shared" si="18"/>
        <v>0</v>
      </c>
      <c r="AR160" s="106" t="s">
        <v>352</v>
      </c>
      <c r="AT160" s="106" t="s">
        <v>209</v>
      </c>
      <c r="AU160" s="106" t="s">
        <v>174</v>
      </c>
      <c r="AY160" s="3" t="s">
        <v>194</v>
      </c>
      <c r="BE160" s="81">
        <f t="shared" si="19"/>
        <v>0</v>
      </c>
      <c r="BF160" s="81">
        <f t="shared" si="20"/>
        <v>0</v>
      </c>
      <c r="BG160" s="81">
        <f t="shared" si="21"/>
        <v>0</v>
      </c>
      <c r="BH160" s="81">
        <f t="shared" si="22"/>
        <v>0</v>
      </c>
      <c r="BI160" s="81">
        <f t="shared" si="23"/>
        <v>0</v>
      </c>
      <c r="BJ160" s="3" t="s">
        <v>174</v>
      </c>
      <c r="BK160" s="81">
        <f t="shared" si="24"/>
        <v>0</v>
      </c>
      <c r="BL160" s="3" t="s">
        <v>352</v>
      </c>
      <c r="BM160" s="106" t="s">
        <v>2196</v>
      </c>
    </row>
    <row r="161" spans="2:65" s="18" customFormat="1" ht="21.75" customHeight="1">
      <c r="B161" s="121"/>
      <c r="C161" s="150" t="s">
        <v>464</v>
      </c>
      <c r="D161" s="150" t="s">
        <v>197</v>
      </c>
      <c r="E161" s="151" t="s">
        <v>2012</v>
      </c>
      <c r="F161" s="152" t="s">
        <v>2013</v>
      </c>
      <c r="G161" s="153" t="s">
        <v>284</v>
      </c>
      <c r="H161" s="154">
        <v>135</v>
      </c>
      <c r="I161" s="155"/>
      <c r="J161" s="155">
        <f t="shared" si="15"/>
        <v>0</v>
      </c>
      <c r="K161" s="156"/>
      <c r="L161" s="19"/>
      <c r="M161" s="157" t="s">
        <v>1</v>
      </c>
      <c r="N161" s="120" t="s">
        <v>42</v>
      </c>
      <c r="P161" s="158">
        <f t="shared" si="16"/>
        <v>0</v>
      </c>
      <c r="Q161" s="158">
        <v>0</v>
      </c>
      <c r="R161" s="158">
        <f t="shared" si="17"/>
        <v>0</v>
      </c>
      <c r="S161" s="158">
        <v>0</v>
      </c>
      <c r="T161" s="159">
        <f t="shared" si="18"/>
        <v>0</v>
      </c>
      <c r="AR161" s="106" t="s">
        <v>420</v>
      </c>
      <c r="AT161" s="106" t="s">
        <v>197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420</v>
      </c>
      <c r="BM161" s="106" t="s">
        <v>2197</v>
      </c>
    </row>
    <row r="162" spans="2:65" s="18" customFormat="1" ht="16.5" customHeight="1">
      <c r="B162" s="121"/>
      <c r="C162" s="165" t="s">
        <v>468</v>
      </c>
      <c r="D162" s="165" t="s">
        <v>209</v>
      </c>
      <c r="E162" s="166" t="s">
        <v>678</v>
      </c>
      <c r="F162" s="167" t="s">
        <v>679</v>
      </c>
      <c r="G162" s="168" t="s">
        <v>284</v>
      </c>
      <c r="H162" s="169">
        <v>135</v>
      </c>
      <c r="I162" s="170"/>
      <c r="J162" s="170">
        <f t="shared" si="15"/>
        <v>0</v>
      </c>
      <c r="K162" s="171"/>
      <c r="L162" s="172"/>
      <c r="M162" s="173" t="s">
        <v>1</v>
      </c>
      <c r="N162" s="174" t="s">
        <v>42</v>
      </c>
      <c r="P162" s="158">
        <f t="shared" si="16"/>
        <v>0</v>
      </c>
      <c r="Q162" s="158">
        <v>1.0499999999999999E-3</v>
      </c>
      <c r="R162" s="158">
        <f t="shared" si="17"/>
        <v>0.14174999999999999</v>
      </c>
      <c r="S162" s="158">
        <v>0</v>
      </c>
      <c r="T162" s="159">
        <f t="shared" si="18"/>
        <v>0</v>
      </c>
      <c r="AR162" s="106" t="s">
        <v>352</v>
      </c>
      <c r="AT162" s="106" t="s">
        <v>209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352</v>
      </c>
      <c r="BM162" s="106" t="s">
        <v>2198</v>
      </c>
    </row>
    <row r="163" spans="2:65" s="18" customFormat="1" ht="21.75" customHeight="1">
      <c r="B163" s="121"/>
      <c r="C163" s="150" t="s">
        <v>472</v>
      </c>
      <c r="D163" s="150" t="s">
        <v>197</v>
      </c>
      <c r="E163" s="151" t="s">
        <v>2017</v>
      </c>
      <c r="F163" s="152" t="s">
        <v>2018</v>
      </c>
      <c r="G163" s="153" t="s">
        <v>284</v>
      </c>
      <c r="H163" s="154">
        <v>2</v>
      </c>
      <c r="I163" s="155"/>
      <c r="J163" s="155">
        <f t="shared" si="15"/>
        <v>0</v>
      </c>
      <c r="K163" s="156"/>
      <c r="L163" s="19"/>
      <c r="M163" s="157" t="s">
        <v>1</v>
      </c>
      <c r="N163" s="120" t="s">
        <v>42</v>
      </c>
      <c r="P163" s="158">
        <f t="shared" si="16"/>
        <v>0</v>
      </c>
      <c r="Q163" s="158">
        <v>0</v>
      </c>
      <c r="R163" s="158">
        <f t="shared" si="17"/>
        <v>0</v>
      </c>
      <c r="S163" s="158">
        <v>0</v>
      </c>
      <c r="T163" s="159">
        <f t="shared" si="18"/>
        <v>0</v>
      </c>
      <c r="AR163" s="106" t="s">
        <v>420</v>
      </c>
      <c r="AT163" s="106" t="s">
        <v>197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420</v>
      </c>
      <c r="BM163" s="106" t="s">
        <v>2199</v>
      </c>
    </row>
    <row r="164" spans="2:65" s="18" customFormat="1" ht="21.75" customHeight="1">
      <c r="B164" s="121"/>
      <c r="C164" s="150" t="s">
        <v>474</v>
      </c>
      <c r="D164" s="150" t="s">
        <v>197</v>
      </c>
      <c r="E164" s="151" t="s">
        <v>706</v>
      </c>
      <c r="F164" s="152" t="s">
        <v>707</v>
      </c>
      <c r="G164" s="153" t="s">
        <v>284</v>
      </c>
      <c r="H164" s="154">
        <v>125</v>
      </c>
      <c r="I164" s="155"/>
      <c r="J164" s="155">
        <f t="shared" si="15"/>
        <v>0</v>
      </c>
      <c r="K164" s="156"/>
      <c r="L164" s="19"/>
      <c r="M164" s="157" t="s">
        <v>1</v>
      </c>
      <c r="N164" s="120" t="s">
        <v>42</v>
      </c>
      <c r="P164" s="158">
        <f t="shared" si="16"/>
        <v>0</v>
      </c>
      <c r="Q164" s="158">
        <v>0</v>
      </c>
      <c r="R164" s="158">
        <f t="shared" si="17"/>
        <v>0</v>
      </c>
      <c r="S164" s="158">
        <v>0</v>
      </c>
      <c r="T164" s="159">
        <f t="shared" si="18"/>
        <v>0</v>
      </c>
      <c r="AR164" s="106" t="s">
        <v>420</v>
      </c>
      <c r="AT164" s="106" t="s">
        <v>197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420</v>
      </c>
      <c r="BM164" s="106" t="s">
        <v>2200</v>
      </c>
    </row>
    <row r="165" spans="2:65" s="18" customFormat="1" ht="24.2" customHeight="1">
      <c r="B165" s="121"/>
      <c r="C165" s="165" t="s">
        <v>478</v>
      </c>
      <c r="D165" s="165" t="s">
        <v>209</v>
      </c>
      <c r="E165" s="166" t="s">
        <v>2133</v>
      </c>
      <c r="F165" s="167" t="s">
        <v>2134</v>
      </c>
      <c r="G165" s="168" t="s">
        <v>284</v>
      </c>
      <c r="H165" s="169">
        <v>55</v>
      </c>
      <c r="I165" s="170"/>
      <c r="J165" s="170">
        <f t="shared" si="15"/>
        <v>0</v>
      </c>
      <c r="K165" s="171"/>
      <c r="L165" s="172"/>
      <c r="M165" s="173" t="s">
        <v>1</v>
      </c>
      <c r="N165" s="174" t="s">
        <v>42</v>
      </c>
      <c r="P165" s="158">
        <f t="shared" si="16"/>
        <v>0</v>
      </c>
      <c r="Q165" s="158">
        <v>1.1E-4</v>
      </c>
      <c r="R165" s="158">
        <f t="shared" si="17"/>
        <v>6.0499999999999998E-3</v>
      </c>
      <c r="S165" s="158">
        <v>0</v>
      </c>
      <c r="T165" s="159">
        <f t="shared" si="18"/>
        <v>0</v>
      </c>
      <c r="AR165" s="106" t="s">
        <v>352</v>
      </c>
      <c r="AT165" s="106" t="s">
        <v>209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352</v>
      </c>
      <c r="BM165" s="106" t="s">
        <v>2201</v>
      </c>
    </row>
    <row r="166" spans="2:65" s="18" customFormat="1" ht="24.2" customHeight="1">
      <c r="B166" s="121"/>
      <c r="C166" s="165" t="s">
        <v>482</v>
      </c>
      <c r="D166" s="165" t="s">
        <v>209</v>
      </c>
      <c r="E166" s="166" t="s">
        <v>2021</v>
      </c>
      <c r="F166" s="167" t="s">
        <v>2022</v>
      </c>
      <c r="G166" s="168" t="s">
        <v>284</v>
      </c>
      <c r="H166" s="169">
        <v>70</v>
      </c>
      <c r="I166" s="170"/>
      <c r="J166" s="170">
        <f t="shared" si="15"/>
        <v>0</v>
      </c>
      <c r="K166" s="171"/>
      <c r="L166" s="172"/>
      <c r="M166" s="173" t="s">
        <v>1</v>
      </c>
      <c r="N166" s="174" t="s">
        <v>42</v>
      </c>
      <c r="P166" s="158">
        <f t="shared" si="16"/>
        <v>0</v>
      </c>
      <c r="Q166" s="158">
        <v>1.6000000000000001E-4</v>
      </c>
      <c r="R166" s="158">
        <f t="shared" si="17"/>
        <v>1.1200000000000002E-2</v>
      </c>
      <c r="S166" s="158">
        <v>0</v>
      </c>
      <c r="T166" s="159">
        <f t="shared" si="18"/>
        <v>0</v>
      </c>
      <c r="AR166" s="106" t="s">
        <v>352</v>
      </c>
      <c r="AT166" s="106" t="s">
        <v>209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352</v>
      </c>
      <c r="BM166" s="106" t="s">
        <v>2202</v>
      </c>
    </row>
    <row r="167" spans="2:65" s="137" customFormat="1" ht="22.9" customHeight="1">
      <c r="B167" s="138"/>
      <c r="D167" s="139" t="s">
        <v>75</v>
      </c>
      <c r="E167" s="148" t="s">
        <v>1069</v>
      </c>
      <c r="F167" s="148" t="s">
        <v>1070</v>
      </c>
      <c r="I167" s="141"/>
      <c r="J167" s="149">
        <f>BK167</f>
        <v>0</v>
      </c>
      <c r="L167" s="138"/>
      <c r="M167" s="143"/>
      <c r="P167" s="144">
        <f>SUM(P168:P177)</f>
        <v>0</v>
      </c>
      <c r="R167" s="144">
        <f>SUM(R168:R177)</f>
        <v>3.5000000000000001E-3</v>
      </c>
      <c r="T167" s="145">
        <f>SUM(T168:T177)</f>
        <v>0</v>
      </c>
      <c r="AR167" s="139" t="s">
        <v>205</v>
      </c>
      <c r="AT167" s="146" t="s">
        <v>75</v>
      </c>
      <c r="AU167" s="146" t="s">
        <v>84</v>
      </c>
      <c r="AY167" s="139" t="s">
        <v>194</v>
      </c>
      <c r="BK167" s="147">
        <f>SUM(BK168:BK177)</f>
        <v>0</v>
      </c>
    </row>
    <row r="168" spans="2:65" s="18" customFormat="1" ht="24.2" customHeight="1">
      <c r="B168" s="121"/>
      <c r="C168" s="150" t="s">
        <v>84</v>
      </c>
      <c r="D168" s="150" t="s">
        <v>197</v>
      </c>
      <c r="E168" s="151" t="s">
        <v>2030</v>
      </c>
      <c r="F168" s="152" t="s">
        <v>2031</v>
      </c>
      <c r="G168" s="153" t="s">
        <v>419</v>
      </c>
      <c r="H168" s="154">
        <v>12.5</v>
      </c>
      <c r="I168" s="155"/>
      <c r="J168" s="155">
        <f t="shared" ref="J168:J177" si="25">ROUND(I168*H168,2)</f>
        <v>0</v>
      </c>
      <c r="K168" s="156"/>
      <c r="L168" s="19"/>
      <c r="M168" s="157" t="s">
        <v>1</v>
      </c>
      <c r="N168" s="120" t="s">
        <v>42</v>
      </c>
      <c r="P168" s="158">
        <f t="shared" ref="P168:P177" si="26">O168*H168</f>
        <v>0</v>
      </c>
      <c r="Q168" s="158">
        <v>0</v>
      </c>
      <c r="R168" s="158">
        <f t="shared" ref="R168:R177" si="27">Q168*H168</f>
        <v>0</v>
      </c>
      <c r="S168" s="158">
        <v>0</v>
      </c>
      <c r="T168" s="159">
        <f t="shared" ref="T168:T177" si="28">S168*H168</f>
        <v>0</v>
      </c>
      <c r="AR168" s="106" t="s">
        <v>420</v>
      </c>
      <c r="AT168" s="106" t="s">
        <v>197</v>
      </c>
      <c r="AU168" s="106" t="s">
        <v>174</v>
      </c>
      <c r="AY168" s="3" t="s">
        <v>194</v>
      </c>
      <c r="BE168" s="81">
        <f t="shared" ref="BE168:BE177" si="29">IF(N168="základná",J168,0)</f>
        <v>0</v>
      </c>
      <c r="BF168" s="81">
        <f t="shared" ref="BF168:BF177" si="30">IF(N168="znížená",J168,0)</f>
        <v>0</v>
      </c>
      <c r="BG168" s="81">
        <f t="shared" ref="BG168:BG177" si="31">IF(N168="zákl. prenesená",J168,0)</f>
        <v>0</v>
      </c>
      <c r="BH168" s="81">
        <f t="shared" ref="BH168:BH177" si="32">IF(N168="zníž. prenesená",J168,0)</f>
        <v>0</v>
      </c>
      <c r="BI168" s="81">
        <f t="shared" ref="BI168:BI177" si="33">IF(N168="nulová",J168,0)</f>
        <v>0</v>
      </c>
      <c r="BJ168" s="3" t="s">
        <v>174</v>
      </c>
      <c r="BK168" s="81">
        <f t="shared" ref="BK168:BK177" si="34">ROUND(I168*H168,2)</f>
        <v>0</v>
      </c>
      <c r="BL168" s="3" t="s">
        <v>420</v>
      </c>
      <c r="BM168" s="106" t="s">
        <v>2203</v>
      </c>
    </row>
    <row r="169" spans="2:65" s="18" customFormat="1" ht="24.2" customHeight="1">
      <c r="B169" s="121"/>
      <c r="C169" s="150" t="s">
        <v>174</v>
      </c>
      <c r="D169" s="150" t="s">
        <v>197</v>
      </c>
      <c r="E169" s="151" t="s">
        <v>2036</v>
      </c>
      <c r="F169" s="152" t="s">
        <v>2037</v>
      </c>
      <c r="G169" s="153" t="s">
        <v>284</v>
      </c>
      <c r="H169" s="154">
        <v>35</v>
      </c>
      <c r="I169" s="155"/>
      <c r="J169" s="155">
        <f t="shared" si="25"/>
        <v>0</v>
      </c>
      <c r="K169" s="156"/>
      <c r="L169" s="19"/>
      <c r="M169" s="157" t="s">
        <v>1</v>
      </c>
      <c r="N169" s="120" t="s">
        <v>42</v>
      </c>
      <c r="P169" s="158">
        <f t="shared" si="26"/>
        <v>0</v>
      </c>
      <c r="Q169" s="158">
        <v>0</v>
      </c>
      <c r="R169" s="158">
        <f t="shared" si="27"/>
        <v>0</v>
      </c>
      <c r="S169" s="158">
        <v>0</v>
      </c>
      <c r="T169" s="159">
        <f t="shared" si="28"/>
        <v>0</v>
      </c>
      <c r="AR169" s="106" t="s">
        <v>420</v>
      </c>
      <c r="AT169" s="106" t="s">
        <v>197</v>
      </c>
      <c r="AU169" s="106" t="s">
        <v>174</v>
      </c>
      <c r="AY169" s="3" t="s">
        <v>194</v>
      </c>
      <c r="BE169" s="81">
        <f t="shared" si="29"/>
        <v>0</v>
      </c>
      <c r="BF169" s="81">
        <f t="shared" si="30"/>
        <v>0</v>
      </c>
      <c r="BG169" s="81">
        <f t="shared" si="31"/>
        <v>0</v>
      </c>
      <c r="BH169" s="81">
        <f t="shared" si="32"/>
        <v>0</v>
      </c>
      <c r="BI169" s="81">
        <f t="shared" si="33"/>
        <v>0</v>
      </c>
      <c r="BJ169" s="3" t="s">
        <v>174</v>
      </c>
      <c r="BK169" s="81">
        <f t="shared" si="34"/>
        <v>0</v>
      </c>
      <c r="BL169" s="3" t="s">
        <v>420</v>
      </c>
      <c r="BM169" s="106" t="s">
        <v>2204</v>
      </c>
    </row>
    <row r="170" spans="2:65" s="18" customFormat="1" ht="24.2" customHeight="1">
      <c r="B170" s="121"/>
      <c r="C170" s="150" t="s">
        <v>205</v>
      </c>
      <c r="D170" s="150" t="s">
        <v>197</v>
      </c>
      <c r="E170" s="151" t="s">
        <v>2039</v>
      </c>
      <c r="F170" s="152" t="s">
        <v>2040</v>
      </c>
      <c r="G170" s="153" t="s">
        <v>803</v>
      </c>
      <c r="H170" s="154">
        <v>9</v>
      </c>
      <c r="I170" s="155"/>
      <c r="J170" s="155">
        <f t="shared" si="25"/>
        <v>0</v>
      </c>
      <c r="K170" s="156"/>
      <c r="L170" s="19"/>
      <c r="M170" s="157" t="s">
        <v>1</v>
      </c>
      <c r="N170" s="120" t="s">
        <v>42</v>
      </c>
      <c r="P170" s="158">
        <f t="shared" si="26"/>
        <v>0</v>
      </c>
      <c r="Q170" s="158">
        <v>0</v>
      </c>
      <c r="R170" s="158">
        <f t="shared" si="27"/>
        <v>0</v>
      </c>
      <c r="S170" s="158">
        <v>0</v>
      </c>
      <c r="T170" s="159">
        <f t="shared" si="28"/>
        <v>0</v>
      </c>
      <c r="AR170" s="106" t="s">
        <v>420</v>
      </c>
      <c r="AT170" s="106" t="s">
        <v>197</v>
      </c>
      <c r="AU170" s="106" t="s">
        <v>174</v>
      </c>
      <c r="AY170" s="3" t="s">
        <v>194</v>
      </c>
      <c r="BE170" s="81">
        <f t="shared" si="29"/>
        <v>0</v>
      </c>
      <c r="BF170" s="81">
        <f t="shared" si="30"/>
        <v>0</v>
      </c>
      <c r="BG170" s="81">
        <f t="shared" si="31"/>
        <v>0</v>
      </c>
      <c r="BH170" s="81">
        <f t="shared" si="32"/>
        <v>0</v>
      </c>
      <c r="BI170" s="81">
        <f t="shared" si="33"/>
        <v>0</v>
      </c>
      <c r="BJ170" s="3" t="s">
        <v>174</v>
      </c>
      <c r="BK170" s="81">
        <f t="shared" si="34"/>
        <v>0</v>
      </c>
      <c r="BL170" s="3" t="s">
        <v>420</v>
      </c>
      <c r="BM170" s="106" t="s">
        <v>2205</v>
      </c>
    </row>
    <row r="171" spans="2:65" s="18" customFormat="1" ht="24.2" customHeight="1">
      <c r="B171" s="121"/>
      <c r="C171" s="150" t="s">
        <v>213</v>
      </c>
      <c r="D171" s="150" t="s">
        <v>197</v>
      </c>
      <c r="E171" s="151" t="s">
        <v>2042</v>
      </c>
      <c r="F171" s="152" t="s">
        <v>2043</v>
      </c>
      <c r="G171" s="153" t="s">
        <v>284</v>
      </c>
      <c r="H171" s="154">
        <v>35</v>
      </c>
      <c r="I171" s="155"/>
      <c r="J171" s="155">
        <f t="shared" si="25"/>
        <v>0</v>
      </c>
      <c r="K171" s="156"/>
      <c r="L171" s="19"/>
      <c r="M171" s="157" t="s">
        <v>1</v>
      </c>
      <c r="N171" s="120" t="s">
        <v>42</v>
      </c>
      <c r="P171" s="158">
        <f t="shared" si="26"/>
        <v>0</v>
      </c>
      <c r="Q171" s="158">
        <v>0</v>
      </c>
      <c r="R171" s="158">
        <f t="shared" si="27"/>
        <v>0</v>
      </c>
      <c r="S171" s="158">
        <v>0</v>
      </c>
      <c r="T171" s="159">
        <f t="shared" si="28"/>
        <v>0</v>
      </c>
      <c r="AR171" s="106" t="s">
        <v>420</v>
      </c>
      <c r="AT171" s="106" t="s">
        <v>197</v>
      </c>
      <c r="AU171" s="106" t="s">
        <v>174</v>
      </c>
      <c r="AY171" s="3" t="s">
        <v>194</v>
      </c>
      <c r="BE171" s="81">
        <f t="shared" si="29"/>
        <v>0</v>
      </c>
      <c r="BF171" s="81">
        <f t="shared" si="30"/>
        <v>0</v>
      </c>
      <c r="BG171" s="81">
        <f t="shared" si="31"/>
        <v>0</v>
      </c>
      <c r="BH171" s="81">
        <f t="shared" si="32"/>
        <v>0</v>
      </c>
      <c r="BI171" s="81">
        <f t="shared" si="33"/>
        <v>0</v>
      </c>
      <c r="BJ171" s="3" t="s">
        <v>174</v>
      </c>
      <c r="BK171" s="81">
        <f t="shared" si="34"/>
        <v>0</v>
      </c>
      <c r="BL171" s="3" t="s">
        <v>420</v>
      </c>
      <c r="BM171" s="106" t="s">
        <v>2206</v>
      </c>
    </row>
    <row r="172" spans="2:65" s="18" customFormat="1" ht="24.2" customHeight="1">
      <c r="B172" s="121"/>
      <c r="C172" s="150" t="s">
        <v>218</v>
      </c>
      <c r="D172" s="150" t="s">
        <v>197</v>
      </c>
      <c r="E172" s="151" t="s">
        <v>2045</v>
      </c>
      <c r="F172" s="152" t="s">
        <v>2046</v>
      </c>
      <c r="G172" s="153" t="s">
        <v>284</v>
      </c>
      <c r="H172" s="154">
        <v>35</v>
      </c>
      <c r="I172" s="155"/>
      <c r="J172" s="155">
        <f t="shared" si="25"/>
        <v>0</v>
      </c>
      <c r="K172" s="156"/>
      <c r="L172" s="19"/>
      <c r="M172" s="157" t="s">
        <v>1</v>
      </c>
      <c r="N172" s="120" t="s">
        <v>42</v>
      </c>
      <c r="P172" s="158">
        <f t="shared" si="26"/>
        <v>0</v>
      </c>
      <c r="Q172" s="158">
        <v>0</v>
      </c>
      <c r="R172" s="158">
        <f t="shared" si="27"/>
        <v>0</v>
      </c>
      <c r="S172" s="158">
        <v>0</v>
      </c>
      <c r="T172" s="159">
        <f t="shared" si="28"/>
        <v>0</v>
      </c>
      <c r="AR172" s="106" t="s">
        <v>420</v>
      </c>
      <c r="AT172" s="106" t="s">
        <v>197</v>
      </c>
      <c r="AU172" s="106" t="s">
        <v>174</v>
      </c>
      <c r="AY172" s="3" t="s">
        <v>194</v>
      </c>
      <c r="BE172" s="81">
        <f t="shared" si="29"/>
        <v>0</v>
      </c>
      <c r="BF172" s="81">
        <f t="shared" si="30"/>
        <v>0</v>
      </c>
      <c r="BG172" s="81">
        <f t="shared" si="31"/>
        <v>0</v>
      </c>
      <c r="BH172" s="81">
        <f t="shared" si="32"/>
        <v>0</v>
      </c>
      <c r="BI172" s="81">
        <f t="shared" si="33"/>
        <v>0</v>
      </c>
      <c r="BJ172" s="3" t="s">
        <v>174</v>
      </c>
      <c r="BK172" s="81">
        <f t="shared" si="34"/>
        <v>0</v>
      </c>
      <c r="BL172" s="3" t="s">
        <v>420</v>
      </c>
      <c r="BM172" s="106" t="s">
        <v>2207</v>
      </c>
    </row>
    <row r="173" spans="2:65" s="18" customFormat="1" ht="24.2" customHeight="1">
      <c r="B173" s="121"/>
      <c r="C173" s="165" t="s">
        <v>220</v>
      </c>
      <c r="D173" s="165" t="s">
        <v>209</v>
      </c>
      <c r="E173" s="166" t="s">
        <v>2048</v>
      </c>
      <c r="F173" s="167" t="s">
        <v>2049</v>
      </c>
      <c r="G173" s="168" t="s">
        <v>284</v>
      </c>
      <c r="H173" s="169">
        <v>35</v>
      </c>
      <c r="I173" s="170"/>
      <c r="J173" s="170">
        <f t="shared" si="25"/>
        <v>0</v>
      </c>
      <c r="K173" s="171"/>
      <c r="L173" s="172"/>
      <c r="M173" s="173" t="s">
        <v>1</v>
      </c>
      <c r="N173" s="174" t="s">
        <v>42</v>
      </c>
      <c r="P173" s="158">
        <f t="shared" si="26"/>
        <v>0</v>
      </c>
      <c r="Q173" s="158">
        <v>1E-4</v>
      </c>
      <c r="R173" s="158">
        <f t="shared" si="27"/>
        <v>3.5000000000000001E-3</v>
      </c>
      <c r="S173" s="158">
        <v>0</v>
      </c>
      <c r="T173" s="159">
        <f t="shared" si="28"/>
        <v>0</v>
      </c>
      <c r="AR173" s="106" t="s">
        <v>352</v>
      </c>
      <c r="AT173" s="106" t="s">
        <v>209</v>
      </c>
      <c r="AU173" s="106" t="s">
        <v>174</v>
      </c>
      <c r="AY173" s="3" t="s">
        <v>194</v>
      </c>
      <c r="BE173" s="81">
        <f t="shared" si="29"/>
        <v>0</v>
      </c>
      <c r="BF173" s="81">
        <f t="shared" si="30"/>
        <v>0</v>
      </c>
      <c r="BG173" s="81">
        <f t="shared" si="31"/>
        <v>0</v>
      </c>
      <c r="BH173" s="81">
        <f t="shared" si="32"/>
        <v>0</v>
      </c>
      <c r="BI173" s="81">
        <f t="shared" si="33"/>
        <v>0</v>
      </c>
      <c r="BJ173" s="3" t="s">
        <v>174</v>
      </c>
      <c r="BK173" s="81">
        <f t="shared" si="34"/>
        <v>0</v>
      </c>
      <c r="BL173" s="3" t="s">
        <v>352</v>
      </c>
      <c r="BM173" s="106" t="s">
        <v>2208</v>
      </c>
    </row>
    <row r="174" spans="2:65" s="18" customFormat="1" ht="33" customHeight="1">
      <c r="B174" s="121"/>
      <c r="C174" s="150" t="s">
        <v>222</v>
      </c>
      <c r="D174" s="150" t="s">
        <v>197</v>
      </c>
      <c r="E174" s="151" t="s">
        <v>2051</v>
      </c>
      <c r="F174" s="152" t="s">
        <v>2052</v>
      </c>
      <c r="G174" s="153" t="s">
        <v>284</v>
      </c>
      <c r="H174" s="154">
        <v>35</v>
      </c>
      <c r="I174" s="155"/>
      <c r="J174" s="155">
        <f t="shared" si="25"/>
        <v>0</v>
      </c>
      <c r="K174" s="156"/>
      <c r="L174" s="19"/>
      <c r="M174" s="157" t="s">
        <v>1</v>
      </c>
      <c r="N174" s="120" t="s">
        <v>42</v>
      </c>
      <c r="P174" s="158">
        <f t="shared" si="26"/>
        <v>0</v>
      </c>
      <c r="Q174" s="158">
        <v>0</v>
      </c>
      <c r="R174" s="158">
        <f t="shared" si="27"/>
        <v>0</v>
      </c>
      <c r="S174" s="158">
        <v>0</v>
      </c>
      <c r="T174" s="159">
        <f t="shared" si="28"/>
        <v>0</v>
      </c>
      <c r="AR174" s="106" t="s">
        <v>420</v>
      </c>
      <c r="AT174" s="106" t="s">
        <v>197</v>
      </c>
      <c r="AU174" s="106" t="s">
        <v>174</v>
      </c>
      <c r="AY174" s="3" t="s">
        <v>194</v>
      </c>
      <c r="BE174" s="81">
        <f t="shared" si="29"/>
        <v>0</v>
      </c>
      <c r="BF174" s="81">
        <f t="shared" si="30"/>
        <v>0</v>
      </c>
      <c r="BG174" s="81">
        <f t="shared" si="31"/>
        <v>0</v>
      </c>
      <c r="BH174" s="81">
        <f t="shared" si="32"/>
        <v>0</v>
      </c>
      <c r="BI174" s="81">
        <f t="shared" si="33"/>
        <v>0</v>
      </c>
      <c r="BJ174" s="3" t="s">
        <v>174</v>
      </c>
      <c r="BK174" s="81">
        <f t="shared" si="34"/>
        <v>0</v>
      </c>
      <c r="BL174" s="3" t="s">
        <v>420</v>
      </c>
      <c r="BM174" s="106" t="s">
        <v>2209</v>
      </c>
    </row>
    <row r="175" spans="2:65" s="18" customFormat="1" ht="24.2" customHeight="1">
      <c r="B175" s="121"/>
      <c r="C175" s="150" t="s">
        <v>224</v>
      </c>
      <c r="D175" s="150" t="s">
        <v>197</v>
      </c>
      <c r="E175" s="151" t="s">
        <v>2054</v>
      </c>
      <c r="F175" s="152" t="s">
        <v>2055</v>
      </c>
      <c r="G175" s="153" t="s">
        <v>803</v>
      </c>
      <c r="H175" s="154">
        <v>1</v>
      </c>
      <c r="I175" s="155"/>
      <c r="J175" s="155">
        <f t="shared" si="25"/>
        <v>0</v>
      </c>
      <c r="K175" s="156"/>
      <c r="L175" s="19"/>
      <c r="M175" s="157" t="s">
        <v>1</v>
      </c>
      <c r="N175" s="120" t="s">
        <v>42</v>
      </c>
      <c r="P175" s="158">
        <f t="shared" si="26"/>
        <v>0</v>
      </c>
      <c r="Q175" s="158">
        <v>0</v>
      </c>
      <c r="R175" s="158">
        <f t="shared" si="27"/>
        <v>0</v>
      </c>
      <c r="S175" s="158">
        <v>0</v>
      </c>
      <c r="T175" s="159">
        <f t="shared" si="28"/>
        <v>0</v>
      </c>
      <c r="AR175" s="106" t="s">
        <v>420</v>
      </c>
      <c r="AT175" s="106" t="s">
        <v>197</v>
      </c>
      <c r="AU175" s="106" t="s">
        <v>174</v>
      </c>
      <c r="AY175" s="3" t="s">
        <v>194</v>
      </c>
      <c r="BE175" s="81">
        <f t="shared" si="29"/>
        <v>0</v>
      </c>
      <c r="BF175" s="81">
        <f t="shared" si="30"/>
        <v>0</v>
      </c>
      <c r="BG175" s="81">
        <f t="shared" si="31"/>
        <v>0</v>
      </c>
      <c r="BH175" s="81">
        <f t="shared" si="32"/>
        <v>0</v>
      </c>
      <c r="BI175" s="81">
        <f t="shared" si="33"/>
        <v>0</v>
      </c>
      <c r="BJ175" s="3" t="s">
        <v>174</v>
      </c>
      <c r="BK175" s="81">
        <f t="shared" si="34"/>
        <v>0</v>
      </c>
      <c r="BL175" s="3" t="s">
        <v>420</v>
      </c>
      <c r="BM175" s="106" t="s">
        <v>2210</v>
      </c>
    </row>
    <row r="176" spans="2:65" s="18" customFormat="1" ht="24.2" customHeight="1">
      <c r="B176" s="121"/>
      <c r="C176" s="150" t="s">
        <v>195</v>
      </c>
      <c r="D176" s="150" t="s">
        <v>197</v>
      </c>
      <c r="E176" s="151" t="s">
        <v>2057</v>
      </c>
      <c r="F176" s="152" t="s">
        <v>2058</v>
      </c>
      <c r="G176" s="153" t="s">
        <v>803</v>
      </c>
      <c r="H176" s="154">
        <v>10</v>
      </c>
      <c r="I176" s="155"/>
      <c r="J176" s="155">
        <f t="shared" si="25"/>
        <v>0</v>
      </c>
      <c r="K176" s="156"/>
      <c r="L176" s="19"/>
      <c r="M176" s="157" t="s">
        <v>1</v>
      </c>
      <c r="N176" s="120" t="s">
        <v>42</v>
      </c>
      <c r="P176" s="158">
        <f t="shared" si="26"/>
        <v>0</v>
      </c>
      <c r="Q176" s="158">
        <v>0</v>
      </c>
      <c r="R176" s="158">
        <f t="shared" si="27"/>
        <v>0</v>
      </c>
      <c r="S176" s="158">
        <v>0</v>
      </c>
      <c r="T176" s="159">
        <f t="shared" si="28"/>
        <v>0</v>
      </c>
      <c r="AR176" s="106" t="s">
        <v>420</v>
      </c>
      <c r="AT176" s="106" t="s">
        <v>197</v>
      </c>
      <c r="AU176" s="106" t="s">
        <v>174</v>
      </c>
      <c r="AY176" s="3" t="s">
        <v>194</v>
      </c>
      <c r="BE176" s="81">
        <f t="shared" si="29"/>
        <v>0</v>
      </c>
      <c r="BF176" s="81">
        <f t="shared" si="30"/>
        <v>0</v>
      </c>
      <c r="BG176" s="81">
        <f t="shared" si="31"/>
        <v>0</v>
      </c>
      <c r="BH176" s="81">
        <f t="shared" si="32"/>
        <v>0</v>
      </c>
      <c r="BI176" s="81">
        <f t="shared" si="33"/>
        <v>0</v>
      </c>
      <c r="BJ176" s="3" t="s">
        <v>174</v>
      </c>
      <c r="BK176" s="81">
        <f t="shared" si="34"/>
        <v>0</v>
      </c>
      <c r="BL176" s="3" t="s">
        <v>420</v>
      </c>
      <c r="BM176" s="106" t="s">
        <v>2211</v>
      </c>
    </row>
    <row r="177" spans="2:65" s="18" customFormat="1" ht="33" customHeight="1">
      <c r="B177" s="121"/>
      <c r="C177" s="150" t="s">
        <v>232</v>
      </c>
      <c r="D177" s="150" t="s">
        <v>197</v>
      </c>
      <c r="E177" s="151" t="s">
        <v>2060</v>
      </c>
      <c r="F177" s="152" t="s">
        <v>2061</v>
      </c>
      <c r="G177" s="153" t="s">
        <v>419</v>
      </c>
      <c r="H177" s="154">
        <v>13</v>
      </c>
      <c r="I177" s="155"/>
      <c r="J177" s="155">
        <f t="shared" si="25"/>
        <v>0</v>
      </c>
      <c r="K177" s="156"/>
      <c r="L177" s="19"/>
      <c r="M177" s="160" t="s">
        <v>1</v>
      </c>
      <c r="N177" s="161" t="s">
        <v>42</v>
      </c>
      <c r="O177" s="162"/>
      <c r="P177" s="163">
        <f t="shared" si="26"/>
        <v>0</v>
      </c>
      <c r="Q177" s="163">
        <v>0</v>
      </c>
      <c r="R177" s="163">
        <f t="shared" si="27"/>
        <v>0</v>
      </c>
      <c r="S177" s="163">
        <v>0</v>
      </c>
      <c r="T177" s="164">
        <f t="shared" si="28"/>
        <v>0</v>
      </c>
      <c r="AR177" s="106" t="s">
        <v>420</v>
      </c>
      <c r="AT177" s="106" t="s">
        <v>197</v>
      </c>
      <c r="AU177" s="106" t="s">
        <v>174</v>
      </c>
      <c r="AY177" s="3" t="s">
        <v>194</v>
      </c>
      <c r="BE177" s="81">
        <f t="shared" si="29"/>
        <v>0</v>
      </c>
      <c r="BF177" s="81">
        <f t="shared" si="30"/>
        <v>0</v>
      </c>
      <c r="BG177" s="81">
        <f t="shared" si="31"/>
        <v>0</v>
      </c>
      <c r="BH177" s="81">
        <f t="shared" si="32"/>
        <v>0</v>
      </c>
      <c r="BI177" s="81">
        <f t="shared" si="33"/>
        <v>0</v>
      </c>
      <c r="BJ177" s="3" t="s">
        <v>174</v>
      </c>
      <c r="BK177" s="81">
        <f t="shared" si="34"/>
        <v>0</v>
      </c>
      <c r="BL177" s="3" t="s">
        <v>420</v>
      </c>
      <c r="BM177" s="106" t="s">
        <v>2212</v>
      </c>
    </row>
    <row r="178" spans="2:65" s="18" customFormat="1" ht="6.95" customHeight="1">
      <c r="B178" s="33"/>
      <c r="C178" s="34"/>
      <c r="D178" s="34"/>
      <c r="E178" s="34"/>
      <c r="F178" s="34"/>
      <c r="G178" s="34"/>
      <c r="H178" s="34"/>
      <c r="I178" s="34"/>
      <c r="J178" s="34"/>
      <c r="K178" s="34"/>
      <c r="L178" s="19"/>
    </row>
  </sheetData>
  <autoFilter ref="C129:K177"/>
  <mergeCells count="14">
    <mergeCell ref="D108:F108"/>
    <mergeCell ref="E120:H120"/>
    <mergeCell ref="E122:H122"/>
    <mergeCell ref="L2:V2"/>
    <mergeCell ref="E86:H86"/>
    <mergeCell ref="D104:F104"/>
    <mergeCell ref="D105:F105"/>
    <mergeCell ref="D106:F106"/>
    <mergeCell ref="D107:F107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0"/>
  <sheetViews>
    <sheetView showGridLines="0" topLeftCell="A104" workbookViewId="0">
      <selection activeCell="C124" sqref="C124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113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2213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29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J109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ROUND((SUM(BE109:BE116) + SUM(BE136:BE219)),  2)</f>
        <v>0</v>
      </c>
      <c r="G35" s="96"/>
      <c r="H35" s="96"/>
      <c r="I35" s="97">
        <v>0.23</v>
      </c>
      <c r="J35" s="95">
        <f>ROUND(((SUM(BE109:BE116) + SUM(BE136:BE219))*I35),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ROUND((SUM(BF109:BF116) + SUM(BF136:BF219)),  2)</f>
        <v>0</v>
      </c>
      <c r="I36" s="99">
        <v>0.23</v>
      </c>
      <c r="J36" s="98">
        <f>ROUND(((SUM(BF109:BF116) + SUM(BF136:BF219))*I36),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ROUND((SUM(BG109:BG116) + SUM(BG136:BG219)),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ROUND((SUM(BH109:BH116) + SUM(BH136:BH219)),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ROUND((SUM(BI109:BI116) + SUM(BI136:BI219)),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SO41 - Spevnené plochy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>Košice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J136</f>
        <v>0</v>
      </c>
      <c r="L96" s="19"/>
      <c r="AU96" s="3" t="s">
        <v>166</v>
      </c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J137</f>
        <v>0</v>
      </c>
      <c r="L97" s="110"/>
    </row>
    <row r="98" spans="2:65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J138</f>
        <v>0</v>
      </c>
      <c r="L98" s="115"/>
    </row>
    <row r="99" spans="2:65" s="114" customFormat="1" ht="19.899999999999999" customHeight="1">
      <c r="B99" s="115"/>
      <c r="D99" s="116" t="s">
        <v>715</v>
      </c>
      <c r="E99" s="117"/>
      <c r="F99" s="117"/>
      <c r="G99" s="117"/>
      <c r="H99" s="117"/>
      <c r="I99" s="117"/>
      <c r="J99" s="118">
        <f>J158</f>
        <v>0</v>
      </c>
      <c r="L99" s="115"/>
    </row>
    <row r="100" spans="2:65" s="114" customFormat="1" ht="19.899999999999999" customHeight="1">
      <c r="B100" s="115"/>
      <c r="D100" s="116" t="s">
        <v>1087</v>
      </c>
      <c r="E100" s="117"/>
      <c r="F100" s="117"/>
      <c r="G100" s="117"/>
      <c r="H100" s="117"/>
      <c r="I100" s="117"/>
      <c r="J100" s="118">
        <f>J161</f>
        <v>0</v>
      </c>
      <c r="L100" s="115"/>
    </row>
    <row r="101" spans="2:65" s="114" customFormat="1" ht="19.899999999999999" customHeight="1">
      <c r="B101" s="115"/>
      <c r="D101" s="116" t="s">
        <v>1088</v>
      </c>
      <c r="E101" s="117"/>
      <c r="F101" s="117"/>
      <c r="G101" s="117"/>
      <c r="H101" s="117"/>
      <c r="I101" s="117"/>
      <c r="J101" s="118">
        <f>J168</f>
        <v>0</v>
      </c>
      <c r="L101" s="115"/>
    </row>
    <row r="102" spans="2:65" s="114" customFormat="1" ht="19.899999999999999" customHeight="1">
      <c r="B102" s="115"/>
      <c r="D102" s="116" t="s">
        <v>716</v>
      </c>
      <c r="E102" s="117"/>
      <c r="F102" s="117"/>
      <c r="G102" s="117"/>
      <c r="H102" s="117"/>
      <c r="I102" s="117"/>
      <c r="J102" s="118">
        <f>J170</f>
        <v>0</v>
      </c>
      <c r="L102" s="115"/>
    </row>
    <row r="103" spans="2:65" s="114" customFormat="1" ht="19.899999999999999" customHeight="1">
      <c r="B103" s="115"/>
      <c r="D103" s="116" t="s">
        <v>1089</v>
      </c>
      <c r="E103" s="117"/>
      <c r="F103" s="117"/>
      <c r="G103" s="117"/>
      <c r="H103" s="117"/>
      <c r="I103" s="117"/>
      <c r="J103" s="118">
        <f>J179</f>
        <v>0</v>
      </c>
      <c r="L103" s="115"/>
    </row>
    <row r="104" spans="2:65" s="114" customFormat="1" ht="19.899999999999999" customHeight="1">
      <c r="B104" s="115"/>
      <c r="D104" s="116" t="s">
        <v>1090</v>
      </c>
      <c r="E104" s="117"/>
      <c r="F104" s="117"/>
      <c r="G104" s="117"/>
      <c r="H104" s="117"/>
      <c r="I104" s="117"/>
      <c r="J104" s="118">
        <f>J214</f>
        <v>0</v>
      </c>
      <c r="L104" s="115"/>
    </row>
    <row r="105" spans="2:65" s="109" customFormat="1" ht="24.95" customHeight="1">
      <c r="B105" s="110"/>
      <c r="D105" s="111" t="s">
        <v>1091</v>
      </c>
      <c r="E105" s="112"/>
      <c r="F105" s="112"/>
      <c r="G105" s="112"/>
      <c r="H105" s="112"/>
      <c r="I105" s="112"/>
      <c r="J105" s="113">
        <f>J216</f>
        <v>0</v>
      </c>
      <c r="L105" s="110"/>
    </row>
    <row r="106" spans="2:65" s="114" customFormat="1" ht="19.899999999999999" customHeight="1">
      <c r="B106" s="115"/>
      <c r="D106" s="116" t="s">
        <v>1092</v>
      </c>
      <c r="E106" s="117"/>
      <c r="F106" s="117"/>
      <c r="G106" s="117"/>
      <c r="H106" s="117"/>
      <c r="I106" s="117"/>
      <c r="J106" s="118">
        <f>J217</f>
        <v>0</v>
      </c>
      <c r="L106" s="115"/>
    </row>
    <row r="107" spans="2:65" s="18" customFormat="1" ht="21.75" customHeight="1">
      <c r="B107" s="19"/>
      <c r="L107" s="19"/>
    </row>
    <row r="108" spans="2:65" s="18" customFormat="1" ht="6.95" customHeight="1">
      <c r="B108" s="19"/>
      <c r="L108" s="19"/>
    </row>
    <row r="109" spans="2:65" s="18" customFormat="1" ht="29.25" customHeight="1">
      <c r="B109" s="19"/>
      <c r="C109" s="108" t="s">
        <v>171</v>
      </c>
      <c r="J109" s="119">
        <f>ROUND(J110 + J111 + J112 + J113 + J114 + J115,2)</f>
        <v>0</v>
      </c>
      <c r="L109" s="19"/>
      <c r="N109" s="120" t="s">
        <v>40</v>
      </c>
    </row>
    <row r="110" spans="2:65" s="18" customFormat="1" ht="18" customHeight="1">
      <c r="B110" s="121"/>
      <c r="C110" s="122"/>
      <c r="D110" s="185" t="s">
        <v>172</v>
      </c>
      <c r="E110" s="185"/>
      <c r="F110" s="185"/>
      <c r="G110" s="122"/>
      <c r="H110" s="122"/>
      <c r="I110" s="122"/>
      <c r="J110" s="123">
        <v>0</v>
      </c>
      <c r="K110" s="122"/>
      <c r="L110" s="121"/>
      <c r="M110" s="122"/>
      <c r="N110" s="79" t="s">
        <v>42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4" t="s">
        <v>173</v>
      </c>
      <c r="AZ110" s="122"/>
      <c r="BA110" s="122"/>
      <c r="BB110" s="122"/>
      <c r="BC110" s="122"/>
      <c r="BD110" s="122"/>
      <c r="BE110" s="125">
        <f t="shared" ref="BE110:BE115" si="0">IF(N110="základná",J110,0)</f>
        <v>0</v>
      </c>
      <c r="BF110" s="125">
        <f t="shared" ref="BF110:BF115" si="1">IF(N110="znížená",J110,0)</f>
        <v>0</v>
      </c>
      <c r="BG110" s="125">
        <f t="shared" ref="BG110:BG115" si="2">IF(N110="zákl. prenesená",J110,0)</f>
        <v>0</v>
      </c>
      <c r="BH110" s="125">
        <f t="shared" ref="BH110:BH115" si="3">IF(N110="zníž. prenesená",J110,0)</f>
        <v>0</v>
      </c>
      <c r="BI110" s="125">
        <f t="shared" ref="BI110:BI115" si="4">IF(N110="nulová",J110,0)</f>
        <v>0</v>
      </c>
      <c r="BJ110" s="124" t="s">
        <v>174</v>
      </c>
      <c r="BK110" s="122"/>
      <c r="BL110" s="122"/>
      <c r="BM110" s="122"/>
    </row>
    <row r="111" spans="2:65" s="18" customFormat="1" ht="18" customHeight="1">
      <c r="B111" s="121"/>
      <c r="C111" s="122"/>
      <c r="D111" s="185" t="s">
        <v>175</v>
      </c>
      <c r="E111" s="185"/>
      <c r="F111" s="185"/>
      <c r="G111" s="122"/>
      <c r="H111" s="122"/>
      <c r="I111" s="122"/>
      <c r="J111" s="123">
        <v>0</v>
      </c>
      <c r="K111" s="122"/>
      <c r="L111" s="121"/>
      <c r="M111" s="122"/>
      <c r="N111" s="79" t="s">
        <v>42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4" t="s">
        <v>173</v>
      </c>
      <c r="AZ111" s="122"/>
      <c r="BA111" s="122"/>
      <c r="BB111" s="122"/>
      <c r="BC111" s="122"/>
      <c r="BD111" s="122"/>
      <c r="BE111" s="125">
        <f t="shared" si="0"/>
        <v>0</v>
      </c>
      <c r="BF111" s="125">
        <f t="shared" si="1"/>
        <v>0</v>
      </c>
      <c r="BG111" s="125">
        <f t="shared" si="2"/>
        <v>0</v>
      </c>
      <c r="BH111" s="125">
        <f t="shared" si="3"/>
        <v>0</v>
      </c>
      <c r="BI111" s="125">
        <f t="shared" si="4"/>
        <v>0</v>
      </c>
      <c r="BJ111" s="124" t="s">
        <v>174</v>
      </c>
      <c r="BK111" s="122"/>
      <c r="BL111" s="122"/>
      <c r="BM111" s="122"/>
    </row>
    <row r="112" spans="2:65" s="18" customFormat="1" ht="18" customHeight="1">
      <c r="B112" s="121"/>
      <c r="C112" s="122"/>
      <c r="D112" s="185" t="s">
        <v>176</v>
      </c>
      <c r="E112" s="185"/>
      <c r="F112" s="185"/>
      <c r="G112" s="122"/>
      <c r="H112" s="122"/>
      <c r="I112" s="122"/>
      <c r="J112" s="123">
        <v>0</v>
      </c>
      <c r="K112" s="122"/>
      <c r="L112" s="121"/>
      <c r="M112" s="122"/>
      <c r="N112" s="79" t="s">
        <v>42</v>
      </c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4" t="s">
        <v>173</v>
      </c>
      <c r="AZ112" s="122"/>
      <c r="BA112" s="122"/>
      <c r="BB112" s="122"/>
      <c r="BC112" s="122"/>
      <c r="BD112" s="122"/>
      <c r="BE112" s="125">
        <f t="shared" si="0"/>
        <v>0</v>
      </c>
      <c r="BF112" s="125">
        <f t="shared" si="1"/>
        <v>0</v>
      </c>
      <c r="BG112" s="125">
        <f t="shared" si="2"/>
        <v>0</v>
      </c>
      <c r="BH112" s="125">
        <f t="shared" si="3"/>
        <v>0</v>
      </c>
      <c r="BI112" s="125">
        <f t="shared" si="4"/>
        <v>0</v>
      </c>
      <c r="BJ112" s="124" t="s">
        <v>174</v>
      </c>
      <c r="BK112" s="122"/>
      <c r="BL112" s="122"/>
      <c r="BM112" s="122"/>
    </row>
    <row r="113" spans="2:65" s="18" customFormat="1" ht="18" customHeight="1">
      <c r="B113" s="121"/>
      <c r="C113" s="122"/>
      <c r="D113" s="185" t="s">
        <v>177</v>
      </c>
      <c r="E113" s="185"/>
      <c r="F113" s="185"/>
      <c r="G113" s="122"/>
      <c r="H113" s="122"/>
      <c r="I113" s="122"/>
      <c r="J113" s="123">
        <v>0</v>
      </c>
      <c r="K113" s="122"/>
      <c r="L113" s="121"/>
      <c r="M113" s="122"/>
      <c r="N113" s="79" t="s">
        <v>42</v>
      </c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4" t="s">
        <v>173</v>
      </c>
      <c r="AZ113" s="122"/>
      <c r="BA113" s="122"/>
      <c r="BB113" s="122"/>
      <c r="BC113" s="122"/>
      <c r="BD113" s="122"/>
      <c r="BE113" s="125">
        <f t="shared" si="0"/>
        <v>0</v>
      </c>
      <c r="BF113" s="125">
        <f t="shared" si="1"/>
        <v>0</v>
      </c>
      <c r="BG113" s="125">
        <f t="shared" si="2"/>
        <v>0</v>
      </c>
      <c r="BH113" s="125">
        <f t="shared" si="3"/>
        <v>0</v>
      </c>
      <c r="BI113" s="125">
        <f t="shared" si="4"/>
        <v>0</v>
      </c>
      <c r="BJ113" s="124" t="s">
        <v>174</v>
      </c>
      <c r="BK113" s="122"/>
      <c r="BL113" s="122"/>
      <c r="BM113" s="122"/>
    </row>
    <row r="114" spans="2:65" s="18" customFormat="1" ht="18" customHeight="1">
      <c r="B114" s="121"/>
      <c r="C114" s="122"/>
      <c r="D114" s="185" t="s">
        <v>178</v>
      </c>
      <c r="E114" s="185"/>
      <c r="F114" s="185"/>
      <c r="G114" s="122"/>
      <c r="H114" s="122"/>
      <c r="I114" s="122"/>
      <c r="J114" s="123">
        <v>0</v>
      </c>
      <c r="K114" s="122"/>
      <c r="L114" s="121"/>
      <c r="M114" s="122"/>
      <c r="N114" s="79" t="s">
        <v>42</v>
      </c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4" t="s">
        <v>173</v>
      </c>
      <c r="AZ114" s="122"/>
      <c r="BA114" s="122"/>
      <c r="BB114" s="122"/>
      <c r="BC114" s="122"/>
      <c r="BD114" s="122"/>
      <c r="BE114" s="125">
        <f t="shared" si="0"/>
        <v>0</v>
      </c>
      <c r="BF114" s="125">
        <f t="shared" si="1"/>
        <v>0</v>
      </c>
      <c r="BG114" s="125">
        <f t="shared" si="2"/>
        <v>0</v>
      </c>
      <c r="BH114" s="125">
        <f t="shared" si="3"/>
        <v>0</v>
      </c>
      <c r="BI114" s="125">
        <f t="shared" si="4"/>
        <v>0</v>
      </c>
      <c r="BJ114" s="124" t="s">
        <v>174</v>
      </c>
      <c r="BK114" s="122"/>
      <c r="BL114" s="122"/>
      <c r="BM114" s="122"/>
    </row>
    <row r="115" spans="2:65" s="18" customFormat="1" ht="18" customHeight="1">
      <c r="B115" s="121"/>
      <c r="C115" s="122"/>
      <c r="D115" s="126" t="s">
        <v>179</v>
      </c>
      <c r="E115" s="122"/>
      <c r="F115" s="122"/>
      <c r="G115" s="122"/>
      <c r="H115" s="122"/>
      <c r="I115" s="122"/>
      <c r="J115" s="123">
        <f>ROUND(J30*T115,2)</f>
        <v>0</v>
      </c>
      <c r="K115" s="122"/>
      <c r="L115" s="121"/>
      <c r="M115" s="122"/>
      <c r="N115" s="79" t="s">
        <v>42</v>
      </c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4" t="s">
        <v>180</v>
      </c>
      <c r="AZ115" s="122"/>
      <c r="BA115" s="122"/>
      <c r="BB115" s="122"/>
      <c r="BC115" s="122"/>
      <c r="BD115" s="122"/>
      <c r="BE115" s="125">
        <f t="shared" si="0"/>
        <v>0</v>
      </c>
      <c r="BF115" s="125">
        <f t="shared" si="1"/>
        <v>0</v>
      </c>
      <c r="BG115" s="125">
        <f t="shared" si="2"/>
        <v>0</v>
      </c>
      <c r="BH115" s="125">
        <f t="shared" si="3"/>
        <v>0</v>
      </c>
      <c r="BI115" s="125">
        <f t="shared" si="4"/>
        <v>0</v>
      </c>
      <c r="BJ115" s="124" t="s">
        <v>174</v>
      </c>
      <c r="BK115" s="122"/>
      <c r="BL115" s="122"/>
      <c r="BM115" s="122"/>
    </row>
    <row r="116" spans="2:65" s="18" customFormat="1">
      <c r="B116" s="19"/>
      <c r="L116" s="19"/>
    </row>
    <row r="117" spans="2:65" s="18" customFormat="1" ht="29.25" customHeight="1">
      <c r="B117" s="19"/>
      <c r="C117" s="53" t="s">
        <v>151</v>
      </c>
      <c r="J117" s="92">
        <f>ROUND(J96+J109,2)</f>
        <v>0</v>
      </c>
      <c r="L117" s="19"/>
    </row>
    <row r="118" spans="2:65" s="18" customFormat="1" ht="6.95" customHeight="1"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19"/>
    </row>
    <row r="122" spans="2:65" s="18" customFormat="1" ht="6.95" customHeight="1"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19"/>
    </row>
    <row r="123" spans="2:65" s="18" customFormat="1" ht="24.95" customHeight="1">
      <c r="B123" s="19"/>
      <c r="C123" s="7" t="s">
        <v>3460</v>
      </c>
      <c r="L123" s="19"/>
    </row>
    <row r="124" spans="2:65" s="18" customFormat="1" ht="6.95" customHeight="1">
      <c r="B124" s="19"/>
      <c r="L124" s="19"/>
    </row>
    <row r="125" spans="2:65" s="18" customFormat="1" ht="12" customHeight="1">
      <c r="B125" s="19"/>
      <c r="C125" s="12" t="s">
        <v>15</v>
      </c>
      <c r="L125" s="19"/>
    </row>
    <row r="126" spans="2:65" s="18" customFormat="1" ht="26.25" customHeight="1">
      <c r="B126" s="19"/>
      <c r="E126" s="226" t="str">
        <f>E7</f>
        <v>25A092 - 17981 - VAR ESt. 110 kV - doplnenie kompenzačnej tlmivky VVN a rekonštrukcia súvisiacich zariadení (II. časť  -</v>
      </c>
      <c r="F126" s="227"/>
      <c r="G126" s="227"/>
      <c r="H126" s="227"/>
      <c r="L126" s="19"/>
    </row>
    <row r="127" spans="2:65" s="18" customFormat="1" ht="12" customHeight="1">
      <c r="B127" s="19"/>
      <c r="C127" s="12" t="s">
        <v>153</v>
      </c>
      <c r="L127" s="19"/>
    </row>
    <row r="128" spans="2:65" s="18" customFormat="1" ht="16.5" customHeight="1">
      <c r="B128" s="19"/>
      <c r="E128" s="220" t="str">
        <f>E9</f>
        <v>SO41 - Spevnené plochy</v>
      </c>
      <c r="F128" s="228"/>
      <c r="G128" s="228"/>
      <c r="H128" s="228"/>
      <c r="L128" s="19"/>
    </row>
    <row r="129" spans="2:65" s="18" customFormat="1" ht="6.95" customHeight="1">
      <c r="B129" s="19"/>
      <c r="L129" s="19"/>
    </row>
    <row r="130" spans="2:65" s="18" customFormat="1" ht="12" customHeight="1">
      <c r="B130" s="19"/>
      <c r="C130" s="12" t="s">
        <v>19</v>
      </c>
      <c r="F130" s="13" t="str">
        <f>F12</f>
        <v>Košice</v>
      </c>
      <c r="I130" s="12" t="s">
        <v>21</v>
      </c>
      <c r="J130" s="86" t="str">
        <f>IF(J12="","",J12)</f>
        <v>24. 6. 2026</v>
      </c>
      <c r="L130" s="19"/>
    </row>
    <row r="131" spans="2:65" s="18" customFormat="1" ht="6.95" customHeight="1">
      <c r="B131" s="19"/>
      <c r="L131" s="19"/>
    </row>
    <row r="132" spans="2:65" s="18" customFormat="1" ht="15.2" customHeight="1">
      <c r="B132" s="19"/>
      <c r="C132" s="12" t="s">
        <v>23</v>
      </c>
      <c r="F132" s="13" t="str">
        <f>E15</f>
        <v>Stredoslovenská distribučná, a.s.</v>
      </c>
      <c r="I132" s="12" t="s">
        <v>28</v>
      </c>
      <c r="J132" s="105" t="str">
        <f>E21</f>
        <v>Ing.Štefan Proks</v>
      </c>
      <c r="L132" s="19"/>
    </row>
    <row r="133" spans="2:65" s="18" customFormat="1" ht="15.2" customHeight="1">
      <c r="B133" s="19"/>
      <c r="C133" s="12" t="s">
        <v>27</v>
      </c>
      <c r="F133" s="13" t="str">
        <f>IF(E18="","",E18)</f>
        <v/>
      </c>
      <c r="I133" s="12" t="s">
        <v>31</v>
      </c>
      <c r="J133" s="105" t="str">
        <f>E24</f>
        <v xml:space="preserve"> </v>
      </c>
      <c r="L133" s="19"/>
    </row>
    <row r="134" spans="2:65" s="18" customFormat="1" ht="10.35" customHeight="1">
      <c r="B134" s="19"/>
      <c r="L134" s="19"/>
    </row>
    <row r="135" spans="2:65" s="127" customFormat="1" ht="29.25" customHeight="1">
      <c r="B135" s="128"/>
      <c r="C135" s="129" t="s">
        <v>181</v>
      </c>
      <c r="D135" s="130" t="s">
        <v>61</v>
      </c>
      <c r="E135" s="130" t="s">
        <v>57</v>
      </c>
      <c r="F135" s="130" t="s">
        <v>58</v>
      </c>
      <c r="G135" s="130" t="s">
        <v>182</v>
      </c>
      <c r="H135" s="130" t="s">
        <v>183</v>
      </c>
      <c r="I135" s="130" t="s">
        <v>184</v>
      </c>
      <c r="J135" s="131" t="s">
        <v>164</v>
      </c>
      <c r="K135" s="132" t="s">
        <v>185</v>
      </c>
      <c r="L135" s="128"/>
      <c r="M135" s="47" t="s">
        <v>1</v>
      </c>
      <c r="N135" s="48" t="s">
        <v>40</v>
      </c>
      <c r="O135" s="48" t="s">
        <v>186</v>
      </c>
      <c r="P135" s="48" t="s">
        <v>187</v>
      </c>
      <c r="Q135" s="48" t="s">
        <v>188</v>
      </c>
      <c r="R135" s="48" t="s">
        <v>189</v>
      </c>
      <c r="S135" s="48" t="s">
        <v>190</v>
      </c>
      <c r="T135" s="49" t="s">
        <v>191</v>
      </c>
    </row>
    <row r="136" spans="2:65" s="18" customFormat="1" ht="22.9" customHeight="1">
      <c r="B136" s="19"/>
      <c r="C136" s="53" t="s">
        <v>161</v>
      </c>
      <c r="J136" s="133">
        <f>BK136</f>
        <v>0</v>
      </c>
      <c r="L136" s="19"/>
      <c r="M136" s="50"/>
      <c r="N136" s="43"/>
      <c r="O136" s="43"/>
      <c r="P136" s="134">
        <f>P137+P216</f>
        <v>0</v>
      </c>
      <c r="Q136" s="43"/>
      <c r="R136" s="134">
        <f>R137+R216</f>
        <v>1783.9011842</v>
      </c>
      <c r="S136" s="43"/>
      <c r="T136" s="135">
        <f>T137+T216</f>
        <v>928.72499999999991</v>
      </c>
      <c r="AT136" s="3" t="s">
        <v>75</v>
      </c>
      <c r="AU136" s="3" t="s">
        <v>166</v>
      </c>
      <c r="BK136" s="136">
        <f>BK137+BK216</f>
        <v>0</v>
      </c>
    </row>
    <row r="137" spans="2:65" s="137" customFormat="1" ht="25.9" customHeight="1">
      <c r="B137" s="138"/>
      <c r="D137" s="139" t="s">
        <v>75</v>
      </c>
      <c r="E137" s="140" t="s">
        <v>192</v>
      </c>
      <c r="F137" s="140" t="s">
        <v>193</v>
      </c>
      <c r="I137" s="141"/>
      <c r="J137" s="142">
        <f>BK137</f>
        <v>0</v>
      </c>
      <c r="L137" s="138"/>
      <c r="M137" s="143"/>
      <c r="P137" s="144">
        <f>P138+P158+P161+P168+P170+P179+P214</f>
        <v>0</v>
      </c>
      <c r="R137" s="144">
        <f>R138+R158+R161+R168+R170+R179+R214</f>
        <v>1780.9611841999999</v>
      </c>
      <c r="T137" s="145">
        <f>T138+T158+T161+T168+T170+T179+T214</f>
        <v>928.72499999999991</v>
      </c>
      <c r="AR137" s="139" t="s">
        <v>84</v>
      </c>
      <c r="AT137" s="146" t="s">
        <v>75</v>
      </c>
      <c r="AU137" s="146" t="s">
        <v>76</v>
      </c>
      <c r="AY137" s="139" t="s">
        <v>194</v>
      </c>
      <c r="BK137" s="147">
        <f>BK138+BK158+BK161+BK168+BK170+BK179+BK214</f>
        <v>0</v>
      </c>
    </row>
    <row r="138" spans="2:65" s="137" customFormat="1" ht="22.9" customHeight="1">
      <c r="B138" s="138"/>
      <c r="D138" s="139" t="s">
        <v>75</v>
      </c>
      <c r="E138" s="148" t="s">
        <v>84</v>
      </c>
      <c r="F138" s="148" t="s">
        <v>1097</v>
      </c>
      <c r="I138" s="141"/>
      <c r="J138" s="149">
        <f>BK138</f>
        <v>0</v>
      </c>
      <c r="L138" s="138"/>
      <c r="M138" s="143"/>
      <c r="P138" s="144">
        <f>SUM(P139:P157)</f>
        <v>0</v>
      </c>
      <c r="R138" s="144">
        <f>SUM(R139:R157)</f>
        <v>3.7080000000000004E-3</v>
      </c>
      <c r="T138" s="145">
        <f>SUM(T139:T157)</f>
        <v>903.03099999999995</v>
      </c>
      <c r="AR138" s="139" t="s">
        <v>84</v>
      </c>
      <c r="AT138" s="146" t="s">
        <v>75</v>
      </c>
      <c r="AU138" s="146" t="s">
        <v>84</v>
      </c>
      <c r="AY138" s="139" t="s">
        <v>194</v>
      </c>
      <c r="BK138" s="147">
        <f>SUM(BK139:BK157)</f>
        <v>0</v>
      </c>
    </row>
    <row r="139" spans="2:65" s="18" customFormat="1" ht="37.9" customHeight="1">
      <c r="B139" s="121"/>
      <c r="C139" s="150" t="s">
        <v>84</v>
      </c>
      <c r="D139" s="150" t="s">
        <v>197</v>
      </c>
      <c r="E139" s="151" t="s">
        <v>2214</v>
      </c>
      <c r="F139" s="152" t="s">
        <v>2215</v>
      </c>
      <c r="G139" s="153" t="s">
        <v>419</v>
      </c>
      <c r="H139" s="154">
        <v>230</v>
      </c>
      <c r="I139" s="155"/>
      <c r="J139" s="155">
        <f t="shared" ref="J139:J157" si="5">ROUND(I139*H139,2)</f>
        <v>0</v>
      </c>
      <c r="K139" s="156"/>
      <c r="L139" s="19"/>
      <c r="M139" s="157" t="s">
        <v>1</v>
      </c>
      <c r="N139" s="120" t="s">
        <v>42</v>
      </c>
      <c r="P139" s="158">
        <f t="shared" ref="P139:P157" si="6">O139*H139</f>
        <v>0</v>
      </c>
      <c r="Q139" s="158">
        <v>0</v>
      </c>
      <c r="R139" s="158">
        <f t="shared" ref="R139:R157" si="7">Q139*H139</f>
        <v>0</v>
      </c>
      <c r="S139" s="158">
        <v>0.40799999999999997</v>
      </c>
      <c r="T139" s="159">
        <f t="shared" ref="T139:T157" si="8">S139*H139</f>
        <v>93.839999999999989</v>
      </c>
      <c r="AR139" s="106" t="s">
        <v>213</v>
      </c>
      <c r="AT139" s="106" t="s">
        <v>197</v>
      </c>
      <c r="AU139" s="106" t="s">
        <v>174</v>
      </c>
      <c r="AY139" s="3" t="s">
        <v>194</v>
      </c>
      <c r="BE139" s="81">
        <f t="shared" ref="BE139:BE157" si="9">IF(N139="základná",J139,0)</f>
        <v>0</v>
      </c>
      <c r="BF139" s="81">
        <f t="shared" ref="BF139:BF157" si="10">IF(N139="znížená",J139,0)</f>
        <v>0</v>
      </c>
      <c r="BG139" s="81">
        <f t="shared" ref="BG139:BG157" si="11">IF(N139="zákl. prenesená",J139,0)</f>
        <v>0</v>
      </c>
      <c r="BH139" s="81">
        <f t="shared" ref="BH139:BH157" si="12">IF(N139="zníž. prenesená",J139,0)</f>
        <v>0</v>
      </c>
      <c r="BI139" s="81">
        <f t="shared" ref="BI139:BI157" si="13">IF(N139="nulová",J139,0)</f>
        <v>0</v>
      </c>
      <c r="BJ139" s="3" t="s">
        <v>174</v>
      </c>
      <c r="BK139" s="81">
        <f t="shared" ref="BK139:BK157" si="14">ROUND(I139*H139,2)</f>
        <v>0</v>
      </c>
      <c r="BL139" s="3" t="s">
        <v>213</v>
      </c>
      <c r="BM139" s="106" t="s">
        <v>2216</v>
      </c>
    </row>
    <row r="140" spans="2:65" s="18" customFormat="1" ht="37.9" customHeight="1">
      <c r="B140" s="121"/>
      <c r="C140" s="150" t="s">
        <v>174</v>
      </c>
      <c r="D140" s="150" t="s">
        <v>197</v>
      </c>
      <c r="E140" s="151" t="s">
        <v>2217</v>
      </c>
      <c r="F140" s="152" t="s">
        <v>2218</v>
      </c>
      <c r="G140" s="153" t="s">
        <v>419</v>
      </c>
      <c r="H140" s="154">
        <v>594</v>
      </c>
      <c r="I140" s="155"/>
      <c r="J140" s="155">
        <f t="shared" si="5"/>
        <v>0</v>
      </c>
      <c r="K140" s="156"/>
      <c r="L140" s="19"/>
      <c r="M140" s="157" t="s">
        <v>1</v>
      </c>
      <c r="N140" s="120" t="s">
        <v>42</v>
      </c>
      <c r="P140" s="158">
        <f t="shared" si="6"/>
        <v>0</v>
      </c>
      <c r="Q140" s="158">
        <v>0</v>
      </c>
      <c r="R140" s="158">
        <f t="shared" si="7"/>
        <v>0</v>
      </c>
      <c r="S140" s="158">
        <v>0.4</v>
      </c>
      <c r="T140" s="159">
        <f t="shared" si="8"/>
        <v>237.60000000000002</v>
      </c>
      <c r="AR140" s="106" t="s">
        <v>213</v>
      </c>
      <c r="AT140" s="106" t="s">
        <v>197</v>
      </c>
      <c r="AU140" s="106" t="s">
        <v>174</v>
      </c>
      <c r="AY140" s="3" t="s">
        <v>194</v>
      </c>
      <c r="BE140" s="81">
        <f t="shared" si="9"/>
        <v>0</v>
      </c>
      <c r="BF140" s="81">
        <f t="shared" si="10"/>
        <v>0</v>
      </c>
      <c r="BG140" s="81">
        <f t="shared" si="11"/>
        <v>0</v>
      </c>
      <c r="BH140" s="81">
        <f t="shared" si="12"/>
        <v>0</v>
      </c>
      <c r="BI140" s="81">
        <f t="shared" si="13"/>
        <v>0</v>
      </c>
      <c r="BJ140" s="3" t="s">
        <v>174</v>
      </c>
      <c r="BK140" s="81">
        <f t="shared" si="14"/>
        <v>0</v>
      </c>
      <c r="BL140" s="3" t="s">
        <v>213</v>
      </c>
      <c r="BM140" s="106" t="s">
        <v>2219</v>
      </c>
    </row>
    <row r="141" spans="2:65" s="18" customFormat="1" ht="37.9" customHeight="1">
      <c r="B141" s="121"/>
      <c r="C141" s="150" t="s">
        <v>205</v>
      </c>
      <c r="D141" s="150" t="s">
        <v>197</v>
      </c>
      <c r="E141" s="151" t="s">
        <v>2220</v>
      </c>
      <c r="F141" s="152" t="s">
        <v>2221</v>
      </c>
      <c r="G141" s="153" t="s">
        <v>419</v>
      </c>
      <c r="H141" s="154">
        <v>230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0.24</v>
      </c>
      <c r="T141" s="159">
        <f t="shared" si="8"/>
        <v>55.199999999999996</v>
      </c>
      <c r="AR141" s="106" t="s">
        <v>213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213</v>
      </c>
      <c r="BM141" s="106" t="s">
        <v>2222</v>
      </c>
    </row>
    <row r="142" spans="2:65" s="18" customFormat="1" ht="37.9" customHeight="1">
      <c r="B142" s="121"/>
      <c r="C142" s="150" t="s">
        <v>213</v>
      </c>
      <c r="D142" s="150" t="s">
        <v>197</v>
      </c>
      <c r="E142" s="151" t="s">
        <v>2223</v>
      </c>
      <c r="F142" s="152" t="s">
        <v>2224</v>
      </c>
      <c r="G142" s="153" t="s">
        <v>419</v>
      </c>
      <c r="H142" s="154">
        <v>609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0.625</v>
      </c>
      <c r="T142" s="159">
        <f t="shared" si="8"/>
        <v>380.625</v>
      </c>
      <c r="AR142" s="106" t="s">
        <v>213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213</v>
      </c>
      <c r="BM142" s="106" t="s">
        <v>2225</v>
      </c>
    </row>
    <row r="143" spans="2:65" s="18" customFormat="1" ht="33" customHeight="1">
      <c r="B143" s="121"/>
      <c r="C143" s="150" t="s">
        <v>218</v>
      </c>
      <c r="D143" s="150" t="s">
        <v>197</v>
      </c>
      <c r="E143" s="151" t="s">
        <v>2226</v>
      </c>
      <c r="F143" s="152" t="s">
        <v>2227</v>
      </c>
      <c r="G143" s="153" t="s">
        <v>419</v>
      </c>
      <c r="H143" s="154">
        <v>609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0.11</v>
      </c>
      <c r="T143" s="159">
        <f t="shared" si="8"/>
        <v>66.989999999999995</v>
      </c>
      <c r="AR143" s="106" t="s">
        <v>213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213</v>
      </c>
      <c r="BM143" s="106" t="s">
        <v>2228</v>
      </c>
    </row>
    <row r="144" spans="2:65" s="18" customFormat="1" ht="24.2" customHeight="1">
      <c r="B144" s="121"/>
      <c r="C144" s="150" t="s">
        <v>220</v>
      </c>
      <c r="D144" s="150" t="s">
        <v>197</v>
      </c>
      <c r="E144" s="151" t="s">
        <v>2229</v>
      </c>
      <c r="F144" s="152" t="s">
        <v>2230</v>
      </c>
      <c r="G144" s="153" t="s">
        <v>284</v>
      </c>
      <c r="H144" s="154">
        <v>600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0</v>
      </c>
      <c r="R144" s="158">
        <f t="shared" si="7"/>
        <v>0</v>
      </c>
      <c r="S144" s="158">
        <v>8.5000000000000006E-2</v>
      </c>
      <c r="T144" s="159">
        <f t="shared" si="8"/>
        <v>51.000000000000007</v>
      </c>
      <c r="AR144" s="106" t="s">
        <v>213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213</v>
      </c>
      <c r="BM144" s="106" t="s">
        <v>2231</v>
      </c>
    </row>
    <row r="145" spans="2:65" s="18" customFormat="1" ht="24.2" customHeight="1">
      <c r="B145" s="121"/>
      <c r="C145" s="150" t="s">
        <v>222</v>
      </c>
      <c r="D145" s="150" t="s">
        <v>197</v>
      </c>
      <c r="E145" s="151" t="s">
        <v>2232</v>
      </c>
      <c r="F145" s="152" t="s">
        <v>2233</v>
      </c>
      <c r="G145" s="153" t="s">
        <v>284</v>
      </c>
      <c r="H145" s="154">
        <v>202</v>
      </c>
      <c r="I145" s="155"/>
      <c r="J145" s="155">
        <f t="shared" si="5"/>
        <v>0</v>
      </c>
      <c r="K145" s="156"/>
      <c r="L145" s="19"/>
      <c r="M145" s="157" t="s">
        <v>1</v>
      </c>
      <c r="N145" s="120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8.7999999999999995E-2</v>
      </c>
      <c r="T145" s="159">
        <f t="shared" si="8"/>
        <v>17.776</v>
      </c>
      <c r="AR145" s="106" t="s">
        <v>213</v>
      </c>
      <c r="AT145" s="106" t="s">
        <v>197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213</v>
      </c>
      <c r="BM145" s="106" t="s">
        <v>2234</v>
      </c>
    </row>
    <row r="146" spans="2:65" s="18" customFormat="1" ht="24.2" customHeight="1">
      <c r="B146" s="121"/>
      <c r="C146" s="150" t="s">
        <v>224</v>
      </c>
      <c r="D146" s="150" t="s">
        <v>197</v>
      </c>
      <c r="E146" s="151" t="s">
        <v>2235</v>
      </c>
      <c r="F146" s="152" t="s">
        <v>2236</v>
      </c>
      <c r="G146" s="153" t="s">
        <v>803</v>
      </c>
      <c r="H146" s="154">
        <v>291.5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213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213</v>
      </c>
      <c r="BM146" s="106" t="s">
        <v>2237</v>
      </c>
    </row>
    <row r="147" spans="2:65" s="18" customFormat="1" ht="24.2" customHeight="1">
      <c r="B147" s="121"/>
      <c r="C147" s="150" t="s">
        <v>195</v>
      </c>
      <c r="D147" s="150" t="s">
        <v>197</v>
      </c>
      <c r="E147" s="151" t="s">
        <v>2238</v>
      </c>
      <c r="F147" s="152" t="s">
        <v>2239</v>
      </c>
      <c r="G147" s="153" t="s">
        <v>803</v>
      </c>
      <c r="H147" s="154">
        <v>291.5</v>
      </c>
      <c r="I147" s="155"/>
      <c r="J147" s="155">
        <f t="shared" si="5"/>
        <v>0</v>
      </c>
      <c r="K147" s="156"/>
      <c r="L147" s="19"/>
      <c r="M147" s="157" t="s">
        <v>1</v>
      </c>
      <c r="N147" s="120" t="s">
        <v>42</v>
      </c>
      <c r="P147" s="158">
        <f t="shared" si="6"/>
        <v>0</v>
      </c>
      <c r="Q147" s="158">
        <v>0</v>
      </c>
      <c r="R147" s="158">
        <f t="shared" si="7"/>
        <v>0</v>
      </c>
      <c r="S147" s="158">
        <v>0</v>
      </c>
      <c r="T147" s="159">
        <f t="shared" si="8"/>
        <v>0</v>
      </c>
      <c r="AR147" s="106" t="s">
        <v>213</v>
      </c>
      <c r="AT147" s="106" t="s">
        <v>197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213</v>
      </c>
      <c r="BM147" s="106" t="s">
        <v>2240</v>
      </c>
    </row>
    <row r="148" spans="2:65" s="18" customFormat="1" ht="24.2" customHeight="1">
      <c r="B148" s="121"/>
      <c r="C148" s="150" t="s">
        <v>232</v>
      </c>
      <c r="D148" s="150" t="s">
        <v>197</v>
      </c>
      <c r="E148" s="151" t="s">
        <v>2241</v>
      </c>
      <c r="F148" s="152" t="s">
        <v>2242</v>
      </c>
      <c r="G148" s="153" t="s">
        <v>803</v>
      </c>
      <c r="H148" s="154">
        <v>235</v>
      </c>
      <c r="I148" s="155"/>
      <c r="J148" s="155">
        <f t="shared" si="5"/>
        <v>0</v>
      </c>
      <c r="K148" s="156"/>
      <c r="L148" s="19"/>
      <c r="M148" s="157" t="s">
        <v>1</v>
      </c>
      <c r="N148" s="120" t="s">
        <v>42</v>
      </c>
      <c r="P148" s="158">
        <f t="shared" si="6"/>
        <v>0</v>
      </c>
      <c r="Q148" s="158">
        <v>0</v>
      </c>
      <c r="R148" s="158">
        <f t="shared" si="7"/>
        <v>0</v>
      </c>
      <c r="S148" s="158">
        <v>0</v>
      </c>
      <c r="T148" s="159">
        <f t="shared" si="8"/>
        <v>0</v>
      </c>
      <c r="AR148" s="106" t="s">
        <v>213</v>
      </c>
      <c r="AT148" s="106" t="s">
        <v>197</v>
      </c>
      <c r="AU148" s="106" t="s">
        <v>174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213</v>
      </c>
      <c r="BM148" s="106" t="s">
        <v>2243</v>
      </c>
    </row>
    <row r="149" spans="2:65" s="18" customFormat="1" ht="24.2" customHeight="1">
      <c r="B149" s="121"/>
      <c r="C149" s="150" t="s">
        <v>236</v>
      </c>
      <c r="D149" s="150" t="s">
        <v>197</v>
      </c>
      <c r="E149" s="151" t="s">
        <v>2244</v>
      </c>
      <c r="F149" s="152" t="s">
        <v>2245</v>
      </c>
      <c r="G149" s="153" t="s">
        <v>803</v>
      </c>
      <c r="H149" s="154">
        <v>235</v>
      </c>
      <c r="I149" s="155"/>
      <c r="J149" s="155">
        <f t="shared" si="5"/>
        <v>0</v>
      </c>
      <c r="K149" s="156"/>
      <c r="L149" s="19"/>
      <c r="M149" s="157" t="s">
        <v>1</v>
      </c>
      <c r="N149" s="120" t="s">
        <v>42</v>
      </c>
      <c r="P149" s="158">
        <f t="shared" si="6"/>
        <v>0</v>
      </c>
      <c r="Q149" s="158">
        <v>0</v>
      </c>
      <c r="R149" s="158">
        <f t="shared" si="7"/>
        <v>0</v>
      </c>
      <c r="S149" s="158">
        <v>0</v>
      </c>
      <c r="T149" s="159">
        <f t="shared" si="8"/>
        <v>0</v>
      </c>
      <c r="AR149" s="106" t="s">
        <v>213</v>
      </c>
      <c r="AT149" s="106" t="s">
        <v>197</v>
      </c>
      <c r="AU149" s="106" t="s">
        <v>174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213</v>
      </c>
      <c r="BM149" s="106" t="s">
        <v>2246</v>
      </c>
    </row>
    <row r="150" spans="2:65" s="18" customFormat="1" ht="21.75" customHeight="1">
      <c r="B150" s="121"/>
      <c r="C150" s="150" t="s">
        <v>240</v>
      </c>
      <c r="D150" s="150" t="s">
        <v>197</v>
      </c>
      <c r="E150" s="151" t="s">
        <v>2247</v>
      </c>
      <c r="F150" s="152" t="s">
        <v>2248</v>
      </c>
      <c r="G150" s="153" t="s">
        <v>803</v>
      </c>
      <c r="H150" s="154">
        <v>27</v>
      </c>
      <c r="I150" s="155"/>
      <c r="J150" s="155">
        <f t="shared" si="5"/>
        <v>0</v>
      </c>
      <c r="K150" s="156"/>
      <c r="L150" s="19"/>
      <c r="M150" s="157" t="s">
        <v>1</v>
      </c>
      <c r="N150" s="120" t="s">
        <v>42</v>
      </c>
      <c r="P150" s="158">
        <f t="shared" si="6"/>
        <v>0</v>
      </c>
      <c r="Q150" s="158">
        <v>0</v>
      </c>
      <c r="R150" s="158">
        <f t="shared" si="7"/>
        <v>0</v>
      </c>
      <c r="S150" s="158">
        <v>0</v>
      </c>
      <c r="T150" s="159">
        <f t="shared" si="8"/>
        <v>0</v>
      </c>
      <c r="AR150" s="106" t="s">
        <v>213</v>
      </c>
      <c r="AT150" s="106" t="s">
        <v>197</v>
      </c>
      <c r="AU150" s="106" t="s">
        <v>174</v>
      </c>
      <c r="AY150" s="3" t="s">
        <v>194</v>
      </c>
      <c r="BE150" s="81">
        <f t="shared" si="9"/>
        <v>0</v>
      </c>
      <c r="BF150" s="81">
        <f t="shared" si="10"/>
        <v>0</v>
      </c>
      <c r="BG150" s="81">
        <f t="shared" si="11"/>
        <v>0</v>
      </c>
      <c r="BH150" s="81">
        <f t="shared" si="12"/>
        <v>0</v>
      </c>
      <c r="BI150" s="81">
        <f t="shared" si="13"/>
        <v>0</v>
      </c>
      <c r="BJ150" s="3" t="s">
        <v>174</v>
      </c>
      <c r="BK150" s="81">
        <f t="shared" si="14"/>
        <v>0</v>
      </c>
      <c r="BL150" s="3" t="s">
        <v>213</v>
      </c>
      <c r="BM150" s="106" t="s">
        <v>2249</v>
      </c>
    </row>
    <row r="151" spans="2:65" s="18" customFormat="1" ht="24.2" customHeight="1">
      <c r="B151" s="121"/>
      <c r="C151" s="150" t="s">
        <v>244</v>
      </c>
      <c r="D151" s="150" t="s">
        <v>197</v>
      </c>
      <c r="E151" s="151" t="s">
        <v>1316</v>
      </c>
      <c r="F151" s="152" t="s">
        <v>1317</v>
      </c>
      <c r="G151" s="153" t="s">
        <v>803</v>
      </c>
      <c r="H151" s="154">
        <v>90</v>
      </c>
      <c r="I151" s="155"/>
      <c r="J151" s="155">
        <f t="shared" si="5"/>
        <v>0</v>
      </c>
      <c r="K151" s="156"/>
      <c r="L151" s="19"/>
      <c r="M151" s="157" t="s">
        <v>1</v>
      </c>
      <c r="N151" s="120" t="s">
        <v>42</v>
      </c>
      <c r="P151" s="158">
        <f t="shared" si="6"/>
        <v>0</v>
      </c>
      <c r="Q151" s="158">
        <v>0</v>
      </c>
      <c r="R151" s="158">
        <f t="shared" si="7"/>
        <v>0</v>
      </c>
      <c r="S151" s="158">
        <v>0</v>
      </c>
      <c r="T151" s="159">
        <f t="shared" si="8"/>
        <v>0</v>
      </c>
      <c r="AR151" s="106" t="s">
        <v>213</v>
      </c>
      <c r="AT151" s="106" t="s">
        <v>197</v>
      </c>
      <c r="AU151" s="106" t="s">
        <v>174</v>
      </c>
      <c r="AY151" s="3" t="s">
        <v>194</v>
      </c>
      <c r="BE151" s="81">
        <f t="shared" si="9"/>
        <v>0</v>
      </c>
      <c r="BF151" s="81">
        <f t="shared" si="10"/>
        <v>0</v>
      </c>
      <c r="BG151" s="81">
        <f t="shared" si="11"/>
        <v>0</v>
      </c>
      <c r="BH151" s="81">
        <f t="shared" si="12"/>
        <v>0</v>
      </c>
      <c r="BI151" s="81">
        <f t="shared" si="13"/>
        <v>0</v>
      </c>
      <c r="BJ151" s="3" t="s">
        <v>174</v>
      </c>
      <c r="BK151" s="81">
        <f t="shared" si="14"/>
        <v>0</v>
      </c>
      <c r="BL151" s="3" t="s">
        <v>213</v>
      </c>
      <c r="BM151" s="106" t="s">
        <v>2250</v>
      </c>
    </row>
    <row r="152" spans="2:65" s="18" customFormat="1" ht="21.75" customHeight="1">
      <c r="B152" s="121"/>
      <c r="C152" s="150" t="s">
        <v>249</v>
      </c>
      <c r="D152" s="150" t="s">
        <v>197</v>
      </c>
      <c r="E152" s="151" t="s">
        <v>2251</v>
      </c>
      <c r="F152" s="152" t="s">
        <v>2252</v>
      </c>
      <c r="G152" s="153" t="s">
        <v>419</v>
      </c>
      <c r="H152" s="154">
        <v>120</v>
      </c>
      <c r="I152" s="155"/>
      <c r="J152" s="155">
        <f t="shared" si="5"/>
        <v>0</v>
      </c>
      <c r="K152" s="156"/>
      <c r="L152" s="19"/>
      <c r="M152" s="157" t="s">
        <v>1</v>
      </c>
      <c r="N152" s="120" t="s">
        <v>42</v>
      </c>
      <c r="P152" s="158">
        <f t="shared" si="6"/>
        <v>0</v>
      </c>
      <c r="Q152" s="158">
        <v>0</v>
      </c>
      <c r="R152" s="158">
        <f t="shared" si="7"/>
        <v>0</v>
      </c>
      <c r="S152" s="158">
        <v>0</v>
      </c>
      <c r="T152" s="159">
        <f t="shared" si="8"/>
        <v>0</v>
      </c>
      <c r="AR152" s="106" t="s">
        <v>213</v>
      </c>
      <c r="AT152" s="106" t="s">
        <v>197</v>
      </c>
      <c r="AU152" s="106" t="s">
        <v>174</v>
      </c>
      <c r="AY152" s="3" t="s">
        <v>194</v>
      </c>
      <c r="BE152" s="81">
        <f t="shared" si="9"/>
        <v>0</v>
      </c>
      <c r="BF152" s="81">
        <f t="shared" si="10"/>
        <v>0</v>
      </c>
      <c r="BG152" s="81">
        <f t="shared" si="11"/>
        <v>0</v>
      </c>
      <c r="BH152" s="81">
        <f t="shared" si="12"/>
        <v>0</v>
      </c>
      <c r="BI152" s="81">
        <f t="shared" si="13"/>
        <v>0</v>
      </c>
      <c r="BJ152" s="3" t="s">
        <v>174</v>
      </c>
      <c r="BK152" s="81">
        <f t="shared" si="14"/>
        <v>0</v>
      </c>
      <c r="BL152" s="3" t="s">
        <v>213</v>
      </c>
      <c r="BM152" s="106" t="s">
        <v>2253</v>
      </c>
    </row>
    <row r="153" spans="2:65" s="18" customFormat="1" ht="16.5" customHeight="1">
      <c r="B153" s="121"/>
      <c r="C153" s="165" t="s">
        <v>253</v>
      </c>
      <c r="D153" s="165" t="s">
        <v>209</v>
      </c>
      <c r="E153" s="166" t="s">
        <v>2254</v>
      </c>
      <c r="F153" s="167" t="s">
        <v>2255</v>
      </c>
      <c r="G153" s="168" t="s">
        <v>216</v>
      </c>
      <c r="H153" s="169">
        <v>3.7080000000000002</v>
      </c>
      <c r="I153" s="170"/>
      <c r="J153" s="170">
        <f t="shared" si="5"/>
        <v>0</v>
      </c>
      <c r="K153" s="171"/>
      <c r="L153" s="172"/>
      <c r="M153" s="173" t="s">
        <v>1</v>
      </c>
      <c r="N153" s="174" t="s">
        <v>42</v>
      </c>
      <c r="P153" s="158">
        <f t="shared" si="6"/>
        <v>0</v>
      </c>
      <c r="Q153" s="158">
        <v>1E-3</v>
      </c>
      <c r="R153" s="158">
        <f t="shared" si="7"/>
        <v>3.7080000000000004E-3</v>
      </c>
      <c r="S153" s="158">
        <v>0</v>
      </c>
      <c r="T153" s="159">
        <f t="shared" si="8"/>
        <v>0</v>
      </c>
      <c r="AR153" s="106" t="s">
        <v>224</v>
      </c>
      <c r="AT153" s="106" t="s">
        <v>209</v>
      </c>
      <c r="AU153" s="106" t="s">
        <v>174</v>
      </c>
      <c r="AY153" s="3" t="s">
        <v>194</v>
      </c>
      <c r="BE153" s="81">
        <f t="shared" si="9"/>
        <v>0</v>
      </c>
      <c r="BF153" s="81">
        <f t="shared" si="10"/>
        <v>0</v>
      </c>
      <c r="BG153" s="81">
        <f t="shared" si="11"/>
        <v>0</v>
      </c>
      <c r="BH153" s="81">
        <f t="shared" si="12"/>
        <v>0</v>
      </c>
      <c r="BI153" s="81">
        <f t="shared" si="13"/>
        <v>0</v>
      </c>
      <c r="BJ153" s="3" t="s">
        <v>174</v>
      </c>
      <c r="BK153" s="81">
        <f t="shared" si="14"/>
        <v>0</v>
      </c>
      <c r="BL153" s="3" t="s">
        <v>213</v>
      </c>
      <c r="BM153" s="106" t="s">
        <v>2256</v>
      </c>
    </row>
    <row r="154" spans="2:65" s="18" customFormat="1" ht="21.75" customHeight="1">
      <c r="B154" s="121"/>
      <c r="C154" s="150" t="s">
        <v>257</v>
      </c>
      <c r="D154" s="150" t="s">
        <v>197</v>
      </c>
      <c r="E154" s="151" t="s">
        <v>2257</v>
      </c>
      <c r="F154" s="152" t="s">
        <v>2258</v>
      </c>
      <c r="G154" s="153" t="s">
        <v>419</v>
      </c>
      <c r="H154" s="154">
        <v>120</v>
      </c>
      <c r="I154" s="155"/>
      <c r="J154" s="155">
        <f t="shared" si="5"/>
        <v>0</v>
      </c>
      <c r="K154" s="156"/>
      <c r="L154" s="19"/>
      <c r="M154" s="157" t="s">
        <v>1</v>
      </c>
      <c r="N154" s="120" t="s">
        <v>42</v>
      </c>
      <c r="P154" s="158">
        <f t="shared" si="6"/>
        <v>0</v>
      </c>
      <c r="Q154" s="158">
        <v>0</v>
      </c>
      <c r="R154" s="158">
        <f t="shared" si="7"/>
        <v>0</v>
      </c>
      <c r="S154" s="158">
        <v>0</v>
      </c>
      <c r="T154" s="159">
        <f t="shared" si="8"/>
        <v>0</v>
      </c>
      <c r="AR154" s="106" t="s">
        <v>213</v>
      </c>
      <c r="AT154" s="106" t="s">
        <v>197</v>
      </c>
      <c r="AU154" s="106" t="s">
        <v>174</v>
      </c>
      <c r="AY154" s="3" t="s">
        <v>194</v>
      </c>
      <c r="BE154" s="81">
        <f t="shared" si="9"/>
        <v>0</v>
      </c>
      <c r="BF154" s="81">
        <f t="shared" si="10"/>
        <v>0</v>
      </c>
      <c r="BG154" s="81">
        <f t="shared" si="11"/>
        <v>0</v>
      </c>
      <c r="BH154" s="81">
        <f t="shared" si="12"/>
        <v>0</v>
      </c>
      <c r="BI154" s="81">
        <f t="shared" si="13"/>
        <v>0</v>
      </c>
      <c r="BJ154" s="3" t="s">
        <v>174</v>
      </c>
      <c r="BK154" s="81">
        <f t="shared" si="14"/>
        <v>0</v>
      </c>
      <c r="BL154" s="3" t="s">
        <v>213</v>
      </c>
      <c r="BM154" s="106" t="s">
        <v>2259</v>
      </c>
    </row>
    <row r="155" spans="2:65" s="18" customFormat="1" ht="21.75" customHeight="1">
      <c r="B155" s="121"/>
      <c r="C155" s="150" t="s">
        <v>261</v>
      </c>
      <c r="D155" s="150" t="s">
        <v>197</v>
      </c>
      <c r="E155" s="151" t="s">
        <v>1128</v>
      </c>
      <c r="F155" s="152" t="s">
        <v>1129</v>
      </c>
      <c r="G155" s="153" t="s">
        <v>419</v>
      </c>
      <c r="H155" s="154">
        <v>1010</v>
      </c>
      <c r="I155" s="155"/>
      <c r="J155" s="155">
        <f t="shared" si="5"/>
        <v>0</v>
      </c>
      <c r="K155" s="156"/>
      <c r="L155" s="19"/>
      <c r="M155" s="157" t="s">
        <v>1</v>
      </c>
      <c r="N155" s="120" t="s">
        <v>42</v>
      </c>
      <c r="P155" s="158">
        <f t="shared" si="6"/>
        <v>0</v>
      </c>
      <c r="Q155" s="158">
        <v>0</v>
      </c>
      <c r="R155" s="158">
        <f t="shared" si="7"/>
        <v>0</v>
      </c>
      <c r="S155" s="158">
        <v>0</v>
      </c>
      <c r="T155" s="159">
        <f t="shared" si="8"/>
        <v>0</v>
      </c>
      <c r="AR155" s="106" t="s">
        <v>213</v>
      </c>
      <c r="AT155" s="106" t="s">
        <v>197</v>
      </c>
      <c r="AU155" s="106" t="s">
        <v>174</v>
      </c>
      <c r="AY155" s="3" t="s">
        <v>194</v>
      </c>
      <c r="BE155" s="81">
        <f t="shared" si="9"/>
        <v>0</v>
      </c>
      <c r="BF155" s="81">
        <f t="shared" si="10"/>
        <v>0</v>
      </c>
      <c r="BG155" s="81">
        <f t="shared" si="11"/>
        <v>0</v>
      </c>
      <c r="BH155" s="81">
        <f t="shared" si="12"/>
        <v>0</v>
      </c>
      <c r="BI155" s="81">
        <f t="shared" si="13"/>
        <v>0</v>
      </c>
      <c r="BJ155" s="3" t="s">
        <v>174</v>
      </c>
      <c r="BK155" s="81">
        <f t="shared" si="14"/>
        <v>0</v>
      </c>
      <c r="BL155" s="3" t="s">
        <v>213</v>
      </c>
      <c r="BM155" s="106" t="s">
        <v>2260</v>
      </c>
    </row>
    <row r="156" spans="2:65" s="18" customFormat="1" ht="24.2" customHeight="1">
      <c r="B156" s="121"/>
      <c r="C156" s="150" t="s">
        <v>265</v>
      </c>
      <c r="D156" s="150" t="s">
        <v>197</v>
      </c>
      <c r="E156" s="151" t="s">
        <v>2261</v>
      </c>
      <c r="F156" s="152" t="s">
        <v>2262</v>
      </c>
      <c r="G156" s="153" t="s">
        <v>419</v>
      </c>
      <c r="H156" s="154">
        <v>120</v>
      </c>
      <c r="I156" s="155"/>
      <c r="J156" s="155">
        <f t="shared" si="5"/>
        <v>0</v>
      </c>
      <c r="K156" s="156"/>
      <c r="L156" s="19"/>
      <c r="M156" s="157" t="s">
        <v>1</v>
      </c>
      <c r="N156" s="120" t="s">
        <v>42</v>
      </c>
      <c r="P156" s="158">
        <f t="shared" si="6"/>
        <v>0</v>
      </c>
      <c r="Q156" s="158">
        <v>0</v>
      </c>
      <c r="R156" s="158">
        <f t="shared" si="7"/>
        <v>0</v>
      </c>
      <c r="S156" s="158">
        <v>0</v>
      </c>
      <c r="T156" s="159">
        <f t="shared" si="8"/>
        <v>0</v>
      </c>
      <c r="AR156" s="106" t="s">
        <v>213</v>
      </c>
      <c r="AT156" s="106" t="s">
        <v>197</v>
      </c>
      <c r="AU156" s="106" t="s">
        <v>174</v>
      </c>
      <c r="AY156" s="3" t="s">
        <v>194</v>
      </c>
      <c r="BE156" s="81">
        <f t="shared" si="9"/>
        <v>0</v>
      </c>
      <c r="BF156" s="81">
        <f t="shared" si="10"/>
        <v>0</v>
      </c>
      <c r="BG156" s="81">
        <f t="shared" si="11"/>
        <v>0</v>
      </c>
      <c r="BH156" s="81">
        <f t="shared" si="12"/>
        <v>0</v>
      </c>
      <c r="BI156" s="81">
        <f t="shared" si="13"/>
        <v>0</v>
      </c>
      <c r="BJ156" s="3" t="s">
        <v>174</v>
      </c>
      <c r="BK156" s="81">
        <f t="shared" si="14"/>
        <v>0</v>
      </c>
      <c r="BL156" s="3" t="s">
        <v>213</v>
      </c>
      <c r="BM156" s="106" t="s">
        <v>2263</v>
      </c>
    </row>
    <row r="157" spans="2:65" s="18" customFormat="1" ht="24.2" customHeight="1">
      <c r="B157" s="121"/>
      <c r="C157" s="150" t="s">
        <v>269</v>
      </c>
      <c r="D157" s="150" t="s">
        <v>197</v>
      </c>
      <c r="E157" s="151" t="s">
        <v>2264</v>
      </c>
      <c r="F157" s="152" t="s">
        <v>2265</v>
      </c>
      <c r="G157" s="153" t="s">
        <v>419</v>
      </c>
      <c r="H157" s="154">
        <v>120</v>
      </c>
      <c r="I157" s="155"/>
      <c r="J157" s="155">
        <f t="shared" si="5"/>
        <v>0</v>
      </c>
      <c r="K157" s="156"/>
      <c r="L157" s="19"/>
      <c r="M157" s="157" t="s">
        <v>1</v>
      </c>
      <c r="N157" s="120" t="s">
        <v>42</v>
      </c>
      <c r="P157" s="158">
        <f t="shared" si="6"/>
        <v>0</v>
      </c>
      <c r="Q157" s="158">
        <v>0</v>
      </c>
      <c r="R157" s="158">
        <f t="shared" si="7"/>
        <v>0</v>
      </c>
      <c r="S157" s="158">
        <v>0</v>
      </c>
      <c r="T157" s="159">
        <f t="shared" si="8"/>
        <v>0</v>
      </c>
      <c r="AR157" s="106" t="s">
        <v>213</v>
      </c>
      <c r="AT157" s="106" t="s">
        <v>197</v>
      </c>
      <c r="AU157" s="106" t="s">
        <v>174</v>
      </c>
      <c r="AY157" s="3" t="s">
        <v>194</v>
      </c>
      <c r="BE157" s="81">
        <f t="shared" si="9"/>
        <v>0</v>
      </c>
      <c r="BF157" s="81">
        <f t="shared" si="10"/>
        <v>0</v>
      </c>
      <c r="BG157" s="81">
        <f t="shared" si="11"/>
        <v>0</v>
      </c>
      <c r="BH157" s="81">
        <f t="shared" si="12"/>
        <v>0</v>
      </c>
      <c r="BI157" s="81">
        <f t="shared" si="13"/>
        <v>0</v>
      </c>
      <c r="BJ157" s="3" t="s">
        <v>174</v>
      </c>
      <c r="BK157" s="81">
        <f t="shared" si="14"/>
        <v>0</v>
      </c>
      <c r="BL157" s="3" t="s">
        <v>213</v>
      </c>
      <c r="BM157" s="106" t="s">
        <v>2266</v>
      </c>
    </row>
    <row r="158" spans="2:65" s="137" customFormat="1" ht="22.9" customHeight="1">
      <c r="B158" s="138"/>
      <c r="D158" s="139" t="s">
        <v>75</v>
      </c>
      <c r="E158" s="148" t="s">
        <v>174</v>
      </c>
      <c r="F158" s="148" t="s">
        <v>797</v>
      </c>
      <c r="I158" s="141"/>
      <c r="J158" s="149">
        <f>BK158</f>
        <v>0</v>
      </c>
      <c r="L158" s="138"/>
      <c r="M158" s="143"/>
      <c r="P158" s="144">
        <f>SUM(P159:P160)</f>
        <v>0</v>
      </c>
      <c r="R158" s="144">
        <f>SUM(R159:R160)</f>
        <v>0.5454</v>
      </c>
      <c r="T158" s="145">
        <f>SUM(T159:T160)</f>
        <v>0</v>
      </c>
      <c r="AR158" s="139" t="s">
        <v>84</v>
      </c>
      <c r="AT158" s="146" t="s">
        <v>75</v>
      </c>
      <c r="AU158" s="146" t="s">
        <v>84</v>
      </c>
      <c r="AY158" s="139" t="s">
        <v>194</v>
      </c>
      <c r="BK158" s="147">
        <f>SUM(BK159:BK160)</f>
        <v>0</v>
      </c>
    </row>
    <row r="159" spans="2:65" s="18" customFormat="1" ht="24.2" customHeight="1">
      <c r="B159" s="121"/>
      <c r="C159" s="150" t="s">
        <v>273</v>
      </c>
      <c r="D159" s="150" t="s">
        <v>197</v>
      </c>
      <c r="E159" s="151" t="s">
        <v>2267</v>
      </c>
      <c r="F159" s="152" t="s">
        <v>2268</v>
      </c>
      <c r="G159" s="153" t="s">
        <v>419</v>
      </c>
      <c r="H159" s="154">
        <v>1010</v>
      </c>
      <c r="I159" s="155"/>
      <c r="J159" s="155">
        <f>ROUND(I159*H159,2)</f>
        <v>0</v>
      </c>
      <c r="K159" s="156"/>
      <c r="L159" s="19"/>
      <c r="M159" s="157" t="s">
        <v>1</v>
      </c>
      <c r="N159" s="120" t="s">
        <v>42</v>
      </c>
      <c r="P159" s="158">
        <f>O159*H159</f>
        <v>0</v>
      </c>
      <c r="Q159" s="158">
        <v>3.0000000000000001E-5</v>
      </c>
      <c r="R159" s="158">
        <f>Q159*H159</f>
        <v>3.0300000000000001E-2</v>
      </c>
      <c r="S159" s="158">
        <v>0</v>
      </c>
      <c r="T159" s="159">
        <f>S159*H159</f>
        <v>0</v>
      </c>
      <c r="AR159" s="106" t="s">
        <v>213</v>
      </c>
      <c r="AT159" s="106" t="s">
        <v>197</v>
      </c>
      <c r="AU159" s="106" t="s">
        <v>174</v>
      </c>
      <c r="AY159" s="3" t="s">
        <v>194</v>
      </c>
      <c r="BE159" s="81">
        <f>IF(N159="základná",J159,0)</f>
        <v>0</v>
      </c>
      <c r="BF159" s="81">
        <f>IF(N159="znížená",J159,0)</f>
        <v>0</v>
      </c>
      <c r="BG159" s="81">
        <f>IF(N159="zákl. prenesená",J159,0)</f>
        <v>0</v>
      </c>
      <c r="BH159" s="81">
        <f>IF(N159="zníž. prenesená",J159,0)</f>
        <v>0</v>
      </c>
      <c r="BI159" s="81">
        <f>IF(N159="nulová",J159,0)</f>
        <v>0</v>
      </c>
      <c r="BJ159" s="3" t="s">
        <v>174</v>
      </c>
      <c r="BK159" s="81">
        <f>ROUND(I159*H159,2)</f>
        <v>0</v>
      </c>
      <c r="BL159" s="3" t="s">
        <v>213</v>
      </c>
      <c r="BM159" s="106" t="s">
        <v>2269</v>
      </c>
    </row>
    <row r="160" spans="2:65" s="18" customFormat="1" ht="16.5" customHeight="1">
      <c r="B160" s="121"/>
      <c r="C160" s="165" t="s">
        <v>277</v>
      </c>
      <c r="D160" s="165" t="s">
        <v>209</v>
      </c>
      <c r="E160" s="166" t="s">
        <v>2270</v>
      </c>
      <c r="F160" s="167" t="s">
        <v>2271</v>
      </c>
      <c r="G160" s="168" t="s">
        <v>419</v>
      </c>
      <c r="H160" s="169">
        <v>1030.2</v>
      </c>
      <c r="I160" s="170"/>
      <c r="J160" s="170">
        <f>ROUND(I160*H160,2)</f>
        <v>0</v>
      </c>
      <c r="K160" s="171"/>
      <c r="L160" s="172"/>
      <c r="M160" s="173" t="s">
        <v>1</v>
      </c>
      <c r="N160" s="174" t="s">
        <v>42</v>
      </c>
      <c r="P160" s="158">
        <f>O160*H160</f>
        <v>0</v>
      </c>
      <c r="Q160" s="158">
        <v>5.0000000000000001E-4</v>
      </c>
      <c r="R160" s="158">
        <f>Q160*H160</f>
        <v>0.5151</v>
      </c>
      <c r="S160" s="158">
        <v>0</v>
      </c>
      <c r="T160" s="159">
        <f>S160*H160</f>
        <v>0</v>
      </c>
      <c r="AR160" s="106" t="s">
        <v>224</v>
      </c>
      <c r="AT160" s="106" t="s">
        <v>209</v>
      </c>
      <c r="AU160" s="106" t="s">
        <v>174</v>
      </c>
      <c r="AY160" s="3" t="s">
        <v>194</v>
      </c>
      <c r="BE160" s="81">
        <f>IF(N160="základná",J160,0)</f>
        <v>0</v>
      </c>
      <c r="BF160" s="81">
        <f>IF(N160="znížená",J160,0)</f>
        <v>0</v>
      </c>
      <c r="BG160" s="81">
        <f>IF(N160="zákl. prenesená",J160,0)</f>
        <v>0</v>
      </c>
      <c r="BH160" s="81">
        <f>IF(N160="zníž. prenesená",J160,0)</f>
        <v>0</v>
      </c>
      <c r="BI160" s="81">
        <f>IF(N160="nulová",J160,0)</f>
        <v>0</v>
      </c>
      <c r="BJ160" s="3" t="s">
        <v>174</v>
      </c>
      <c r="BK160" s="81">
        <f>ROUND(I160*H160,2)</f>
        <v>0</v>
      </c>
      <c r="BL160" s="3" t="s">
        <v>213</v>
      </c>
      <c r="BM160" s="106" t="s">
        <v>2272</v>
      </c>
    </row>
    <row r="161" spans="2:65" s="137" customFormat="1" ht="22.9" customHeight="1">
      <c r="B161" s="138"/>
      <c r="D161" s="139" t="s">
        <v>75</v>
      </c>
      <c r="E161" s="148" t="s">
        <v>218</v>
      </c>
      <c r="F161" s="148" t="s">
        <v>1188</v>
      </c>
      <c r="I161" s="141"/>
      <c r="J161" s="149">
        <f>BK161</f>
        <v>0</v>
      </c>
      <c r="L161" s="138"/>
      <c r="M161" s="143"/>
      <c r="P161" s="144">
        <f>SUM(P162:P167)</f>
        <v>0</v>
      </c>
      <c r="R161" s="144">
        <f>SUM(R162:R167)</f>
        <v>1404.5959</v>
      </c>
      <c r="T161" s="145">
        <f>SUM(T162:T167)</f>
        <v>0</v>
      </c>
      <c r="AR161" s="139" t="s">
        <v>84</v>
      </c>
      <c r="AT161" s="146" t="s">
        <v>75</v>
      </c>
      <c r="AU161" s="146" t="s">
        <v>84</v>
      </c>
      <c r="AY161" s="139" t="s">
        <v>194</v>
      </c>
      <c r="BK161" s="147">
        <f>SUM(BK162:BK167)</f>
        <v>0</v>
      </c>
    </row>
    <row r="162" spans="2:65" s="18" customFormat="1" ht="24.2" customHeight="1">
      <c r="B162" s="121"/>
      <c r="C162" s="150" t="s">
        <v>281</v>
      </c>
      <c r="D162" s="150" t="s">
        <v>197</v>
      </c>
      <c r="E162" s="151" t="s">
        <v>2273</v>
      </c>
      <c r="F162" s="152" t="s">
        <v>2274</v>
      </c>
      <c r="G162" s="153" t="s">
        <v>419</v>
      </c>
      <c r="H162" s="154">
        <v>710</v>
      </c>
      <c r="I162" s="155"/>
      <c r="J162" s="155">
        <f t="shared" ref="J162:J167" si="15">ROUND(I162*H162,2)</f>
        <v>0</v>
      </c>
      <c r="K162" s="156"/>
      <c r="L162" s="19"/>
      <c r="M162" s="157" t="s">
        <v>1</v>
      </c>
      <c r="N162" s="120" t="s">
        <v>42</v>
      </c>
      <c r="P162" s="158">
        <f t="shared" ref="P162:P167" si="16">O162*H162</f>
        <v>0</v>
      </c>
      <c r="Q162" s="158">
        <v>0.34499999999999997</v>
      </c>
      <c r="R162" s="158">
        <f t="shared" ref="R162:R167" si="17">Q162*H162</f>
        <v>244.95</v>
      </c>
      <c r="S162" s="158">
        <v>0</v>
      </c>
      <c r="T162" s="159">
        <f t="shared" ref="T162:T167" si="18">S162*H162</f>
        <v>0</v>
      </c>
      <c r="AR162" s="106" t="s">
        <v>213</v>
      </c>
      <c r="AT162" s="106" t="s">
        <v>197</v>
      </c>
      <c r="AU162" s="106" t="s">
        <v>174</v>
      </c>
      <c r="AY162" s="3" t="s">
        <v>194</v>
      </c>
      <c r="BE162" s="81">
        <f t="shared" ref="BE162:BE167" si="19">IF(N162="základná",J162,0)</f>
        <v>0</v>
      </c>
      <c r="BF162" s="81">
        <f t="shared" ref="BF162:BF167" si="20">IF(N162="znížená",J162,0)</f>
        <v>0</v>
      </c>
      <c r="BG162" s="81">
        <f t="shared" ref="BG162:BG167" si="21">IF(N162="zákl. prenesená",J162,0)</f>
        <v>0</v>
      </c>
      <c r="BH162" s="81">
        <f t="shared" ref="BH162:BH167" si="22">IF(N162="zníž. prenesená",J162,0)</f>
        <v>0</v>
      </c>
      <c r="BI162" s="81">
        <f t="shared" ref="BI162:BI167" si="23">IF(N162="nulová",J162,0)</f>
        <v>0</v>
      </c>
      <c r="BJ162" s="3" t="s">
        <v>174</v>
      </c>
      <c r="BK162" s="81">
        <f t="shared" ref="BK162:BK167" si="24">ROUND(I162*H162,2)</f>
        <v>0</v>
      </c>
      <c r="BL162" s="3" t="s">
        <v>213</v>
      </c>
      <c r="BM162" s="106" t="s">
        <v>2275</v>
      </c>
    </row>
    <row r="163" spans="2:65" s="18" customFormat="1" ht="37.9" customHeight="1">
      <c r="B163" s="121"/>
      <c r="C163" s="150" t="s">
        <v>7</v>
      </c>
      <c r="D163" s="150" t="s">
        <v>197</v>
      </c>
      <c r="E163" s="151" t="s">
        <v>2276</v>
      </c>
      <c r="F163" s="152" t="s">
        <v>2277</v>
      </c>
      <c r="G163" s="153" t="s">
        <v>419</v>
      </c>
      <c r="H163" s="154">
        <v>1010</v>
      </c>
      <c r="I163" s="155"/>
      <c r="J163" s="155">
        <f t="shared" si="15"/>
        <v>0</v>
      </c>
      <c r="K163" s="156"/>
      <c r="L163" s="19"/>
      <c r="M163" s="157" t="s">
        <v>1</v>
      </c>
      <c r="N163" s="120" t="s">
        <v>42</v>
      </c>
      <c r="P163" s="158">
        <f t="shared" si="16"/>
        <v>0</v>
      </c>
      <c r="Q163" s="158">
        <v>0.49987999999999999</v>
      </c>
      <c r="R163" s="158">
        <f t="shared" si="17"/>
        <v>504.87880000000001</v>
      </c>
      <c r="S163" s="158">
        <v>0</v>
      </c>
      <c r="T163" s="159">
        <f t="shared" si="18"/>
        <v>0</v>
      </c>
      <c r="AR163" s="106" t="s">
        <v>213</v>
      </c>
      <c r="AT163" s="106" t="s">
        <v>197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213</v>
      </c>
      <c r="BM163" s="106" t="s">
        <v>2278</v>
      </c>
    </row>
    <row r="164" spans="2:65" s="18" customFormat="1" ht="33" customHeight="1">
      <c r="B164" s="121"/>
      <c r="C164" s="150" t="s">
        <v>289</v>
      </c>
      <c r="D164" s="150" t="s">
        <v>197</v>
      </c>
      <c r="E164" s="151" t="s">
        <v>2279</v>
      </c>
      <c r="F164" s="152" t="s">
        <v>2280</v>
      </c>
      <c r="G164" s="153" t="s">
        <v>419</v>
      </c>
      <c r="H164" s="154">
        <v>1010</v>
      </c>
      <c r="I164" s="155"/>
      <c r="J164" s="155">
        <f t="shared" si="15"/>
        <v>0</v>
      </c>
      <c r="K164" s="156"/>
      <c r="L164" s="19"/>
      <c r="M164" s="157" t="s">
        <v>1</v>
      </c>
      <c r="N164" s="120" t="s">
        <v>42</v>
      </c>
      <c r="P164" s="158">
        <f t="shared" si="16"/>
        <v>0</v>
      </c>
      <c r="Q164" s="158">
        <v>5.1000000000000004E-4</v>
      </c>
      <c r="R164" s="158">
        <f t="shared" si="17"/>
        <v>0.5151</v>
      </c>
      <c r="S164" s="158">
        <v>0</v>
      </c>
      <c r="T164" s="159">
        <f t="shared" si="18"/>
        <v>0</v>
      </c>
      <c r="AR164" s="106" t="s">
        <v>213</v>
      </c>
      <c r="AT164" s="106" t="s">
        <v>197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213</v>
      </c>
      <c r="BM164" s="106" t="s">
        <v>2281</v>
      </c>
    </row>
    <row r="165" spans="2:65" s="18" customFormat="1" ht="33" customHeight="1">
      <c r="B165" s="121"/>
      <c r="C165" s="150" t="s">
        <v>293</v>
      </c>
      <c r="D165" s="150" t="s">
        <v>197</v>
      </c>
      <c r="E165" s="151" t="s">
        <v>2282</v>
      </c>
      <c r="F165" s="152" t="s">
        <v>2283</v>
      </c>
      <c r="G165" s="153" t="s">
        <v>419</v>
      </c>
      <c r="H165" s="154">
        <v>1010</v>
      </c>
      <c r="I165" s="155"/>
      <c r="J165" s="155">
        <f t="shared" si="15"/>
        <v>0</v>
      </c>
      <c r="K165" s="156"/>
      <c r="L165" s="19"/>
      <c r="M165" s="157" t="s">
        <v>1</v>
      </c>
      <c r="N165" s="120" t="s">
        <v>42</v>
      </c>
      <c r="P165" s="158">
        <f t="shared" si="16"/>
        <v>0</v>
      </c>
      <c r="Q165" s="158">
        <v>0.12966</v>
      </c>
      <c r="R165" s="158">
        <f t="shared" si="17"/>
        <v>130.95660000000001</v>
      </c>
      <c r="S165" s="158">
        <v>0</v>
      </c>
      <c r="T165" s="159">
        <f t="shared" si="18"/>
        <v>0</v>
      </c>
      <c r="AR165" s="106" t="s">
        <v>213</v>
      </c>
      <c r="AT165" s="106" t="s">
        <v>197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213</v>
      </c>
      <c r="BM165" s="106" t="s">
        <v>2284</v>
      </c>
    </row>
    <row r="166" spans="2:65" s="18" customFormat="1" ht="33" customHeight="1">
      <c r="B166" s="121"/>
      <c r="C166" s="150" t="s">
        <v>297</v>
      </c>
      <c r="D166" s="150" t="s">
        <v>197</v>
      </c>
      <c r="E166" s="151" t="s">
        <v>2285</v>
      </c>
      <c r="F166" s="152" t="s">
        <v>2286</v>
      </c>
      <c r="G166" s="153" t="s">
        <v>419</v>
      </c>
      <c r="H166" s="154">
        <v>410</v>
      </c>
      <c r="I166" s="155"/>
      <c r="J166" s="155">
        <f t="shared" si="15"/>
        <v>0</v>
      </c>
      <c r="K166" s="156"/>
      <c r="L166" s="19"/>
      <c r="M166" s="157" t="s">
        <v>1</v>
      </c>
      <c r="N166" s="120" t="s">
        <v>42</v>
      </c>
      <c r="P166" s="158">
        <f t="shared" si="16"/>
        <v>0</v>
      </c>
      <c r="Q166" s="158">
        <v>0.12966</v>
      </c>
      <c r="R166" s="158">
        <f t="shared" si="17"/>
        <v>53.160600000000002</v>
      </c>
      <c r="S166" s="158">
        <v>0</v>
      </c>
      <c r="T166" s="159">
        <f t="shared" si="18"/>
        <v>0</v>
      </c>
      <c r="AR166" s="106" t="s">
        <v>213</v>
      </c>
      <c r="AT166" s="106" t="s">
        <v>197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213</v>
      </c>
      <c r="BM166" s="106" t="s">
        <v>2287</v>
      </c>
    </row>
    <row r="167" spans="2:65" s="18" customFormat="1" ht="33" customHeight="1">
      <c r="B167" s="121"/>
      <c r="C167" s="150" t="s">
        <v>301</v>
      </c>
      <c r="D167" s="150" t="s">
        <v>197</v>
      </c>
      <c r="E167" s="151" t="s">
        <v>2288</v>
      </c>
      <c r="F167" s="152" t="s">
        <v>2289</v>
      </c>
      <c r="G167" s="153" t="s">
        <v>419</v>
      </c>
      <c r="H167" s="154">
        <v>1010</v>
      </c>
      <c r="I167" s="155"/>
      <c r="J167" s="155">
        <f t="shared" si="15"/>
        <v>0</v>
      </c>
      <c r="K167" s="156"/>
      <c r="L167" s="19"/>
      <c r="M167" s="157" t="s">
        <v>1</v>
      </c>
      <c r="N167" s="120" t="s">
        <v>42</v>
      </c>
      <c r="P167" s="158">
        <f t="shared" si="16"/>
        <v>0</v>
      </c>
      <c r="Q167" s="158">
        <v>0.46548</v>
      </c>
      <c r="R167" s="158">
        <f t="shared" si="17"/>
        <v>470.13479999999998</v>
      </c>
      <c r="S167" s="158">
        <v>0</v>
      </c>
      <c r="T167" s="159">
        <f t="shared" si="18"/>
        <v>0</v>
      </c>
      <c r="AR167" s="106" t="s">
        <v>213</v>
      </c>
      <c r="AT167" s="106" t="s">
        <v>197</v>
      </c>
      <c r="AU167" s="106" t="s">
        <v>174</v>
      </c>
      <c r="AY167" s="3" t="s">
        <v>194</v>
      </c>
      <c r="BE167" s="81">
        <f t="shared" si="19"/>
        <v>0</v>
      </c>
      <c r="BF167" s="81">
        <f t="shared" si="20"/>
        <v>0</v>
      </c>
      <c r="BG167" s="81">
        <f t="shared" si="21"/>
        <v>0</v>
      </c>
      <c r="BH167" s="81">
        <f t="shared" si="22"/>
        <v>0</v>
      </c>
      <c r="BI167" s="81">
        <f t="shared" si="23"/>
        <v>0</v>
      </c>
      <c r="BJ167" s="3" t="s">
        <v>174</v>
      </c>
      <c r="BK167" s="81">
        <f t="shared" si="24"/>
        <v>0</v>
      </c>
      <c r="BL167" s="3" t="s">
        <v>213</v>
      </c>
      <c r="BM167" s="106" t="s">
        <v>2290</v>
      </c>
    </row>
    <row r="168" spans="2:65" s="137" customFormat="1" ht="22.9" customHeight="1">
      <c r="B168" s="138"/>
      <c r="D168" s="139" t="s">
        <v>75</v>
      </c>
      <c r="E168" s="148" t="s">
        <v>220</v>
      </c>
      <c r="F168" s="148" t="s">
        <v>1198</v>
      </c>
      <c r="I168" s="141"/>
      <c r="J168" s="149">
        <f>BK168</f>
        <v>0</v>
      </c>
      <c r="L168" s="138"/>
      <c r="M168" s="143"/>
      <c r="P168" s="144">
        <f>P169</f>
        <v>0</v>
      </c>
      <c r="R168" s="144">
        <f>R169</f>
        <v>13.024014359999999</v>
      </c>
      <c r="T168" s="145">
        <f>T169</f>
        <v>0</v>
      </c>
      <c r="AR168" s="139" t="s">
        <v>84</v>
      </c>
      <c r="AT168" s="146" t="s">
        <v>75</v>
      </c>
      <c r="AU168" s="146" t="s">
        <v>84</v>
      </c>
      <c r="AY168" s="139" t="s">
        <v>194</v>
      </c>
      <c r="BK168" s="147">
        <f>BK169</f>
        <v>0</v>
      </c>
    </row>
    <row r="169" spans="2:65" s="18" customFormat="1" ht="37.9" customHeight="1">
      <c r="B169" s="121"/>
      <c r="C169" s="150" t="s">
        <v>305</v>
      </c>
      <c r="D169" s="150" t="s">
        <v>197</v>
      </c>
      <c r="E169" s="151" t="s">
        <v>1505</v>
      </c>
      <c r="F169" s="152" t="s">
        <v>1506</v>
      </c>
      <c r="G169" s="153" t="s">
        <v>419</v>
      </c>
      <c r="H169" s="154">
        <v>2076</v>
      </c>
      <c r="I169" s="155"/>
      <c r="J169" s="155">
        <f>ROUND(I169*H169,2)</f>
        <v>0</v>
      </c>
      <c r="K169" s="156"/>
      <c r="L169" s="19"/>
      <c r="M169" s="157" t="s">
        <v>1</v>
      </c>
      <c r="N169" s="120" t="s">
        <v>42</v>
      </c>
      <c r="P169" s="158">
        <f>O169*H169</f>
        <v>0</v>
      </c>
      <c r="Q169" s="158">
        <v>6.2736099999999998E-3</v>
      </c>
      <c r="R169" s="158">
        <f>Q169*H169</f>
        <v>13.024014359999999</v>
      </c>
      <c r="S169" s="158">
        <v>0</v>
      </c>
      <c r="T169" s="159">
        <f>S169*H169</f>
        <v>0</v>
      </c>
      <c r="AR169" s="106" t="s">
        <v>213</v>
      </c>
      <c r="AT169" s="106" t="s">
        <v>197</v>
      </c>
      <c r="AU169" s="106" t="s">
        <v>174</v>
      </c>
      <c r="AY169" s="3" t="s">
        <v>194</v>
      </c>
      <c r="BE169" s="81">
        <f>IF(N169="základná",J169,0)</f>
        <v>0</v>
      </c>
      <c r="BF169" s="81">
        <f>IF(N169="znížená",J169,0)</f>
        <v>0</v>
      </c>
      <c r="BG169" s="81">
        <f>IF(N169="zákl. prenesená",J169,0)</f>
        <v>0</v>
      </c>
      <c r="BH169" s="81">
        <f>IF(N169="zníž. prenesená",J169,0)</f>
        <v>0</v>
      </c>
      <c r="BI169" s="81">
        <f>IF(N169="nulová",J169,0)</f>
        <v>0</v>
      </c>
      <c r="BJ169" s="3" t="s">
        <v>174</v>
      </c>
      <c r="BK169" s="81">
        <f>ROUND(I169*H169,2)</f>
        <v>0</v>
      </c>
      <c r="BL169" s="3" t="s">
        <v>213</v>
      </c>
      <c r="BM169" s="106" t="s">
        <v>2291</v>
      </c>
    </row>
    <row r="170" spans="2:65" s="137" customFormat="1" ht="22.9" customHeight="1">
      <c r="B170" s="138"/>
      <c r="D170" s="139" t="s">
        <v>75</v>
      </c>
      <c r="E170" s="148" t="s">
        <v>224</v>
      </c>
      <c r="F170" s="148" t="s">
        <v>808</v>
      </c>
      <c r="I170" s="141"/>
      <c r="J170" s="149">
        <f>BK170</f>
        <v>0</v>
      </c>
      <c r="L170" s="138"/>
      <c r="M170" s="143"/>
      <c r="P170" s="144">
        <f>SUM(P171:P178)</f>
        <v>0</v>
      </c>
      <c r="R170" s="144">
        <f>SUM(R171:R178)</f>
        <v>1.169025</v>
      </c>
      <c r="T170" s="145">
        <f>SUM(T171:T178)</f>
        <v>0</v>
      </c>
      <c r="AR170" s="139" t="s">
        <v>84</v>
      </c>
      <c r="AT170" s="146" t="s">
        <v>75</v>
      </c>
      <c r="AU170" s="146" t="s">
        <v>84</v>
      </c>
      <c r="AY170" s="139" t="s">
        <v>194</v>
      </c>
      <c r="BK170" s="147">
        <f>SUM(BK171:BK178)</f>
        <v>0</v>
      </c>
    </row>
    <row r="171" spans="2:65" s="18" customFormat="1" ht="24.2" customHeight="1">
      <c r="B171" s="121"/>
      <c r="C171" s="150" t="s">
        <v>309</v>
      </c>
      <c r="D171" s="150" t="s">
        <v>197</v>
      </c>
      <c r="E171" s="151" t="s">
        <v>2292</v>
      </c>
      <c r="F171" s="152" t="s">
        <v>2293</v>
      </c>
      <c r="G171" s="153" t="s">
        <v>227</v>
      </c>
      <c r="H171" s="154">
        <v>6</v>
      </c>
      <c r="I171" s="155"/>
      <c r="J171" s="155">
        <f t="shared" ref="J171:J178" si="25">ROUND(I171*H171,2)</f>
        <v>0</v>
      </c>
      <c r="K171" s="156"/>
      <c r="L171" s="19"/>
      <c r="M171" s="157" t="s">
        <v>1</v>
      </c>
      <c r="N171" s="120" t="s">
        <v>42</v>
      </c>
      <c r="P171" s="158">
        <f t="shared" ref="P171:P178" si="26">O171*H171</f>
        <v>0</v>
      </c>
      <c r="Q171" s="158">
        <v>3.1700000000000001E-3</v>
      </c>
      <c r="R171" s="158">
        <f t="shared" ref="R171:R178" si="27">Q171*H171</f>
        <v>1.9020000000000002E-2</v>
      </c>
      <c r="S171" s="158">
        <v>0</v>
      </c>
      <c r="T171" s="159">
        <f t="shared" ref="T171:T178" si="28">S171*H171</f>
        <v>0</v>
      </c>
      <c r="AR171" s="106" t="s">
        <v>213</v>
      </c>
      <c r="AT171" s="106" t="s">
        <v>197</v>
      </c>
      <c r="AU171" s="106" t="s">
        <v>174</v>
      </c>
      <c r="AY171" s="3" t="s">
        <v>194</v>
      </c>
      <c r="BE171" s="81">
        <f t="shared" ref="BE171:BE178" si="29">IF(N171="základná",J171,0)</f>
        <v>0</v>
      </c>
      <c r="BF171" s="81">
        <f t="shared" ref="BF171:BF178" si="30">IF(N171="znížená",J171,0)</f>
        <v>0</v>
      </c>
      <c r="BG171" s="81">
        <f t="shared" ref="BG171:BG178" si="31">IF(N171="zákl. prenesená",J171,0)</f>
        <v>0</v>
      </c>
      <c r="BH171" s="81">
        <f t="shared" ref="BH171:BH178" si="32">IF(N171="zníž. prenesená",J171,0)</f>
        <v>0</v>
      </c>
      <c r="BI171" s="81">
        <f t="shared" ref="BI171:BI178" si="33">IF(N171="nulová",J171,0)</f>
        <v>0</v>
      </c>
      <c r="BJ171" s="3" t="s">
        <v>174</v>
      </c>
      <c r="BK171" s="81">
        <f t="shared" ref="BK171:BK178" si="34">ROUND(I171*H171,2)</f>
        <v>0</v>
      </c>
      <c r="BL171" s="3" t="s">
        <v>213</v>
      </c>
      <c r="BM171" s="106" t="s">
        <v>2294</v>
      </c>
    </row>
    <row r="172" spans="2:65" s="18" customFormat="1" ht="24.2" customHeight="1">
      <c r="B172" s="121"/>
      <c r="C172" s="150" t="s">
        <v>313</v>
      </c>
      <c r="D172" s="150" t="s">
        <v>197</v>
      </c>
      <c r="E172" s="151" t="s">
        <v>2295</v>
      </c>
      <c r="F172" s="152" t="s">
        <v>2296</v>
      </c>
      <c r="G172" s="153" t="s">
        <v>284</v>
      </c>
      <c r="H172" s="154">
        <v>25.5</v>
      </c>
      <c r="I172" s="155"/>
      <c r="J172" s="155">
        <f t="shared" si="25"/>
        <v>0</v>
      </c>
      <c r="K172" s="156"/>
      <c r="L172" s="19"/>
      <c r="M172" s="157" t="s">
        <v>1</v>
      </c>
      <c r="N172" s="120" t="s">
        <v>42</v>
      </c>
      <c r="P172" s="158">
        <f t="shared" si="26"/>
        <v>0</v>
      </c>
      <c r="Q172" s="158">
        <v>5.8100000000000001E-3</v>
      </c>
      <c r="R172" s="158">
        <f t="shared" si="27"/>
        <v>0.14815500000000001</v>
      </c>
      <c r="S172" s="158">
        <v>0</v>
      </c>
      <c r="T172" s="159">
        <f t="shared" si="28"/>
        <v>0</v>
      </c>
      <c r="AR172" s="106" t="s">
        <v>213</v>
      </c>
      <c r="AT172" s="106" t="s">
        <v>197</v>
      </c>
      <c r="AU172" s="106" t="s">
        <v>174</v>
      </c>
      <c r="AY172" s="3" t="s">
        <v>194</v>
      </c>
      <c r="BE172" s="81">
        <f t="shared" si="29"/>
        <v>0</v>
      </c>
      <c r="BF172" s="81">
        <f t="shared" si="30"/>
        <v>0</v>
      </c>
      <c r="BG172" s="81">
        <f t="shared" si="31"/>
        <v>0</v>
      </c>
      <c r="BH172" s="81">
        <f t="shared" si="32"/>
        <v>0</v>
      </c>
      <c r="BI172" s="81">
        <f t="shared" si="33"/>
        <v>0</v>
      </c>
      <c r="BJ172" s="3" t="s">
        <v>174</v>
      </c>
      <c r="BK172" s="81">
        <f t="shared" si="34"/>
        <v>0</v>
      </c>
      <c r="BL172" s="3" t="s">
        <v>213</v>
      </c>
      <c r="BM172" s="106" t="s">
        <v>2297</v>
      </c>
    </row>
    <row r="173" spans="2:65" s="18" customFormat="1" ht="16.5" customHeight="1">
      <c r="B173" s="121"/>
      <c r="C173" s="150" t="s">
        <v>317</v>
      </c>
      <c r="D173" s="150" t="s">
        <v>197</v>
      </c>
      <c r="E173" s="151" t="s">
        <v>2298</v>
      </c>
      <c r="F173" s="152" t="s">
        <v>2299</v>
      </c>
      <c r="G173" s="153" t="s">
        <v>284</v>
      </c>
      <c r="H173" s="154">
        <v>25.5</v>
      </c>
      <c r="I173" s="155"/>
      <c r="J173" s="155">
        <f t="shared" si="25"/>
        <v>0</v>
      </c>
      <c r="K173" s="156"/>
      <c r="L173" s="19"/>
      <c r="M173" s="157" t="s">
        <v>1</v>
      </c>
      <c r="N173" s="120" t="s">
        <v>42</v>
      </c>
      <c r="P173" s="158">
        <f t="shared" si="26"/>
        <v>0</v>
      </c>
      <c r="Q173" s="158">
        <v>0</v>
      </c>
      <c r="R173" s="158">
        <f t="shared" si="27"/>
        <v>0</v>
      </c>
      <c r="S173" s="158">
        <v>0</v>
      </c>
      <c r="T173" s="159">
        <f t="shared" si="28"/>
        <v>0</v>
      </c>
      <c r="AR173" s="106" t="s">
        <v>213</v>
      </c>
      <c r="AT173" s="106" t="s">
        <v>197</v>
      </c>
      <c r="AU173" s="106" t="s">
        <v>174</v>
      </c>
      <c r="AY173" s="3" t="s">
        <v>194</v>
      </c>
      <c r="BE173" s="81">
        <f t="shared" si="29"/>
        <v>0</v>
      </c>
      <c r="BF173" s="81">
        <f t="shared" si="30"/>
        <v>0</v>
      </c>
      <c r="BG173" s="81">
        <f t="shared" si="31"/>
        <v>0</v>
      </c>
      <c r="BH173" s="81">
        <f t="shared" si="32"/>
        <v>0</v>
      </c>
      <c r="BI173" s="81">
        <f t="shared" si="33"/>
        <v>0</v>
      </c>
      <c r="BJ173" s="3" t="s">
        <v>174</v>
      </c>
      <c r="BK173" s="81">
        <f t="shared" si="34"/>
        <v>0</v>
      </c>
      <c r="BL173" s="3" t="s">
        <v>213</v>
      </c>
      <c r="BM173" s="106" t="s">
        <v>2300</v>
      </c>
    </row>
    <row r="174" spans="2:65" s="18" customFormat="1" ht="16.5" customHeight="1">
      <c r="B174" s="121"/>
      <c r="C174" s="150" t="s">
        <v>321</v>
      </c>
      <c r="D174" s="150" t="s">
        <v>197</v>
      </c>
      <c r="E174" s="151" t="s">
        <v>2301</v>
      </c>
      <c r="F174" s="152" t="s">
        <v>2302</v>
      </c>
      <c r="G174" s="153" t="s">
        <v>284</v>
      </c>
      <c r="H174" s="154">
        <v>33</v>
      </c>
      <c r="I174" s="155"/>
      <c r="J174" s="155">
        <f t="shared" si="25"/>
        <v>0</v>
      </c>
      <c r="K174" s="156"/>
      <c r="L174" s="19"/>
      <c r="M174" s="157" t="s">
        <v>1</v>
      </c>
      <c r="N174" s="120" t="s">
        <v>42</v>
      </c>
      <c r="P174" s="158">
        <f t="shared" si="26"/>
        <v>0</v>
      </c>
      <c r="Q174" s="158">
        <v>0</v>
      </c>
      <c r="R174" s="158">
        <f t="shared" si="27"/>
        <v>0</v>
      </c>
      <c r="S174" s="158">
        <v>0</v>
      </c>
      <c r="T174" s="159">
        <f t="shared" si="28"/>
        <v>0</v>
      </c>
      <c r="AR174" s="106" t="s">
        <v>213</v>
      </c>
      <c r="AT174" s="106" t="s">
        <v>197</v>
      </c>
      <c r="AU174" s="106" t="s">
        <v>174</v>
      </c>
      <c r="AY174" s="3" t="s">
        <v>194</v>
      </c>
      <c r="BE174" s="81">
        <f t="shared" si="29"/>
        <v>0</v>
      </c>
      <c r="BF174" s="81">
        <f t="shared" si="30"/>
        <v>0</v>
      </c>
      <c r="BG174" s="81">
        <f t="shared" si="31"/>
        <v>0</v>
      </c>
      <c r="BH174" s="81">
        <f t="shared" si="32"/>
        <v>0</v>
      </c>
      <c r="BI174" s="81">
        <f t="shared" si="33"/>
        <v>0</v>
      </c>
      <c r="BJ174" s="3" t="s">
        <v>174</v>
      </c>
      <c r="BK174" s="81">
        <f t="shared" si="34"/>
        <v>0</v>
      </c>
      <c r="BL174" s="3" t="s">
        <v>213</v>
      </c>
      <c r="BM174" s="106" t="s">
        <v>2303</v>
      </c>
    </row>
    <row r="175" spans="2:65" s="18" customFormat="1" ht="24.2" customHeight="1">
      <c r="B175" s="121"/>
      <c r="C175" s="150" t="s">
        <v>325</v>
      </c>
      <c r="D175" s="150" t="s">
        <v>197</v>
      </c>
      <c r="E175" s="151" t="s">
        <v>2304</v>
      </c>
      <c r="F175" s="152" t="s">
        <v>2305</v>
      </c>
      <c r="G175" s="153" t="s">
        <v>227</v>
      </c>
      <c r="H175" s="154">
        <v>6</v>
      </c>
      <c r="I175" s="155"/>
      <c r="J175" s="155">
        <f t="shared" si="25"/>
        <v>0</v>
      </c>
      <c r="K175" s="156"/>
      <c r="L175" s="19"/>
      <c r="M175" s="157" t="s">
        <v>1</v>
      </c>
      <c r="N175" s="120" t="s">
        <v>42</v>
      </c>
      <c r="P175" s="158">
        <f t="shared" si="26"/>
        <v>0</v>
      </c>
      <c r="Q175" s="158">
        <v>2.1749999999999999E-3</v>
      </c>
      <c r="R175" s="158">
        <f t="shared" si="27"/>
        <v>1.3049999999999999E-2</v>
      </c>
      <c r="S175" s="158">
        <v>0</v>
      </c>
      <c r="T175" s="159">
        <f t="shared" si="28"/>
        <v>0</v>
      </c>
      <c r="AR175" s="106" t="s">
        <v>213</v>
      </c>
      <c r="AT175" s="106" t="s">
        <v>197</v>
      </c>
      <c r="AU175" s="106" t="s">
        <v>174</v>
      </c>
      <c r="AY175" s="3" t="s">
        <v>194</v>
      </c>
      <c r="BE175" s="81">
        <f t="shared" si="29"/>
        <v>0</v>
      </c>
      <c r="BF175" s="81">
        <f t="shared" si="30"/>
        <v>0</v>
      </c>
      <c r="BG175" s="81">
        <f t="shared" si="31"/>
        <v>0</v>
      </c>
      <c r="BH175" s="81">
        <f t="shared" si="32"/>
        <v>0</v>
      </c>
      <c r="BI175" s="81">
        <f t="shared" si="33"/>
        <v>0</v>
      </c>
      <c r="BJ175" s="3" t="s">
        <v>174</v>
      </c>
      <c r="BK175" s="81">
        <f t="shared" si="34"/>
        <v>0</v>
      </c>
      <c r="BL175" s="3" t="s">
        <v>213</v>
      </c>
      <c r="BM175" s="106" t="s">
        <v>2306</v>
      </c>
    </row>
    <row r="176" spans="2:65" s="18" customFormat="1" ht="16.5" customHeight="1">
      <c r="B176" s="121"/>
      <c r="C176" s="165" t="s">
        <v>329</v>
      </c>
      <c r="D176" s="165" t="s">
        <v>209</v>
      </c>
      <c r="E176" s="166" t="s">
        <v>2307</v>
      </c>
      <c r="F176" s="167" t="s">
        <v>2308</v>
      </c>
      <c r="G176" s="168" t="s">
        <v>227</v>
      </c>
      <c r="H176" s="169">
        <v>6</v>
      </c>
      <c r="I176" s="170"/>
      <c r="J176" s="170">
        <f t="shared" si="25"/>
        <v>0</v>
      </c>
      <c r="K176" s="171"/>
      <c r="L176" s="172"/>
      <c r="M176" s="173" t="s">
        <v>1</v>
      </c>
      <c r="N176" s="174" t="s">
        <v>42</v>
      </c>
      <c r="P176" s="158">
        <f t="shared" si="26"/>
        <v>0</v>
      </c>
      <c r="Q176" s="158">
        <v>7.0000000000000007E-2</v>
      </c>
      <c r="R176" s="158">
        <f t="shared" si="27"/>
        <v>0.42000000000000004</v>
      </c>
      <c r="S176" s="158">
        <v>0</v>
      </c>
      <c r="T176" s="159">
        <f t="shared" si="28"/>
        <v>0</v>
      </c>
      <c r="AR176" s="106" t="s">
        <v>224</v>
      </c>
      <c r="AT176" s="106" t="s">
        <v>209</v>
      </c>
      <c r="AU176" s="106" t="s">
        <v>174</v>
      </c>
      <c r="AY176" s="3" t="s">
        <v>194</v>
      </c>
      <c r="BE176" s="81">
        <f t="shared" si="29"/>
        <v>0</v>
      </c>
      <c r="BF176" s="81">
        <f t="shared" si="30"/>
        <v>0</v>
      </c>
      <c r="BG176" s="81">
        <f t="shared" si="31"/>
        <v>0</v>
      </c>
      <c r="BH176" s="81">
        <f t="shared" si="32"/>
        <v>0</v>
      </c>
      <c r="BI176" s="81">
        <f t="shared" si="33"/>
        <v>0</v>
      </c>
      <c r="BJ176" s="3" t="s">
        <v>174</v>
      </c>
      <c r="BK176" s="81">
        <f t="shared" si="34"/>
        <v>0</v>
      </c>
      <c r="BL176" s="3" t="s">
        <v>213</v>
      </c>
      <c r="BM176" s="106" t="s">
        <v>2309</v>
      </c>
    </row>
    <row r="177" spans="2:65" s="18" customFormat="1" ht="33" customHeight="1">
      <c r="B177" s="121"/>
      <c r="C177" s="150" t="s">
        <v>333</v>
      </c>
      <c r="D177" s="150" t="s">
        <v>197</v>
      </c>
      <c r="E177" s="151" t="s">
        <v>2310</v>
      </c>
      <c r="F177" s="152" t="s">
        <v>2311</v>
      </c>
      <c r="G177" s="153" t="s">
        <v>227</v>
      </c>
      <c r="H177" s="154">
        <v>6</v>
      </c>
      <c r="I177" s="155"/>
      <c r="J177" s="155">
        <f t="shared" si="25"/>
        <v>0</v>
      </c>
      <c r="K177" s="156"/>
      <c r="L177" s="19"/>
      <c r="M177" s="157" t="s">
        <v>1</v>
      </c>
      <c r="N177" s="120" t="s">
        <v>42</v>
      </c>
      <c r="P177" s="158">
        <f t="shared" si="26"/>
        <v>0</v>
      </c>
      <c r="Q177" s="158">
        <v>8.3999999999999995E-3</v>
      </c>
      <c r="R177" s="158">
        <f t="shared" si="27"/>
        <v>5.04E-2</v>
      </c>
      <c r="S177" s="158">
        <v>0</v>
      </c>
      <c r="T177" s="159">
        <f t="shared" si="28"/>
        <v>0</v>
      </c>
      <c r="AR177" s="106" t="s">
        <v>213</v>
      </c>
      <c r="AT177" s="106" t="s">
        <v>197</v>
      </c>
      <c r="AU177" s="106" t="s">
        <v>174</v>
      </c>
      <c r="AY177" s="3" t="s">
        <v>194</v>
      </c>
      <c r="BE177" s="81">
        <f t="shared" si="29"/>
        <v>0</v>
      </c>
      <c r="BF177" s="81">
        <f t="shared" si="30"/>
        <v>0</v>
      </c>
      <c r="BG177" s="81">
        <f t="shared" si="31"/>
        <v>0</v>
      </c>
      <c r="BH177" s="81">
        <f t="shared" si="32"/>
        <v>0</v>
      </c>
      <c r="BI177" s="81">
        <f t="shared" si="33"/>
        <v>0</v>
      </c>
      <c r="BJ177" s="3" t="s">
        <v>174</v>
      </c>
      <c r="BK177" s="81">
        <f t="shared" si="34"/>
        <v>0</v>
      </c>
      <c r="BL177" s="3" t="s">
        <v>213</v>
      </c>
      <c r="BM177" s="106" t="s">
        <v>2312</v>
      </c>
    </row>
    <row r="178" spans="2:65" s="18" customFormat="1" ht="16.5" customHeight="1">
      <c r="B178" s="121"/>
      <c r="C178" s="165" t="s">
        <v>337</v>
      </c>
      <c r="D178" s="165" t="s">
        <v>209</v>
      </c>
      <c r="E178" s="166" t="s">
        <v>2313</v>
      </c>
      <c r="F178" s="167" t="s">
        <v>2314</v>
      </c>
      <c r="G178" s="168" t="s">
        <v>227</v>
      </c>
      <c r="H178" s="169">
        <v>6</v>
      </c>
      <c r="I178" s="170"/>
      <c r="J178" s="170">
        <f t="shared" si="25"/>
        <v>0</v>
      </c>
      <c r="K178" s="171"/>
      <c r="L178" s="172"/>
      <c r="M178" s="173" t="s">
        <v>1</v>
      </c>
      <c r="N178" s="174" t="s">
        <v>42</v>
      </c>
      <c r="P178" s="158">
        <f t="shared" si="26"/>
        <v>0</v>
      </c>
      <c r="Q178" s="158">
        <v>8.6400000000000005E-2</v>
      </c>
      <c r="R178" s="158">
        <f t="shared" si="27"/>
        <v>0.51839999999999997</v>
      </c>
      <c r="S178" s="158">
        <v>0</v>
      </c>
      <c r="T178" s="159">
        <f t="shared" si="28"/>
        <v>0</v>
      </c>
      <c r="AR178" s="106" t="s">
        <v>224</v>
      </c>
      <c r="AT178" s="106" t="s">
        <v>209</v>
      </c>
      <c r="AU178" s="106" t="s">
        <v>174</v>
      </c>
      <c r="AY178" s="3" t="s">
        <v>194</v>
      </c>
      <c r="BE178" s="81">
        <f t="shared" si="29"/>
        <v>0</v>
      </c>
      <c r="BF178" s="81">
        <f t="shared" si="30"/>
        <v>0</v>
      </c>
      <c r="BG178" s="81">
        <f t="shared" si="31"/>
        <v>0</v>
      </c>
      <c r="BH178" s="81">
        <f t="shared" si="32"/>
        <v>0</v>
      </c>
      <c r="BI178" s="81">
        <f t="shared" si="33"/>
        <v>0</v>
      </c>
      <c r="BJ178" s="3" t="s">
        <v>174</v>
      </c>
      <c r="BK178" s="81">
        <f t="shared" si="34"/>
        <v>0</v>
      </c>
      <c r="BL178" s="3" t="s">
        <v>213</v>
      </c>
      <c r="BM178" s="106" t="s">
        <v>2315</v>
      </c>
    </row>
    <row r="179" spans="2:65" s="137" customFormat="1" ht="22.9" customHeight="1">
      <c r="B179" s="138"/>
      <c r="D179" s="139" t="s">
        <v>75</v>
      </c>
      <c r="E179" s="148" t="s">
        <v>195</v>
      </c>
      <c r="F179" s="148" t="s">
        <v>1217</v>
      </c>
      <c r="I179" s="141"/>
      <c r="J179" s="149">
        <f>BK179</f>
        <v>0</v>
      </c>
      <c r="L179" s="138"/>
      <c r="M179" s="143"/>
      <c r="P179" s="144">
        <f>SUM(P180:P213)</f>
        <v>0</v>
      </c>
      <c r="R179" s="144">
        <f>SUM(R180:R213)</f>
        <v>361.62313684000009</v>
      </c>
      <c r="T179" s="145">
        <f>SUM(T180:T213)</f>
        <v>25.693999999999996</v>
      </c>
      <c r="AR179" s="139" t="s">
        <v>84</v>
      </c>
      <c r="AT179" s="146" t="s">
        <v>75</v>
      </c>
      <c r="AU179" s="146" t="s">
        <v>84</v>
      </c>
      <c r="AY179" s="139" t="s">
        <v>194</v>
      </c>
      <c r="BK179" s="147">
        <f>SUM(BK180:BK213)</f>
        <v>0</v>
      </c>
    </row>
    <row r="180" spans="2:65" s="18" customFormat="1" ht="33" customHeight="1">
      <c r="B180" s="121"/>
      <c r="C180" s="150" t="s">
        <v>464</v>
      </c>
      <c r="D180" s="150" t="s">
        <v>197</v>
      </c>
      <c r="E180" s="151" t="s">
        <v>2316</v>
      </c>
      <c r="F180" s="152" t="s">
        <v>2317</v>
      </c>
      <c r="G180" s="153" t="s">
        <v>284</v>
      </c>
      <c r="H180" s="154">
        <v>540</v>
      </c>
      <c r="I180" s="155"/>
      <c r="J180" s="155">
        <f t="shared" ref="J180:J213" si="35">ROUND(I180*H180,2)</f>
        <v>0</v>
      </c>
      <c r="K180" s="156"/>
      <c r="L180" s="19"/>
      <c r="M180" s="157" t="s">
        <v>1</v>
      </c>
      <c r="N180" s="120" t="s">
        <v>42</v>
      </c>
      <c r="P180" s="158">
        <f t="shared" ref="P180:P213" si="36">O180*H180</f>
        <v>0</v>
      </c>
      <c r="Q180" s="158">
        <v>0.19697999999999999</v>
      </c>
      <c r="R180" s="158">
        <f t="shared" ref="R180:R213" si="37">Q180*H180</f>
        <v>106.36919999999999</v>
      </c>
      <c r="S180" s="158">
        <v>0</v>
      </c>
      <c r="T180" s="159">
        <f t="shared" ref="T180:T213" si="38">S180*H180</f>
        <v>0</v>
      </c>
      <c r="AR180" s="106" t="s">
        <v>213</v>
      </c>
      <c r="AT180" s="106" t="s">
        <v>197</v>
      </c>
      <c r="AU180" s="106" t="s">
        <v>174</v>
      </c>
      <c r="AY180" s="3" t="s">
        <v>194</v>
      </c>
      <c r="BE180" s="81">
        <f t="shared" ref="BE180:BE213" si="39">IF(N180="základná",J180,0)</f>
        <v>0</v>
      </c>
      <c r="BF180" s="81">
        <f t="shared" ref="BF180:BF213" si="40">IF(N180="znížená",J180,0)</f>
        <v>0</v>
      </c>
      <c r="BG180" s="81">
        <f t="shared" ref="BG180:BG213" si="41">IF(N180="zákl. prenesená",J180,0)</f>
        <v>0</v>
      </c>
      <c r="BH180" s="81">
        <f t="shared" ref="BH180:BH213" si="42">IF(N180="zníž. prenesená",J180,0)</f>
        <v>0</v>
      </c>
      <c r="BI180" s="81">
        <f t="shared" ref="BI180:BI213" si="43">IF(N180="nulová",J180,0)</f>
        <v>0</v>
      </c>
      <c r="BJ180" s="3" t="s">
        <v>174</v>
      </c>
      <c r="BK180" s="81">
        <f t="shared" ref="BK180:BK213" si="44">ROUND(I180*H180,2)</f>
        <v>0</v>
      </c>
      <c r="BL180" s="3" t="s">
        <v>213</v>
      </c>
      <c r="BM180" s="106" t="s">
        <v>2318</v>
      </c>
    </row>
    <row r="181" spans="2:65" s="18" customFormat="1" ht="16.5" customHeight="1">
      <c r="B181" s="121"/>
      <c r="C181" s="165" t="s">
        <v>468</v>
      </c>
      <c r="D181" s="165" t="s">
        <v>209</v>
      </c>
      <c r="E181" s="166" t="s">
        <v>2319</v>
      </c>
      <c r="F181" s="167" t="s">
        <v>2320</v>
      </c>
      <c r="G181" s="168" t="s">
        <v>227</v>
      </c>
      <c r="H181" s="169">
        <v>545.4</v>
      </c>
      <c r="I181" s="170"/>
      <c r="J181" s="170">
        <f t="shared" si="35"/>
        <v>0</v>
      </c>
      <c r="K181" s="171"/>
      <c r="L181" s="172"/>
      <c r="M181" s="173" t="s">
        <v>1</v>
      </c>
      <c r="N181" s="174" t="s">
        <v>42</v>
      </c>
      <c r="P181" s="158">
        <f t="shared" si="36"/>
        <v>0</v>
      </c>
      <c r="Q181" s="158">
        <v>8.5000000000000006E-2</v>
      </c>
      <c r="R181" s="158">
        <f t="shared" si="37"/>
        <v>46.359000000000002</v>
      </c>
      <c r="S181" s="158">
        <v>0</v>
      </c>
      <c r="T181" s="159">
        <f t="shared" si="38"/>
        <v>0</v>
      </c>
      <c r="AR181" s="106" t="s">
        <v>224</v>
      </c>
      <c r="AT181" s="106" t="s">
        <v>209</v>
      </c>
      <c r="AU181" s="106" t="s">
        <v>174</v>
      </c>
      <c r="AY181" s="3" t="s">
        <v>194</v>
      </c>
      <c r="BE181" s="81">
        <f t="shared" si="39"/>
        <v>0</v>
      </c>
      <c r="BF181" s="81">
        <f t="shared" si="40"/>
        <v>0</v>
      </c>
      <c r="BG181" s="81">
        <f t="shared" si="41"/>
        <v>0</v>
      </c>
      <c r="BH181" s="81">
        <f t="shared" si="42"/>
        <v>0</v>
      </c>
      <c r="BI181" s="81">
        <f t="shared" si="43"/>
        <v>0</v>
      </c>
      <c r="BJ181" s="3" t="s">
        <v>174</v>
      </c>
      <c r="BK181" s="81">
        <f t="shared" si="44"/>
        <v>0</v>
      </c>
      <c r="BL181" s="3" t="s">
        <v>213</v>
      </c>
      <c r="BM181" s="106" t="s">
        <v>2321</v>
      </c>
    </row>
    <row r="182" spans="2:65" s="18" customFormat="1" ht="33" customHeight="1">
      <c r="B182" s="121"/>
      <c r="C182" s="150" t="s">
        <v>472</v>
      </c>
      <c r="D182" s="150" t="s">
        <v>197</v>
      </c>
      <c r="E182" s="151" t="s">
        <v>1218</v>
      </c>
      <c r="F182" s="152" t="s">
        <v>1219</v>
      </c>
      <c r="G182" s="153" t="s">
        <v>284</v>
      </c>
      <c r="H182" s="154">
        <v>200</v>
      </c>
      <c r="I182" s="155"/>
      <c r="J182" s="155">
        <f t="shared" si="35"/>
        <v>0</v>
      </c>
      <c r="K182" s="156"/>
      <c r="L182" s="19"/>
      <c r="M182" s="157" t="s">
        <v>1</v>
      </c>
      <c r="N182" s="120" t="s">
        <v>42</v>
      </c>
      <c r="P182" s="158">
        <f t="shared" si="36"/>
        <v>0</v>
      </c>
      <c r="Q182" s="158">
        <v>0.16503999999999999</v>
      </c>
      <c r="R182" s="158">
        <f t="shared" si="37"/>
        <v>33.007999999999996</v>
      </c>
      <c r="S182" s="158">
        <v>0</v>
      </c>
      <c r="T182" s="159">
        <f t="shared" si="38"/>
        <v>0</v>
      </c>
      <c r="AR182" s="106" t="s">
        <v>213</v>
      </c>
      <c r="AT182" s="106" t="s">
        <v>197</v>
      </c>
      <c r="AU182" s="106" t="s">
        <v>174</v>
      </c>
      <c r="AY182" s="3" t="s">
        <v>194</v>
      </c>
      <c r="BE182" s="81">
        <f t="shared" si="39"/>
        <v>0</v>
      </c>
      <c r="BF182" s="81">
        <f t="shared" si="40"/>
        <v>0</v>
      </c>
      <c r="BG182" s="81">
        <f t="shared" si="41"/>
        <v>0</v>
      </c>
      <c r="BH182" s="81">
        <f t="shared" si="42"/>
        <v>0</v>
      </c>
      <c r="BI182" s="81">
        <f t="shared" si="43"/>
        <v>0</v>
      </c>
      <c r="BJ182" s="3" t="s">
        <v>174</v>
      </c>
      <c r="BK182" s="81">
        <f t="shared" si="44"/>
        <v>0</v>
      </c>
      <c r="BL182" s="3" t="s">
        <v>213</v>
      </c>
      <c r="BM182" s="106" t="s">
        <v>2322</v>
      </c>
    </row>
    <row r="183" spans="2:65" s="18" customFormat="1" ht="16.5" customHeight="1">
      <c r="B183" s="121"/>
      <c r="C183" s="165" t="s">
        <v>474</v>
      </c>
      <c r="D183" s="165" t="s">
        <v>209</v>
      </c>
      <c r="E183" s="166" t="s">
        <v>1221</v>
      </c>
      <c r="F183" s="167" t="s">
        <v>1222</v>
      </c>
      <c r="G183" s="168" t="s">
        <v>227</v>
      </c>
      <c r="H183" s="169">
        <v>202</v>
      </c>
      <c r="I183" s="170"/>
      <c r="J183" s="170">
        <f t="shared" si="35"/>
        <v>0</v>
      </c>
      <c r="K183" s="171"/>
      <c r="L183" s="172"/>
      <c r="M183" s="173" t="s">
        <v>1</v>
      </c>
      <c r="N183" s="174" t="s">
        <v>42</v>
      </c>
      <c r="P183" s="158">
        <f t="shared" si="36"/>
        <v>0</v>
      </c>
      <c r="Q183" s="158">
        <v>4.8000000000000001E-2</v>
      </c>
      <c r="R183" s="158">
        <f t="shared" si="37"/>
        <v>9.6959999999999997</v>
      </c>
      <c r="S183" s="158">
        <v>0</v>
      </c>
      <c r="T183" s="159">
        <f t="shared" si="38"/>
        <v>0</v>
      </c>
      <c r="AR183" s="106" t="s">
        <v>224</v>
      </c>
      <c r="AT183" s="106" t="s">
        <v>209</v>
      </c>
      <c r="AU183" s="106" t="s">
        <v>174</v>
      </c>
      <c r="AY183" s="3" t="s">
        <v>194</v>
      </c>
      <c r="BE183" s="81">
        <f t="shared" si="39"/>
        <v>0</v>
      </c>
      <c r="BF183" s="81">
        <f t="shared" si="40"/>
        <v>0</v>
      </c>
      <c r="BG183" s="81">
        <f t="shared" si="41"/>
        <v>0</v>
      </c>
      <c r="BH183" s="81">
        <f t="shared" si="42"/>
        <v>0</v>
      </c>
      <c r="BI183" s="81">
        <f t="shared" si="43"/>
        <v>0</v>
      </c>
      <c r="BJ183" s="3" t="s">
        <v>174</v>
      </c>
      <c r="BK183" s="81">
        <f t="shared" si="44"/>
        <v>0</v>
      </c>
      <c r="BL183" s="3" t="s">
        <v>213</v>
      </c>
      <c r="BM183" s="106" t="s">
        <v>2323</v>
      </c>
    </row>
    <row r="184" spans="2:65" s="18" customFormat="1" ht="33" customHeight="1">
      <c r="B184" s="121"/>
      <c r="C184" s="150" t="s">
        <v>478</v>
      </c>
      <c r="D184" s="150" t="s">
        <v>197</v>
      </c>
      <c r="E184" s="151" t="s">
        <v>2324</v>
      </c>
      <c r="F184" s="152" t="s">
        <v>2325</v>
      </c>
      <c r="G184" s="153" t="s">
        <v>803</v>
      </c>
      <c r="H184" s="154">
        <v>32.479999999999997</v>
      </c>
      <c r="I184" s="155"/>
      <c r="J184" s="155">
        <f t="shared" si="35"/>
        <v>0</v>
      </c>
      <c r="K184" s="156"/>
      <c r="L184" s="19"/>
      <c r="M184" s="157" t="s">
        <v>1</v>
      </c>
      <c r="N184" s="120" t="s">
        <v>42</v>
      </c>
      <c r="P184" s="158">
        <f t="shared" si="36"/>
        <v>0</v>
      </c>
      <c r="Q184" s="158">
        <v>2.2321</v>
      </c>
      <c r="R184" s="158">
        <f t="shared" si="37"/>
        <v>72.49860799999999</v>
      </c>
      <c r="S184" s="158">
        <v>0</v>
      </c>
      <c r="T184" s="159">
        <f t="shared" si="38"/>
        <v>0</v>
      </c>
      <c r="AR184" s="106" t="s">
        <v>213</v>
      </c>
      <c r="AT184" s="106" t="s">
        <v>197</v>
      </c>
      <c r="AU184" s="106" t="s">
        <v>174</v>
      </c>
      <c r="AY184" s="3" t="s">
        <v>194</v>
      </c>
      <c r="BE184" s="81">
        <f t="shared" si="39"/>
        <v>0</v>
      </c>
      <c r="BF184" s="81">
        <f t="shared" si="40"/>
        <v>0</v>
      </c>
      <c r="BG184" s="81">
        <f t="shared" si="41"/>
        <v>0</v>
      </c>
      <c r="BH184" s="81">
        <f t="shared" si="42"/>
        <v>0</v>
      </c>
      <c r="BI184" s="81">
        <f t="shared" si="43"/>
        <v>0</v>
      </c>
      <c r="BJ184" s="3" t="s">
        <v>174</v>
      </c>
      <c r="BK184" s="81">
        <f t="shared" si="44"/>
        <v>0</v>
      </c>
      <c r="BL184" s="3" t="s">
        <v>213</v>
      </c>
      <c r="BM184" s="106" t="s">
        <v>2326</v>
      </c>
    </row>
    <row r="185" spans="2:65" s="18" customFormat="1" ht="33" customHeight="1">
      <c r="B185" s="121"/>
      <c r="C185" s="150" t="s">
        <v>482</v>
      </c>
      <c r="D185" s="150" t="s">
        <v>197</v>
      </c>
      <c r="E185" s="151" t="s">
        <v>2327</v>
      </c>
      <c r="F185" s="152" t="s">
        <v>2328</v>
      </c>
      <c r="G185" s="153" t="s">
        <v>284</v>
      </c>
      <c r="H185" s="154">
        <v>406</v>
      </c>
      <c r="I185" s="155"/>
      <c r="J185" s="155">
        <f t="shared" si="35"/>
        <v>0</v>
      </c>
      <c r="K185" s="156"/>
      <c r="L185" s="19"/>
      <c r="M185" s="157" t="s">
        <v>1</v>
      </c>
      <c r="N185" s="120" t="s">
        <v>42</v>
      </c>
      <c r="P185" s="158">
        <f t="shared" si="36"/>
        <v>0</v>
      </c>
      <c r="Q185" s="158">
        <v>3.3E-4</v>
      </c>
      <c r="R185" s="158">
        <f t="shared" si="37"/>
        <v>0.13397999999999999</v>
      </c>
      <c r="S185" s="158">
        <v>0</v>
      </c>
      <c r="T185" s="159">
        <f t="shared" si="38"/>
        <v>0</v>
      </c>
      <c r="AR185" s="106" t="s">
        <v>213</v>
      </c>
      <c r="AT185" s="106" t="s">
        <v>197</v>
      </c>
      <c r="AU185" s="106" t="s">
        <v>174</v>
      </c>
      <c r="AY185" s="3" t="s">
        <v>194</v>
      </c>
      <c r="BE185" s="81">
        <f t="shared" si="39"/>
        <v>0</v>
      </c>
      <c r="BF185" s="81">
        <f t="shared" si="40"/>
        <v>0</v>
      </c>
      <c r="BG185" s="81">
        <f t="shared" si="41"/>
        <v>0</v>
      </c>
      <c r="BH185" s="81">
        <f t="shared" si="42"/>
        <v>0</v>
      </c>
      <c r="BI185" s="81">
        <f t="shared" si="43"/>
        <v>0</v>
      </c>
      <c r="BJ185" s="3" t="s">
        <v>174</v>
      </c>
      <c r="BK185" s="81">
        <f t="shared" si="44"/>
        <v>0</v>
      </c>
      <c r="BL185" s="3" t="s">
        <v>213</v>
      </c>
      <c r="BM185" s="106" t="s">
        <v>2329</v>
      </c>
    </row>
    <row r="186" spans="2:65" s="18" customFormat="1" ht="24.2" customHeight="1">
      <c r="B186" s="121"/>
      <c r="C186" s="150" t="s">
        <v>486</v>
      </c>
      <c r="D186" s="150" t="s">
        <v>197</v>
      </c>
      <c r="E186" s="151" t="s">
        <v>2330</v>
      </c>
      <c r="F186" s="152" t="s">
        <v>2331</v>
      </c>
      <c r="G186" s="153" t="s">
        <v>284</v>
      </c>
      <c r="H186" s="154">
        <v>9</v>
      </c>
      <c r="I186" s="155"/>
      <c r="J186" s="155">
        <f t="shared" si="35"/>
        <v>0</v>
      </c>
      <c r="K186" s="156"/>
      <c r="L186" s="19"/>
      <c r="M186" s="157" t="s">
        <v>1</v>
      </c>
      <c r="N186" s="120" t="s">
        <v>42</v>
      </c>
      <c r="P186" s="158">
        <f t="shared" si="36"/>
        <v>0</v>
      </c>
      <c r="Q186" s="158">
        <v>1.9999999999999999E-7</v>
      </c>
      <c r="R186" s="158">
        <f t="shared" si="37"/>
        <v>1.7999999999999999E-6</v>
      </c>
      <c r="S186" s="158">
        <v>0</v>
      </c>
      <c r="T186" s="159">
        <f t="shared" si="38"/>
        <v>0</v>
      </c>
      <c r="AR186" s="106" t="s">
        <v>213</v>
      </c>
      <c r="AT186" s="106" t="s">
        <v>197</v>
      </c>
      <c r="AU186" s="106" t="s">
        <v>174</v>
      </c>
      <c r="AY186" s="3" t="s">
        <v>194</v>
      </c>
      <c r="BE186" s="81">
        <f t="shared" si="39"/>
        <v>0</v>
      </c>
      <c r="BF186" s="81">
        <f t="shared" si="40"/>
        <v>0</v>
      </c>
      <c r="BG186" s="81">
        <f t="shared" si="41"/>
        <v>0</v>
      </c>
      <c r="BH186" s="81">
        <f t="shared" si="42"/>
        <v>0</v>
      </c>
      <c r="BI186" s="81">
        <f t="shared" si="43"/>
        <v>0</v>
      </c>
      <c r="BJ186" s="3" t="s">
        <v>174</v>
      </c>
      <c r="BK186" s="81">
        <f t="shared" si="44"/>
        <v>0</v>
      </c>
      <c r="BL186" s="3" t="s">
        <v>213</v>
      </c>
      <c r="BM186" s="106" t="s">
        <v>2332</v>
      </c>
    </row>
    <row r="187" spans="2:65" s="18" customFormat="1" ht="37.9" customHeight="1">
      <c r="B187" s="121"/>
      <c r="C187" s="150" t="s">
        <v>490</v>
      </c>
      <c r="D187" s="150" t="s">
        <v>197</v>
      </c>
      <c r="E187" s="151" t="s">
        <v>2333</v>
      </c>
      <c r="F187" s="152" t="s">
        <v>2334</v>
      </c>
      <c r="G187" s="153" t="s">
        <v>284</v>
      </c>
      <c r="H187" s="154">
        <v>203</v>
      </c>
      <c r="I187" s="155"/>
      <c r="J187" s="155">
        <f t="shared" si="35"/>
        <v>0</v>
      </c>
      <c r="K187" s="156"/>
      <c r="L187" s="19"/>
      <c r="M187" s="157" t="s">
        <v>1</v>
      </c>
      <c r="N187" s="120" t="s">
        <v>42</v>
      </c>
      <c r="P187" s="158">
        <f t="shared" si="36"/>
        <v>0</v>
      </c>
      <c r="Q187" s="158">
        <v>0.35721533</v>
      </c>
      <c r="R187" s="158">
        <f t="shared" si="37"/>
        <v>72.514711989999995</v>
      </c>
      <c r="S187" s="158">
        <v>0</v>
      </c>
      <c r="T187" s="159">
        <f t="shared" si="38"/>
        <v>0</v>
      </c>
      <c r="AR187" s="106" t="s">
        <v>213</v>
      </c>
      <c r="AT187" s="106" t="s">
        <v>197</v>
      </c>
      <c r="AU187" s="106" t="s">
        <v>174</v>
      </c>
      <c r="AY187" s="3" t="s">
        <v>194</v>
      </c>
      <c r="BE187" s="81">
        <f t="shared" si="39"/>
        <v>0</v>
      </c>
      <c r="BF187" s="81">
        <f t="shared" si="40"/>
        <v>0</v>
      </c>
      <c r="BG187" s="81">
        <f t="shared" si="41"/>
        <v>0</v>
      </c>
      <c r="BH187" s="81">
        <f t="shared" si="42"/>
        <v>0</v>
      </c>
      <c r="BI187" s="81">
        <f t="shared" si="43"/>
        <v>0</v>
      </c>
      <c r="BJ187" s="3" t="s">
        <v>174</v>
      </c>
      <c r="BK187" s="81">
        <f t="shared" si="44"/>
        <v>0</v>
      </c>
      <c r="BL187" s="3" t="s">
        <v>213</v>
      </c>
      <c r="BM187" s="106" t="s">
        <v>2335</v>
      </c>
    </row>
    <row r="188" spans="2:65" s="18" customFormat="1" ht="24.2" customHeight="1">
      <c r="B188" s="121"/>
      <c r="C188" s="165" t="s">
        <v>494</v>
      </c>
      <c r="D188" s="165" t="s">
        <v>209</v>
      </c>
      <c r="E188" s="166" t="s">
        <v>2336</v>
      </c>
      <c r="F188" s="167" t="s">
        <v>2337</v>
      </c>
      <c r="G188" s="168" t="s">
        <v>227</v>
      </c>
      <c r="H188" s="169">
        <v>34</v>
      </c>
      <c r="I188" s="170"/>
      <c r="J188" s="170">
        <f t="shared" si="35"/>
        <v>0</v>
      </c>
      <c r="K188" s="171"/>
      <c r="L188" s="172"/>
      <c r="M188" s="173" t="s">
        <v>1</v>
      </c>
      <c r="N188" s="174" t="s">
        <v>42</v>
      </c>
      <c r="P188" s="158">
        <f t="shared" si="36"/>
        <v>0</v>
      </c>
      <c r="Q188" s="158">
        <v>8.4000000000000005E-2</v>
      </c>
      <c r="R188" s="158">
        <f t="shared" si="37"/>
        <v>2.8560000000000003</v>
      </c>
      <c r="S188" s="158">
        <v>0</v>
      </c>
      <c r="T188" s="159">
        <f t="shared" si="38"/>
        <v>0</v>
      </c>
      <c r="AR188" s="106" t="s">
        <v>224</v>
      </c>
      <c r="AT188" s="106" t="s">
        <v>209</v>
      </c>
      <c r="AU188" s="106" t="s">
        <v>174</v>
      </c>
      <c r="AY188" s="3" t="s">
        <v>194</v>
      </c>
      <c r="BE188" s="81">
        <f t="shared" si="39"/>
        <v>0</v>
      </c>
      <c r="BF188" s="81">
        <f t="shared" si="40"/>
        <v>0</v>
      </c>
      <c r="BG188" s="81">
        <f t="shared" si="41"/>
        <v>0</v>
      </c>
      <c r="BH188" s="81">
        <f t="shared" si="42"/>
        <v>0</v>
      </c>
      <c r="BI188" s="81">
        <f t="shared" si="43"/>
        <v>0</v>
      </c>
      <c r="BJ188" s="3" t="s">
        <v>174</v>
      </c>
      <c r="BK188" s="81">
        <f t="shared" si="44"/>
        <v>0</v>
      </c>
      <c r="BL188" s="3" t="s">
        <v>213</v>
      </c>
      <c r="BM188" s="106" t="s">
        <v>2338</v>
      </c>
    </row>
    <row r="189" spans="2:65" s="18" customFormat="1" ht="24.2" customHeight="1">
      <c r="B189" s="121"/>
      <c r="C189" s="165" t="s">
        <v>498</v>
      </c>
      <c r="D189" s="165" t="s">
        <v>209</v>
      </c>
      <c r="E189" s="166" t="s">
        <v>2339</v>
      </c>
      <c r="F189" s="167" t="s">
        <v>2340</v>
      </c>
      <c r="G189" s="168" t="s">
        <v>227</v>
      </c>
      <c r="H189" s="169">
        <v>1</v>
      </c>
      <c r="I189" s="170"/>
      <c r="J189" s="170">
        <f t="shared" si="35"/>
        <v>0</v>
      </c>
      <c r="K189" s="171"/>
      <c r="L189" s="172"/>
      <c r="M189" s="173" t="s">
        <v>1</v>
      </c>
      <c r="N189" s="174" t="s">
        <v>42</v>
      </c>
      <c r="P189" s="158">
        <f t="shared" si="36"/>
        <v>0</v>
      </c>
      <c r="Q189" s="158">
        <v>4.2000000000000003E-2</v>
      </c>
      <c r="R189" s="158">
        <f t="shared" si="37"/>
        <v>4.2000000000000003E-2</v>
      </c>
      <c r="S189" s="158">
        <v>0</v>
      </c>
      <c r="T189" s="159">
        <f t="shared" si="38"/>
        <v>0</v>
      </c>
      <c r="AR189" s="106" t="s">
        <v>224</v>
      </c>
      <c r="AT189" s="106" t="s">
        <v>209</v>
      </c>
      <c r="AU189" s="106" t="s">
        <v>174</v>
      </c>
      <c r="AY189" s="3" t="s">
        <v>194</v>
      </c>
      <c r="BE189" s="81">
        <f t="shared" si="39"/>
        <v>0</v>
      </c>
      <c r="BF189" s="81">
        <f t="shared" si="40"/>
        <v>0</v>
      </c>
      <c r="BG189" s="81">
        <f t="shared" si="41"/>
        <v>0</v>
      </c>
      <c r="BH189" s="81">
        <f t="shared" si="42"/>
        <v>0</v>
      </c>
      <c r="BI189" s="81">
        <f t="shared" si="43"/>
        <v>0</v>
      </c>
      <c r="BJ189" s="3" t="s">
        <v>174</v>
      </c>
      <c r="BK189" s="81">
        <f t="shared" si="44"/>
        <v>0</v>
      </c>
      <c r="BL189" s="3" t="s">
        <v>213</v>
      </c>
      <c r="BM189" s="106" t="s">
        <v>2341</v>
      </c>
    </row>
    <row r="190" spans="2:65" s="18" customFormat="1" ht="24.2" customHeight="1">
      <c r="B190" s="121"/>
      <c r="C190" s="165" t="s">
        <v>502</v>
      </c>
      <c r="D190" s="165" t="s">
        <v>209</v>
      </c>
      <c r="E190" s="166" t="s">
        <v>2342</v>
      </c>
      <c r="F190" s="167" t="s">
        <v>2343</v>
      </c>
      <c r="G190" s="168" t="s">
        <v>227</v>
      </c>
      <c r="H190" s="169">
        <v>44</v>
      </c>
      <c r="I190" s="170"/>
      <c r="J190" s="170">
        <f t="shared" si="35"/>
        <v>0</v>
      </c>
      <c r="K190" s="171"/>
      <c r="L190" s="172"/>
      <c r="M190" s="173" t="s">
        <v>1</v>
      </c>
      <c r="N190" s="174" t="s">
        <v>42</v>
      </c>
      <c r="P190" s="158">
        <f t="shared" si="36"/>
        <v>0</v>
      </c>
      <c r="Q190" s="158">
        <v>8.7999999999999995E-2</v>
      </c>
      <c r="R190" s="158">
        <f t="shared" si="37"/>
        <v>3.8719999999999999</v>
      </c>
      <c r="S190" s="158">
        <v>0</v>
      </c>
      <c r="T190" s="159">
        <f t="shared" si="38"/>
        <v>0</v>
      </c>
      <c r="AR190" s="106" t="s">
        <v>224</v>
      </c>
      <c r="AT190" s="106" t="s">
        <v>209</v>
      </c>
      <c r="AU190" s="106" t="s">
        <v>174</v>
      </c>
      <c r="AY190" s="3" t="s">
        <v>194</v>
      </c>
      <c r="BE190" s="81">
        <f t="shared" si="39"/>
        <v>0</v>
      </c>
      <c r="BF190" s="81">
        <f t="shared" si="40"/>
        <v>0</v>
      </c>
      <c r="BG190" s="81">
        <f t="shared" si="41"/>
        <v>0</v>
      </c>
      <c r="BH190" s="81">
        <f t="shared" si="42"/>
        <v>0</v>
      </c>
      <c r="BI190" s="81">
        <f t="shared" si="43"/>
        <v>0</v>
      </c>
      <c r="BJ190" s="3" t="s">
        <v>174</v>
      </c>
      <c r="BK190" s="81">
        <f t="shared" si="44"/>
        <v>0</v>
      </c>
      <c r="BL190" s="3" t="s">
        <v>213</v>
      </c>
      <c r="BM190" s="106" t="s">
        <v>2344</v>
      </c>
    </row>
    <row r="191" spans="2:65" s="18" customFormat="1" ht="24.2" customHeight="1">
      <c r="B191" s="121"/>
      <c r="C191" s="165" t="s">
        <v>506</v>
      </c>
      <c r="D191" s="165" t="s">
        <v>209</v>
      </c>
      <c r="E191" s="166" t="s">
        <v>2345</v>
      </c>
      <c r="F191" s="167" t="s">
        <v>2346</v>
      </c>
      <c r="G191" s="168" t="s">
        <v>227</v>
      </c>
      <c r="H191" s="169">
        <v>33</v>
      </c>
      <c r="I191" s="170"/>
      <c r="J191" s="170">
        <f t="shared" si="35"/>
        <v>0</v>
      </c>
      <c r="K191" s="171"/>
      <c r="L191" s="172"/>
      <c r="M191" s="173" t="s">
        <v>1</v>
      </c>
      <c r="N191" s="174" t="s">
        <v>42</v>
      </c>
      <c r="P191" s="158">
        <f t="shared" si="36"/>
        <v>0</v>
      </c>
      <c r="Q191" s="158">
        <v>9.1999999999999998E-2</v>
      </c>
      <c r="R191" s="158">
        <f t="shared" si="37"/>
        <v>3.036</v>
      </c>
      <c r="S191" s="158">
        <v>0</v>
      </c>
      <c r="T191" s="159">
        <f t="shared" si="38"/>
        <v>0</v>
      </c>
      <c r="AR191" s="106" t="s">
        <v>224</v>
      </c>
      <c r="AT191" s="106" t="s">
        <v>209</v>
      </c>
      <c r="AU191" s="106" t="s">
        <v>174</v>
      </c>
      <c r="AY191" s="3" t="s">
        <v>194</v>
      </c>
      <c r="BE191" s="81">
        <f t="shared" si="39"/>
        <v>0</v>
      </c>
      <c r="BF191" s="81">
        <f t="shared" si="40"/>
        <v>0</v>
      </c>
      <c r="BG191" s="81">
        <f t="shared" si="41"/>
        <v>0</v>
      </c>
      <c r="BH191" s="81">
        <f t="shared" si="42"/>
        <v>0</v>
      </c>
      <c r="BI191" s="81">
        <f t="shared" si="43"/>
        <v>0</v>
      </c>
      <c r="BJ191" s="3" t="s">
        <v>174</v>
      </c>
      <c r="BK191" s="81">
        <f t="shared" si="44"/>
        <v>0</v>
      </c>
      <c r="BL191" s="3" t="s">
        <v>213</v>
      </c>
      <c r="BM191" s="106" t="s">
        <v>2347</v>
      </c>
    </row>
    <row r="192" spans="2:65" s="18" customFormat="1" ht="24.2" customHeight="1">
      <c r="B192" s="121"/>
      <c r="C192" s="165" t="s">
        <v>510</v>
      </c>
      <c r="D192" s="165" t="s">
        <v>209</v>
      </c>
      <c r="E192" s="166" t="s">
        <v>2348</v>
      </c>
      <c r="F192" s="167" t="s">
        <v>2349</v>
      </c>
      <c r="G192" s="168" t="s">
        <v>227</v>
      </c>
      <c r="H192" s="169">
        <v>8</v>
      </c>
      <c r="I192" s="170"/>
      <c r="J192" s="170">
        <f t="shared" si="35"/>
        <v>0</v>
      </c>
      <c r="K192" s="171"/>
      <c r="L192" s="172"/>
      <c r="M192" s="173" t="s">
        <v>1</v>
      </c>
      <c r="N192" s="174" t="s">
        <v>42</v>
      </c>
      <c r="P192" s="158">
        <f t="shared" si="36"/>
        <v>0</v>
      </c>
      <c r="Q192" s="158">
        <v>8.4000000000000005E-2</v>
      </c>
      <c r="R192" s="158">
        <f t="shared" si="37"/>
        <v>0.67200000000000004</v>
      </c>
      <c r="S192" s="158">
        <v>0</v>
      </c>
      <c r="T192" s="159">
        <f t="shared" si="38"/>
        <v>0</v>
      </c>
      <c r="AR192" s="106" t="s">
        <v>224</v>
      </c>
      <c r="AT192" s="106" t="s">
        <v>209</v>
      </c>
      <c r="AU192" s="106" t="s">
        <v>174</v>
      </c>
      <c r="AY192" s="3" t="s">
        <v>194</v>
      </c>
      <c r="BE192" s="81">
        <f t="shared" si="39"/>
        <v>0</v>
      </c>
      <c r="BF192" s="81">
        <f t="shared" si="40"/>
        <v>0</v>
      </c>
      <c r="BG192" s="81">
        <f t="shared" si="41"/>
        <v>0</v>
      </c>
      <c r="BH192" s="81">
        <f t="shared" si="42"/>
        <v>0</v>
      </c>
      <c r="BI192" s="81">
        <f t="shared" si="43"/>
        <v>0</v>
      </c>
      <c r="BJ192" s="3" t="s">
        <v>174</v>
      </c>
      <c r="BK192" s="81">
        <f t="shared" si="44"/>
        <v>0</v>
      </c>
      <c r="BL192" s="3" t="s">
        <v>213</v>
      </c>
      <c r="BM192" s="106" t="s">
        <v>2350</v>
      </c>
    </row>
    <row r="193" spans="2:65" s="18" customFormat="1" ht="24.2" customHeight="1">
      <c r="B193" s="121"/>
      <c r="C193" s="165" t="s">
        <v>514</v>
      </c>
      <c r="D193" s="165" t="s">
        <v>209</v>
      </c>
      <c r="E193" s="166" t="s">
        <v>2351</v>
      </c>
      <c r="F193" s="167" t="s">
        <v>2352</v>
      </c>
      <c r="G193" s="168" t="s">
        <v>227</v>
      </c>
      <c r="H193" s="169">
        <v>8</v>
      </c>
      <c r="I193" s="170"/>
      <c r="J193" s="170">
        <f t="shared" si="35"/>
        <v>0</v>
      </c>
      <c r="K193" s="171"/>
      <c r="L193" s="172"/>
      <c r="M193" s="173" t="s">
        <v>1</v>
      </c>
      <c r="N193" s="174" t="s">
        <v>42</v>
      </c>
      <c r="P193" s="158">
        <f t="shared" si="36"/>
        <v>0</v>
      </c>
      <c r="Q193" s="158">
        <v>8.4000000000000005E-2</v>
      </c>
      <c r="R193" s="158">
        <f t="shared" si="37"/>
        <v>0.67200000000000004</v>
      </c>
      <c r="S193" s="158">
        <v>0</v>
      </c>
      <c r="T193" s="159">
        <f t="shared" si="38"/>
        <v>0</v>
      </c>
      <c r="AR193" s="106" t="s">
        <v>224</v>
      </c>
      <c r="AT193" s="106" t="s">
        <v>209</v>
      </c>
      <c r="AU193" s="106" t="s">
        <v>174</v>
      </c>
      <c r="AY193" s="3" t="s">
        <v>194</v>
      </c>
      <c r="BE193" s="81">
        <f t="shared" si="39"/>
        <v>0</v>
      </c>
      <c r="BF193" s="81">
        <f t="shared" si="40"/>
        <v>0</v>
      </c>
      <c r="BG193" s="81">
        <f t="shared" si="41"/>
        <v>0</v>
      </c>
      <c r="BH193" s="81">
        <f t="shared" si="42"/>
        <v>0</v>
      </c>
      <c r="BI193" s="81">
        <f t="shared" si="43"/>
        <v>0</v>
      </c>
      <c r="BJ193" s="3" t="s">
        <v>174</v>
      </c>
      <c r="BK193" s="81">
        <f t="shared" si="44"/>
        <v>0</v>
      </c>
      <c r="BL193" s="3" t="s">
        <v>213</v>
      </c>
      <c r="BM193" s="106" t="s">
        <v>2353</v>
      </c>
    </row>
    <row r="194" spans="2:65" s="18" customFormat="1" ht="24.2" customHeight="1">
      <c r="B194" s="121"/>
      <c r="C194" s="165" t="s">
        <v>518</v>
      </c>
      <c r="D194" s="165" t="s">
        <v>209</v>
      </c>
      <c r="E194" s="166" t="s">
        <v>2354</v>
      </c>
      <c r="F194" s="167" t="s">
        <v>2355</v>
      </c>
      <c r="G194" s="168" t="s">
        <v>227</v>
      </c>
      <c r="H194" s="169">
        <v>8</v>
      </c>
      <c r="I194" s="170"/>
      <c r="J194" s="170">
        <f t="shared" si="35"/>
        <v>0</v>
      </c>
      <c r="K194" s="171"/>
      <c r="L194" s="172"/>
      <c r="M194" s="173" t="s">
        <v>1</v>
      </c>
      <c r="N194" s="174" t="s">
        <v>42</v>
      </c>
      <c r="P194" s="158">
        <f t="shared" si="36"/>
        <v>0</v>
      </c>
      <c r="Q194" s="158">
        <v>8.4000000000000005E-2</v>
      </c>
      <c r="R194" s="158">
        <f t="shared" si="37"/>
        <v>0.67200000000000004</v>
      </c>
      <c r="S194" s="158">
        <v>0</v>
      </c>
      <c r="T194" s="159">
        <f t="shared" si="38"/>
        <v>0</v>
      </c>
      <c r="AR194" s="106" t="s">
        <v>224</v>
      </c>
      <c r="AT194" s="106" t="s">
        <v>209</v>
      </c>
      <c r="AU194" s="106" t="s">
        <v>174</v>
      </c>
      <c r="AY194" s="3" t="s">
        <v>194</v>
      </c>
      <c r="BE194" s="81">
        <f t="shared" si="39"/>
        <v>0</v>
      </c>
      <c r="BF194" s="81">
        <f t="shared" si="40"/>
        <v>0</v>
      </c>
      <c r="BG194" s="81">
        <f t="shared" si="41"/>
        <v>0</v>
      </c>
      <c r="BH194" s="81">
        <f t="shared" si="42"/>
        <v>0</v>
      </c>
      <c r="BI194" s="81">
        <f t="shared" si="43"/>
        <v>0</v>
      </c>
      <c r="BJ194" s="3" t="s">
        <v>174</v>
      </c>
      <c r="BK194" s="81">
        <f t="shared" si="44"/>
        <v>0</v>
      </c>
      <c r="BL194" s="3" t="s">
        <v>213</v>
      </c>
      <c r="BM194" s="106" t="s">
        <v>2356</v>
      </c>
    </row>
    <row r="195" spans="2:65" s="18" customFormat="1" ht="24.2" customHeight="1">
      <c r="B195" s="121"/>
      <c r="C195" s="165" t="s">
        <v>522</v>
      </c>
      <c r="D195" s="165" t="s">
        <v>209</v>
      </c>
      <c r="E195" s="166" t="s">
        <v>2357</v>
      </c>
      <c r="F195" s="167" t="s">
        <v>2358</v>
      </c>
      <c r="G195" s="168" t="s">
        <v>227</v>
      </c>
      <c r="H195" s="169">
        <v>8</v>
      </c>
      <c r="I195" s="170"/>
      <c r="J195" s="170">
        <f t="shared" si="35"/>
        <v>0</v>
      </c>
      <c r="K195" s="171"/>
      <c r="L195" s="172"/>
      <c r="M195" s="173" t="s">
        <v>1</v>
      </c>
      <c r="N195" s="174" t="s">
        <v>42</v>
      </c>
      <c r="P195" s="158">
        <f t="shared" si="36"/>
        <v>0</v>
      </c>
      <c r="Q195" s="158">
        <v>8.4000000000000005E-2</v>
      </c>
      <c r="R195" s="158">
        <f t="shared" si="37"/>
        <v>0.67200000000000004</v>
      </c>
      <c r="S195" s="158">
        <v>0</v>
      </c>
      <c r="T195" s="159">
        <f t="shared" si="38"/>
        <v>0</v>
      </c>
      <c r="AR195" s="106" t="s">
        <v>224</v>
      </c>
      <c r="AT195" s="106" t="s">
        <v>209</v>
      </c>
      <c r="AU195" s="106" t="s">
        <v>174</v>
      </c>
      <c r="AY195" s="3" t="s">
        <v>194</v>
      </c>
      <c r="BE195" s="81">
        <f t="shared" si="39"/>
        <v>0</v>
      </c>
      <c r="BF195" s="81">
        <f t="shared" si="40"/>
        <v>0</v>
      </c>
      <c r="BG195" s="81">
        <f t="shared" si="41"/>
        <v>0</v>
      </c>
      <c r="BH195" s="81">
        <f t="shared" si="42"/>
        <v>0</v>
      </c>
      <c r="BI195" s="81">
        <f t="shared" si="43"/>
        <v>0</v>
      </c>
      <c r="BJ195" s="3" t="s">
        <v>174</v>
      </c>
      <c r="BK195" s="81">
        <f t="shared" si="44"/>
        <v>0</v>
      </c>
      <c r="BL195" s="3" t="s">
        <v>213</v>
      </c>
      <c r="BM195" s="106" t="s">
        <v>2359</v>
      </c>
    </row>
    <row r="196" spans="2:65" s="18" customFormat="1" ht="24.2" customHeight="1">
      <c r="B196" s="121"/>
      <c r="C196" s="165" t="s">
        <v>526</v>
      </c>
      <c r="D196" s="165" t="s">
        <v>209</v>
      </c>
      <c r="E196" s="166" t="s">
        <v>2360</v>
      </c>
      <c r="F196" s="167" t="s">
        <v>2361</v>
      </c>
      <c r="G196" s="168" t="s">
        <v>227</v>
      </c>
      <c r="H196" s="169">
        <v>8</v>
      </c>
      <c r="I196" s="170"/>
      <c r="J196" s="170">
        <f t="shared" si="35"/>
        <v>0</v>
      </c>
      <c r="K196" s="171"/>
      <c r="L196" s="172"/>
      <c r="M196" s="173" t="s">
        <v>1</v>
      </c>
      <c r="N196" s="174" t="s">
        <v>42</v>
      </c>
      <c r="P196" s="158">
        <f t="shared" si="36"/>
        <v>0</v>
      </c>
      <c r="Q196" s="158">
        <v>8.4000000000000005E-2</v>
      </c>
      <c r="R196" s="158">
        <f t="shared" si="37"/>
        <v>0.67200000000000004</v>
      </c>
      <c r="S196" s="158">
        <v>0</v>
      </c>
      <c r="T196" s="159">
        <f t="shared" si="38"/>
        <v>0</v>
      </c>
      <c r="AR196" s="106" t="s">
        <v>224</v>
      </c>
      <c r="AT196" s="106" t="s">
        <v>209</v>
      </c>
      <c r="AU196" s="106" t="s">
        <v>174</v>
      </c>
      <c r="AY196" s="3" t="s">
        <v>194</v>
      </c>
      <c r="BE196" s="81">
        <f t="shared" si="39"/>
        <v>0</v>
      </c>
      <c r="BF196" s="81">
        <f t="shared" si="40"/>
        <v>0</v>
      </c>
      <c r="BG196" s="81">
        <f t="shared" si="41"/>
        <v>0</v>
      </c>
      <c r="BH196" s="81">
        <f t="shared" si="42"/>
        <v>0</v>
      </c>
      <c r="BI196" s="81">
        <f t="shared" si="43"/>
        <v>0</v>
      </c>
      <c r="BJ196" s="3" t="s">
        <v>174</v>
      </c>
      <c r="BK196" s="81">
        <f t="shared" si="44"/>
        <v>0</v>
      </c>
      <c r="BL196" s="3" t="s">
        <v>213</v>
      </c>
      <c r="BM196" s="106" t="s">
        <v>2362</v>
      </c>
    </row>
    <row r="197" spans="2:65" s="18" customFormat="1" ht="24.2" customHeight="1">
      <c r="B197" s="121"/>
      <c r="C197" s="165" t="s">
        <v>530</v>
      </c>
      <c r="D197" s="165" t="s">
        <v>209</v>
      </c>
      <c r="E197" s="166" t="s">
        <v>2363</v>
      </c>
      <c r="F197" s="167" t="s">
        <v>2364</v>
      </c>
      <c r="G197" s="168" t="s">
        <v>227</v>
      </c>
      <c r="H197" s="169">
        <v>9</v>
      </c>
      <c r="I197" s="170"/>
      <c r="J197" s="170">
        <f t="shared" si="35"/>
        <v>0</v>
      </c>
      <c r="K197" s="171"/>
      <c r="L197" s="172"/>
      <c r="M197" s="173" t="s">
        <v>1</v>
      </c>
      <c r="N197" s="174" t="s">
        <v>42</v>
      </c>
      <c r="P197" s="158">
        <f t="shared" si="36"/>
        <v>0</v>
      </c>
      <c r="Q197" s="158">
        <v>0</v>
      </c>
      <c r="R197" s="158">
        <f t="shared" si="37"/>
        <v>0</v>
      </c>
      <c r="S197" s="158">
        <v>0</v>
      </c>
      <c r="T197" s="159">
        <f t="shared" si="38"/>
        <v>0</v>
      </c>
      <c r="AR197" s="106" t="s">
        <v>224</v>
      </c>
      <c r="AT197" s="106" t="s">
        <v>209</v>
      </c>
      <c r="AU197" s="106" t="s">
        <v>174</v>
      </c>
      <c r="AY197" s="3" t="s">
        <v>194</v>
      </c>
      <c r="BE197" s="81">
        <f t="shared" si="39"/>
        <v>0</v>
      </c>
      <c r="BF197" s="81">
        <f t="shared" si="40"/>
        <v>0</v>
      </c>
      <c r="BG197" s="81">
        <f t="shared" si="41"/>
        <v>0</v>
      </c>
      <c r="BH197" s="81">
        <f t="shared" si="42"/>
        <v>0</v>
      </c>
      <c r="BI197" s="81">
        <f t="shared" si="43"/>
        <v>0</v>
      </c>
      <c r="BJ197" s="3" t="s">
        <v>174</v>
      </c>
      <c r="BK197" s="81">
        <f t="shared" si="44"/>
        <v>0</v>
      </c>
      <c r="BL197" s="3" t="s">
        <v>213</v>
      </c>
      <c r="BM197" s="106" t="s">
        <v>2365</v>
      </c>
    </row>
    <row r="198" spans="2:65" s="18" customFormat="1" ht="24.2" customHeight="1">
      <c r="B198" s="121"/>
      <c r="C198" s="165" t="s">
        <v>534</v>
      </c>
      <c r="D198" s="165" t="s">
        <v>209</v>
      </c>
      <c r="E198" s="166" t="s">
        <v>2366</v>
      </c>
      <c r="F198" s="167" t="s">
        <v>2367</v>
      </c>
      <c r="G198" s="168" t="s">
        <v>227</v>
      </c>
      <c r="H198" s="169">
        <v>10</v>
      </c>
      <c r="I198" s="170"/>
      <c r="J198" s="170">
        <f t="shared" si="35"/>
        <v>0</v>
      </c>
      <c r="K198" s="171"/>
      <c r="L198" s="172"/>
      <c r="M198" s="173" t="s">
        <v>1</v>
      </c>
      <c r="N198" s="174" t="s">
        <v>42</v>
      </c>
      <c r="P198" s="158">
        <f t="shared" si="36"/>
        <v>0</v>
      </c>
      <c r="Q198" s="158">
        <v>8.7999999999999995E-2</v>
      </c>
      <c r="R198" s="158">
        <f t="shared" si="37"/>
        <v>0.87999999999999989</v>
      </c>
      <c r="S198" s="158">
        <v>0</v>
      </c>
      <c r="T198" s="159">
        <f t="shared" si="38"/>
        <v>0</v>
      </c>
      <c r="AR198" s="106" t="s">
        <v>224</v>
      </c>
      <c r="AT198" s="106" t="s">
        <v>209</v>
      </c>
      <c r="AU198" s="106" t="s">
        <v>174</v>
      </c>
      <c r="AY198" s="3" t="s">
        <v>194</v>
      </c>
      <c r="BE198" s="81">
        <f t="shared" si="39"/>
        <v>0</v>
      </c>
      <c r="BF198" s="81">
        <f t="shared" si="40"/>
        <v>0</v>
      </c>
      <c r="BG198" s="81">
        <f t="shared" si="41"/>
        <v>0</v>
      </c>
      <c r="BH198" s="81">
        <f t="shared" si="42"/>
        <v>0</v>
      </c>
      <c r="BI198" s="81">
        <f t="shared" si="43"/>
        <v>0</v>
      </c>
      <c r="BJ198" s="3" t="s">
        <v>174</v>
      </c>
      <c r="BK198" s="81">
        <f t="shared" si="44"/>
        <v>0</v>
      </c>
      <c r="BL198" s="3" t="s">
        <v>213</v>
      </c>
      <c r="BM198" s="106" t="s">
        <v>2368</v>
      </c>
    </row>
    <row r="199" spans="2:65" s="18" customFormat="1" ht="24.2" customHeight="1">
      <c r="B199" s="121"/>
      <c r="C199" s="165" t="s">
        <v>538</v>
      </c>
      <c r="D199" s="165" t="s">
        <v>209</v>
      </c>
      <c r="E199" s="166" t="s">
        <v>2369</v>
      </c>
      <c r="F199" s="167" t="s">
        <v>2370</v>
      </c>
      <c r="G199" s="168" t="s">
        <v>227</v>
      </c>
      <c r="H199" s="169">
        <v>10</v>
      </c>
      <c r="I199" s="170"/>
      <c r="J199" s="170">
        <f t="shared" si="35"/>
        <v>0</v>
      </c>
      <c r="K199" s="171"/>
      <c r="L199" s="172"/>
      <c r="M199" s="173" t="s">
        <v>1</v>
      </c>
      <c r="N199" s="174" t="s">
        <v>42</v>
      </c>
      <c r="P199" s="158">
        <f t="shared" si="36"/>
        <v>0</v>
      </c>
      <c r="Q199" s="158">
        <v>8.7999999999999995E-2</v>
      </c>
      <c r="R199" s="158">
        <f t="shared" si="37"/>
        <v>0.87999999999999989</v>
      </c>
      <c r="S199" s="158">
        <v>0</v>
      </c>
      <c r="T199" s="159">
        <f t="shared" si="38"/>
        <v>0</v>
      </c>
      <c r="AR199" s="106" t="s">
        <v>224</v>
      </c>
      <c r="AT199" s="106" t="s">
        <v>209</v>
      </c>
      <c r="AU199" s="106" t="s">
        <v>174</v>
      </c>
      <c r="AY199" s="3" t="s">
        <v>194</v>
      </c>
      <c r="BE199" s="81">
        <f t="shared" si="39"/>
        <v>0</v>
      </c>
      <c r="BF199" s="81">
        <f t="shared" si="40"/>
        <v>0</v>
      </c>
      <c r="BG199" s="81">
        <f t="shared" si="41"/>
        <v>0</v>
      </c>
      <c r="BH199" s="81">
        <f t="shared" si="42"/>
        <v>0</v>
      </c>
      <c r="BI199" s="81">
        <f t="shared" si="43"/>
        <v>0</v>
      </c>
      <c r="BJ199" s="3" t="s">
        <v>174</v>
      </c>
      <c r="BK199" s="81">
        <f t="shared" si="44"/>
        <v>0</v>
      </c>
      <c r="BL199" s="3" t="s">
        <v>213</v>
      </c>
      <c r="BM199" s="106" t="s">
        <v>2371</v>
      </c>
    </row>
    <row r="200" spans="2:65" s="18" customFormat="1" ht="24.2" customHeight="1">
      <c r="B200" s="121"/>
      <c r="C200" s="165" t="s">
        <v>542</v>
      </c>
      <c r="D200" s="165" t="s">
        <v>209</v>
      </c>
      <c r="E200" s="166" t="s">
        <v>2372</v>
      </c>
      <c r="F200" s="167" t="s">
        <v>2373</v>
      </c>
      <c r="G200" s="168" t="s">
        <v>227</v>
      </c>
      <c r="H200" s="169">
        <v>10</v>
      </c>
      <c r="I200" s="170"/>
      <c r="J200" s="170">
        <f t="shared" si="35"/>
        <v>0</v>
      </c>
      <c r="K200" s="171"/>
      <c r="L200" s="172"/>
      <c r="M200" s="173" t="s">
        <v>1</v>
      </c>
      <c r="N200" s="174" t="s">
        <v>42</v>
      </c>
      <c r="P200" s="158">
        <f t="shared" si="36"/>
        <v>0</v>
      </c>
      <c r="Q200" s="158">
        <v>8.7999999999999995E-2</v>
      </c>
      <c r="R200" s="158">
        <f t="shared" si="37"/>
        <v>0.87999999999999989</v>
      </c>
      <c r="S200" s="158">
        <v>0</v>
      </c>
      <c r="T200" s="159">
        <f t="shared" si="38"/>
        <v>0</v>
      </c>
      <c r="AR200" s="106" t="s">
        <v>224</v>
      </c>
      <c r="AT200" s="106" t="s">
        <v>209</v>
      </c>
      <c r="AU200" s="106" t="s">
        <v>174</v>
      </c>
      <c r="AY200" s="3" t="s">
        <v>194</v>
      </c>
      <c r="BE200" s="81">
        <f t="shared" si="39"/>
        <v>0</v>
      </c>
      <c r="BF200" s="81">
        <f t="shared" si="40"/>
        <v>0</v>
      </c>
      <c r="BG200" s="81">
        <f t="shared" si="41"/>
        <v>0</v>
      </c>
      <c r="BH200" s="81">
        <f t="shared" si="42"/>
        <v>0</v>
      </c>
      <c r="BI200" s="81">
        <f t="shared" si="43"/>
        <v>0</v>
      </c>
      <c r="BJ200" s="3" t="s">
        <v>174</v>
      </c>
      <c r="BK200" s="81">
        <f t="shared" si="44"/>
        <v>0</v>
      </c>
      <c r="BL200" s="3" t="s">
        <v>213</v>
      </c>
      <c r="BM200" s="106" t="s">
        <v>2374</v>
      </c>
    </row>
    <row r="201" spans="2:65" s="18" customFormat="1" ht="24.2" customHeight="1">
      <c r="B201" s="121"/>
      <c r="C201" s="165" t="s">
        <v>546</v>
      </c>
      <c r="D201" s="165" t="s">
        <v>209</v>
      </c>
      <c r="E201" s="166" t="s">
        <v>2375</v>
      </c>
      <c r="F201" s="167" t="s">
        <v>2376</v>
      </c>
      <c r="G201" s="168" t="s">
        <v>227</v>
      </c>
      <c r="H201" s="169">
        <v>10</v>
      </c>
      <c r="I201" s="170"/>
      <c r="J201" s="170">
        <f t="shared" si="35"/>
        <v>0</v>
      </c>
      <c r="K201" s="171"/>
      <c r="L201" s="172"/>
      <c r="M201" s="173" t="s">
        <v>1</v>
      </c>
      <c r="N201" s="174" t="s">
        <v>42</v>
      </c>
      <c r="P201" s="158">
        <f t="shared" si="36"/>
        <v>0</v>
      </c>
      <c r="Q201" s="158">
        <v>8.7999999999999995E-2</v>
      </c>
      <c r="R201" s="158">
        <f t="shared" si="37"/>
        <v>0.87999999999999989</v>
      </c>
      <c r="S201" s="158">
        <v>0</v>
      </c>
      <c r="T201" s="159">
        <f t="shared" si="38"/>
        <v>0</v>
      </c>
      <c r="AR201" s="106" t="s">
        <v>224</v>
      </c>
      <c r="AT201" s="106" t="s">
        <v>209</v>
      </c>
      <c r="AU201" s="106" t="s">
        <v>174</v>
      </c>
      <c r="AY201" s="3" t="s">
        <v>194</v>
      </c>
      <c r="BE201" s="81">
        <f t="shared" si="39"/>
        <v>0</v>
      </c>
      <c r="BF201" s="81">
        <f t="shared" si="40"/>
        <v>0</v>
      </c>
      <c r="BG201" s="81">
        <f t="shared" si="41"/>
        <v>0</v>
      </c>
      <c r="BH201" s="81">
        <f t="shared" si="42"/>
        <v>0</v>
      </c>
      <c r="BI201" s="81">
        <f t="shared" si="43"/>
        <v>0</v>
      </c>
      <c r="BJ201" s="3" t="s">
        <v>174</v>
      </c>
      <c r="BK201" s="81">
        <f t="shared" si="44"/>
        <v>0</v>
      </c>
      <c r="BL201" s="3" t="s">
        <v>213</v>
      </c>
      <c r="BM201" s="106" t="s">
        <v>2377</v>
      </c>
    </row>
    <row r="202" spans="2:65" s="18" customFormat="1" ht="24.2" customHeight="1">
      <c r="B202" s="121"/>
      <c r="C202" s="165" t="s">
        <v>550</v>
      </c>
      <c r="D202" s="165" t="s">
        <v>209</v>
      </c>
      <c r="E202" s="166" t="s">
        <v>2378</v>
      </c>
      <c r="F202" s="167" t="s">
        <v>2379</v>
      </c>
      <c r="G202" s="168" t="s">
        <v>227</v>
      </c>
      <c r="H202" s="169">
        <v>2</v>
      </c>
      <c r="I202" s="170"/>
      <c r="J202" s="170">
        <f t="shared" si="35"/>
        <v>0</v>
      </c>
      <c r="K202" s="171"/>
      <c r="L202" s="172"/>
      <c r="M202" s="173" t="s">
        <v>1</v>
      </c>
      <c r="N202" s="174" t="s">
        <v>42</v>
      </c>
      <c r="P202" s="158">
        <f t="shared" si="36"/>
        <v>0</v>
      </c>
      <c r="Q202" s="158">
        <v>6.9999999999999999E-4</v>
      </c>
      <c r="R202" s="158">
        <f t="shared" si="37"/>
        <v>1.4E-3</v>
      </c>
      <c r="S202" s="158">
        <v>0</v>
      </c>
      <c r="T202" s="159">
        <f t="shared" si="38"/>
        <v>0</v>
      </c>
      <c r="AR202" s="106" t="s">
        <v>224</v>
      </c>
      <c r="AT202" s="106" t="s">
        <v>209</v>
      </c>
      <c r="AU202" s="106" t="s">
        <v>174</v>
      </c>
      <c r="AY202" s="3" t="s">
        <v>194</v>
      </c>
      <c r="BE202" s="81">
        <f t="shared" si="39"/>
        <v>0</v>
      </c>
      <c r="BF202" s="81">
        <f t="shared" si="40"/>
        <v>0</v>
      </c>
      <c r="BG202" s="81">
        <f t="shared" si="41"/>
        <v>0</v>
      </c>
      <c r="BH202" s="81">
        <f t="shared" si="42"/>
        <v>0</v>
      </c>
      <c r="BI202" s="81">
        <f t="shared" si="43"/>
        <v>0</v>
      </c>
      <c r="BJ202" s="3" t="s">
        <v>174</v>
      </c>
      <c r="BK202" s="81">
        <f t="shared" si="44"/>
        <v>0</v>
      </c>
      <c r="BL202" s="3" t="s">
        <v>213</v>
      </c>
      <c r="BM202" s="106" t="s">
        <v>2380</v>
      </c>
    </row>
    <row r="203" spans="2:65" s="18" customFormat="1" ht="24.2" customHeight="1">
      <c r="B203" s="121"/>
      <c r="C203" s="165" t="s">
        <v>554</v>
      </c>
      <c r="D203" s="165" t="s">
        <v>209</v>
      </c>
      <c r="E203" s="166" t="s">
        <v>2381</v>
      </c>
      <c r="F203" s="167" t="s">
        <v>2382</v>
      </c>
      <c r="G203" s="168" t="s">
        <v>227</v>
      </c>
      <c r="H203" s="169">
        <v>396</v>
      </c>
      <c r="I203" s="170"/>
      <c r="J203" s="170">
        <f t="shared" si="35"/>
        <v>0</v>
      </c>
      <c r="K203" s="171"/>
      <c r="L203" s="172"/>
      <c r="M203" s="173" t="s">
        <v>1</v>
      </c>
      <c r="N203" s="174" t="s">
        <v>42</v>
      </c>
      <c r="P203" s="158">
        <f t="shared" si="36"/>
        <v>0</v>
      </c>
      <c r="Q203" s="158">
        <v>7.7000000000000002E-3</v>
      </c>
      <c r="R203" s="158">
        <f t="shared" si="37"/>
        <v>3.0491999999999999</v>
      </c>
      <c r="S203" s="158">
        <v>0</v>
      </c>
      <c r="T203" s="159">
        <f t="shared" si="38"/>
        <v>0</v>
      </c>
      <c r="AR203" s="106" t="s">
        <v>224</v>
      </c>
      <c r="AT203" s="106" t="s">
        <v>209</v>
      </c>
      <c r="AU203" s="106" t="s">
        <v>174</v>
      </c>
      <c r="AY203" s="3" t="s">
        <v>194</v>
      </c>
      <c r="BE203" s="81">
        <f t="shared" si="39"/>
        <v>0</v>
      </c>
      <c r="BF203" s="81">
        <f t="shared" si="40"/>
        <v>0</v>
      </c>
      <c r="BG203" s="81">
        <f t="shared" si="41"/>
        <v>0</v>
      </c>
      <c r="BH203" s="81">
        <f t="shared" si="42"/>
        <v>0</v>
      </c>
      <c r="BI203" s="81">
        <f t="shared" si="43"/>
        <v>0</v>
      </c>
      <c r="BJ203" s="3" t="s">
        <v>174</v>
      </c>
      <c r="BK203" s="81">
        <f t="shared" si="44"/>
        <v>0</v>
      </c>
      <c r="BL203" s="3" t="s">
        <v>213</v>
      </c>
      <c r="BM203" s="106" t="s">
        <v>2383</v>
      </c>
    </row>
    <row r="204" spans="2:65" s="18" customFormat="1" ht="33" customHeight="1">
      <c r="B204" s="121"/>
      <c r="C204" s="150" t="s">
        <v>558</v>
      </c>
      <c r="D204" s="150" t="s">
        <v>197</v>
      </c>
      <c r="E204" s="151" t="s">
        <v>2384</v>
      </c>
      <c r="F204" s="152" t="s">
        <v>2385</v>
      </c>
      <c r="G204" s="153" t="s">
        <v>227</v>
      </c>
      <c r="H204" s="154">
        <v>5</v>
      </c>
      <c r="I204" s="155"/>
      <c r="J204" s="155">
        <f t="shared" si="35"/>
        <v>0</v>
      </c>
      <c r="K204" s="156"/>
      <c r="L204" s="19"/>
      <c r="M204" s="157" t="s">
        <v>1</v>
      </c>
      <c r="N204" s="120" t="s">
        <v>42</v>
      </c>
      <c r="P204" s="158">
        <f t="shared" si="36"/>
        <v>0</v>
      </c>
      <c r="Q204" s="158">
        <v>0.16570700999999999</v>
      </c>
      <c r="R204" s="158">
        <f t="shared" si="37"/>
        <v>0.82853504999999994</v>
      </c>
      <c r="S204" s="158">
        <v>0</v>
      </c>
      <c r="T204" s="159">
        <f t="shared" si="38"/>
        <v>0</v>
      </c>
      <c r="AR204" s="106" t="s">
        <v>213</v>
      </c>
      <c r="AT204" s="106" t="s">
        <v>197</v>
      </c>
      <c r="AU204" s="106" t="s">
        <v>174</v>
      </c>
      <c r="AY204" s="3" t="s">
        <v>194</v>
      </c>
      <c r="BE204" s="81">
        <f t="shared" si="39"/>
        <v>0</v>
      </c>
      <c r="BF204" s="81">
        <f t="shared" si="40"/>
        <v>0</v>
      </c>
      <c r="BG204" s="81">
        <f t="shared" si="41"/>
        <v>0</v>
      </c>
      <c r="BH204" s="81">
        <f t="shared" si="42"/>
        <v>0</v>
      </c>
      <c r="BI204" s="81">
        <f t="shared" si="43"/>
        <v>0</v>
      </c>
      <c r="BJ204" s="3" t="s">
        <v>174</v>
      </c>
      <c r="BK204" s="81">
        <f t="shared" si="44"/>
        <v>0</v>
      </c>
      <c r="BL204" s="3" t="s">
        <v>213</v>
      </c>
      <c r="BM204" s="106" t="s">
        <v>2386</v>
      </c>
    </row>
    <row r="205" spans="2:65" s="18" customFormat="1" ht="24.2" customHeight="1">
      <c r="B205" s="121"/>
      <c r="C205" s="165" t="s">
        <v>562</v>
      </c>
      <c r="D205" s="165" t="s">
        <v>209</v>
      </c>
      <c r="E205" s="166" t="s">
        <v>2387</v>
      </c>
      <c r="F205" s="167" t="s">
        <v>2388</v>
      </c>
      <c r="G205" s="168" t="s">
        <v>227</v>
      </c>
      <c r="H205" s="169">
        <v>5</v>
      </c>
      <c r="I205" s="170"/>
      <c r="J205" s="170">
        <f t="shared" si="35"/>
        <v>0</v>
      </c>
      <c r="K205" s="171"/>
      <c r="L205" s="172"/>
      <c r="M205" s="173" t="s">
        <v>1</v>
      </c>
      <c r="N205" s="174" t="s">
        <v>42</v>
      </c>
      <c r="P205" s="158">
        <f t="shared" si="36"/>
        <v>0</v>
      </c>
      <c r="Q205" s="158">
        <v>9.5699999999999993E-2</v>
      </c>
      <c r="R205" s="158">
        <f t="shared" si="37"/>
        <v>0.47849999999999998</v>
      </c>
      <c r="S205" s="158">
        <v>0</v>
      </c>
      <c r="T205" s="159">
        <f t="shared" si="38"/>
        <v>0</v>
      </c>
      <c r="AR205" s="106" t="s">
        <v>224</v>
      </c>
      <c r="AT205" s="106" t="s">
        <v>209</v>
      </c>
      <c r="AU205" s="106" t="s">
        <v>174</v>
      </c>
      <c r="AY205" s="3" t="s">
        <v>194</v>
      </c>
      <c r="BE205" s="81">
        <f t="shared" si="39"/>
        <v>0</v>
      </c>
      <c r="BF205" s="81">
        <f t="shared" si="40"/>
        <v>0</v>
      </c>
      <c r="BG205" s="81">
        <f t="shared" si="41"/>
        <v>0</v>
      </c>
      <c r="BH205" s="81">
        <f t="shared" si="42"/>
        <v>0</v>
      </c>
      <c r="BI205" s="81">
        <f t="shared" si="43"/>
        <v>0</v>
      </c>
      <c r="BJ205" s="3" t="s">
        <v>174</v>
      </c>
      <c r="BK205" s="81">
        <f t="shared" si="44"/>
        <v>0</v>
      </c>
      <c r="BL205" s="3" t="s">
        <v>213</v>
      </c>
      <c r="BM205" s="106" t="s">
        <v>2389</v>
      </c>
    </row>
    <row r="206" spans="2:65" s="18" customFormat="1" ht="21.75" customHeight="1">
      <c r="B206" s="121"/>
      <c r="C206" s="150" t="s">
        <v>566</v>
      </c>
      <c r="D206" s="150" t="s">
        <v>197</v>
      </c>
      <c r="E206" s="151" t="s">
        <v>2390</v>
      </c>
      <c r="F206" s="152" t="s">
        <v>2391</v>
      </c>
      <c r="G206" s="153" t="s">
        <v>419</v>
      </c>
      <c r="H206" s="154">
        <v>700</v>
      </c>
      <c r="I206" s="155"/>
      <c r="J206" s="155">
        <f t="shared" si="35"/>
        <v>0</v>
      </c>
      <c r="K206" s="156"/>
      <c r="L206" s="19"/>
      <c r="M206" s="157" t="s">
        <v>1</v>
      </c>
      <c r="N206" s="120" t="s">
        <v>42</v>
      </c>
      <c r="P206" s="158">
        <f t="shared" si="36"/>
        <v>0</v>
      </c>
      <c r="Q206" s="158">
        <v>0</v>
      </c>
      <c r="R206" s="158">
        <f t="shared" si="37"/>
        <v>0</v>
      </c>
      <c r="S206" s="158">
        <v>0</v>
      </c>
      <c r="T206" s="159">
        <f t="shared" si="38"/>
        <v>0</v>
      </c>
      <c r="AR206" s="106" t="s">
        <v>213</v>
      </c>
      <c r="AT206" s="106" t="s">
        <v>197</v>
      </c>
      <c r="AU206" s="106" t="s">
        <v>174</v>
      </c>
      <c r="AY206" s="3" t="s">
        <v>194</v>
      </c>
      <c r="BE206" s="81">
        <f t="shared" si="39"/>
        <v>0</v>
      </c>
      <c r="BF206" s="81">
        <f t="shared" si="40"/>
        <v>0</v>
      </c>
      <c r="BG206" s="81">
        <f t="shared" si="41"/>
        <v>0</v>
      </c>
      <c r="BH206" s="81">
        <f t="shared" si="42"/>
        <v>0</v>
      </c>
      <c r="BI206" s="81">
        <f t="shared" si="43"/>
        <v>0</v>
      </c>
      <c r="BJ206" s="3" t="s">
        <v>174</v>
      </c>
      <c r="BK206" s="81">
        <f t="shared" si="44"/>
        <v>0</v>
      </c>
      <c r="BL206" s="3" t="s">
        <v>213</v>
      </c>
      <c r="BM206" s="106" t="s">
        <v>2392</v>
      </c>
    </row>
    <row r="207" spans="2:65" s="18" customFormat="1" ht="24.2" customHeight="1">
      <c r="B207" s="121"/>
      <c r="C207" s="150" t="s">
        <v>420</v>
      </c>
      <c r="D207" s="150" t="s">
        <v>197</v>
      </c>
      <c r="E207" s="151" t="s">
        <v>2393</v>
      </c>
      <c r="F207" s="152" t="s">
        <v>2394</v>
      </c>
      <c r="G207" s="153" t="s">
        <v>227</v>
      </c>
      <c r="H207" s="154">
        <v>6</v>
      </c>
      <c r="I207" s="155"/>
      <c r="J207" s="155">
        <f t="shared" si="35"/>
        <v>0</v>
      </c>
      <c r="K207" s="156"/>
      <c r="L207" s="19"/>
      <c r="M207" s="157" t="s">
        <v>1</v>
      </c>
      <c r="N207" s="120" t="s">
        <v>42</v>
      </c>
      <c r="P207" s="158">
        <f t="shared" si="36"/>
        <v>0</v>
      </c>
      <c r="Q207" s="158">
        <v>0</v>
      </c>
      <c r="R207" s="158">
        <f t="shared" si="37"/>
        <v>0</v>
      </c>
      <c r="S207" s="158">
        <v>2.4E-2</v>
      </c>
      <c r="T207" s="159">
        <f t="shared" si="38"/>
        <v>0.14400000000000002</v>
      </c>
      <c r="AR207" s="106" t="s">
        <v>213</v>
      </c>
      <c r="AT207" s="106" t="s">
        <v>197</v>
      </c>
      <c r="AU207" s="106" t="s">
        <v>174</v>
      </c>
      <c r="AY207" s="3" t="s">
        <v>194</v>
      </c>
      <c r="BE207" s="81">
        <f t="shared" si="39"/>
        <v>0</v>
      </c>
      <c r="BF207" s="81">
        <f t="shared" si="40"/>
        <v>0</v>
      </c>
      <c r="BG207" s="81">
        <f t="shared" si="41"/>
        <v>0</v>
      </c>
      <c r="BH207" s="81">
        <f t="shared" si="42"/>
        <v>0</v>
      </c>
      <c r="BI207" s="81">
        <f t="shared" si="43"/>
        <v>0</v>
      </c>
      <c r="BJ207" s="3" t="s">
        <v>174</v>
      </c>
      <c r="BK207" s="81">
        <f t="shared" si="44"/>
        <v>0</v>
      </c>
      <c r="BL207" s="3" t="s">
        <v>213</v>
      </c>
      <c r="BM207" s="106" t="s">
        <v>2395</v>
      </c>
    </row>
    <row r="208" spans="2:65" s="18" customFormat="1" ht="24.2" customHeight="1">
      <c r="B208" s="121"/>
      <c r="C208" s="150" t="s">
        <v>573</v>
      </c>
      <c r="D208" s="150" t="s">
        <v>197</v>
      </c>
      <c r="E208" s="151" t="s">
        <v>2396</v>
      </c>
      <c r="F208" s="152" t="s">
        <v>2397</v>
      </c>
      <c r="G208" s="153" t="s">
        <v>419</v>
      </c>
      <c r="H208" s="154">
        <v>350</v>
      </c>
      <c r="I208" s="155"/>
      <c r="J208" s="155">
        <f t="shared" si="35"/>
        <v>0</v>
      </c>
      <c r="K208" s="156"/>
      <c r="L208" s="19"/>
      <c r="M208" s="157" t="s">
        <v>1</v>
      </c>
      <c r="N208" s="120" t="s">
        <v>42</v>
      </c>
      <c r="P208" s="158">
        <f t="shared" si="36"/>
        <v>0</v>
      </c>
      <c r="Q208" s="158">
        <v>0</v>
      </c>
      <c r="R208" s="158">
        <f t="shared" si="37"/>
        <v>0</v>
      </c>
      <c r="S208" s="158">
        <v>7.2999999999999995E-2</v>
      </c>
      <c r="T208" s="159">
        <f t="shared" si="38"/>
        <v>25.549999999999997</v>
      </c>
      <c r="AR208" s="106" t="s">
        <v>213</v>
      </c>
      <c r="AT208" s="106" t="s">
        <v>197</v>
      </c>
      <c r="AU208" s="106" t="s">
        <v>174</v>
      </c>
      <c r="AY208" s="3" t="s">
        <v>194</v>
      </c>
      <c r="BE208" s="81">
        <f t="shared" si="39"/>
        <v>0</v>
      </c>
      <c r="BF208" s="81">
        <f t="shared" si="40"/>
        <v>0</v>
      </c>
      <c r="BG208" s="81">
        <f t="shared" si="41"/>
        <v>0</v>
      </c>
      <c r="BH208" s="81">
        <f t="shared" si="42"/>
        <v>0</v>
      </c>
      <c r="BI208" s="81">
        <f t="shared" si="43"/>
        <v>0</v>
      </c>
      <c r="BJ208" s="3" t="s">
        <v>174</v>
      </c>
      <c r="BK208" s="81">
        <f t="shared" si="44"/>
        <v>0</v>
      </c>
      <c r="BL208" s="3" t="s">
        <v>213</v>
      </c>
      <c r="BM208" s="106" t="s">
        <v>2398</v>
      </c>
    </row>
    <row r="209" spans="2:65" s="18" customFormat="1" ht="24.2" customHeight="1">
      <c r="B209" s="121"/>
      <c r="C209" s="150" t="s">
        <v>577</v>
      </c>
      <c r="D209" s="150" t="s">
        <v>197</v>
      </c>
      <c r="E209" s="151" t="s">
        <v>2399</v>
      </c>
      <c r="F209" s="152" t="s">
        <v>2400</v>
      </c>
      <c r="G209" s="153" t="s">
        <v>200</v>
      </c>
      <c r="H209" s="154">
        <v>928.72500000000002</v>
      </c>
      <c r="I209" s="155"/>
      <c r="J209" s="155">
        <f t="shared" si="35"/>
        <v>0</v>
      </c>
      <c r="K209" s="156"/>
      <c r="L209" s="19"/>
      <c r="M209" s="157" t="s">
        <v>1</v>
      </c>
      <c r="N209" s="120" t="s">
        <v>42</v>
      </c>
      <c r="P209" s="158">
        <f t="shared" si="36"/>
        <v>0</v>
      </c>
      <c r="Q209" s="158">
        <v>0</v>
      </c>
      <c r="R209" s="158">
        <f t="shared" si="37"/>
        <v>0</v>
      </c>
      <c r="S209" s="158">
        <v>0</v>
      </c>
      <c r="T209" s="159">
        <f t="shared" si="38"/>
        <v>0</v>
      </c>
      <c r="AR209" s="106" t="s">
        <v>213</v>
      </c>
      <c r="AT209" s="106" t="s">
        <v>197</v>
      </c>
      <c r="AU209" s="106" t="s">
        <v>174</v>
      </c>
      <c r="AY209" s="3" t="s">
        <v>194</v>
      </c>
      <c r="BE209" s="81">
        <f t="shared" si="39"/>
        <v>0</v>
      </c>
      <c r="BF209" s="81">
        <f t="shared" si="40"/>
        <v>0</v>
      </c>
      <c r="BG209" s="81">
        <f t="shared" si="41"/>
        <v>0</v>
      </c>
      <c r="BH209" s="81">
        <f t="shared" si="42"/>
        <v>0</v>
      </c>
      <c r="BI209" s="81">
        <f t="shared" si="43"/>
        <v>0</v>
      </c>
      <c r="BJ209" s="3" t="s">
        <v>174</v>
      </c>
      <c r="BK209" s="81">
        <f t="shared" si="44"/>
        <v>0</v>
      </c>
      <c r="BL209" s="3" t="s">
        <v>213</v>
      </c>
      <c r="BM209" s="106" t="s">
        <v>2401</v>
      </c>
    </row>
    <row r="210" spans="2:65" s="18" customFormat="1" ht="24.2" customHeight="1">
      <c r="B210" s="121"/>
      <c r="C210" s="150" t="s">
        <v>579</v>
      </c>
      <c r="D210" s="150" t="s">
        <v>197</v>
      </c>
      <c r="E210" s="151" t="s">
        <v>2402</v>
      </c>
      <c r="F210" s="152" t="s">
        <v>2403</v>
      </c>
      <c r="G210" s="153" t="s">
        <v>200</v>
      </c>
      <c r="H210" s="154">
        <v>8358.5249999999996</v>
      </c>
      <c r="I210" s="155"/>
      <c r="J210" s="155">
        <f t="shared" si="35"/>
        <v>0</v>
      </c>
      <c r="K210" s="156"/>
      <c r="L210" s="19"/>
      <c r="M210" s="157" t="s">
        <v>1</v>
      </c>
      <c r="N210" s="120" t="s">
        <v>42</v>
      </c>
      <c r="P210" s="158">
        <f t="shared" si="36"/>
        <v>0</v>
      </c>
      <c r="Q210" s="158">
        <v>0</v>
      </c>
      <c r="R210" s="158">
        <f t="shared" si="37"/>
        <v>0</v>
      </c>
      <c r="S210" s="158">
        <v>0</v>
      </c>
      <c r="T210" s="159">
        <f t="shared" si="38"/>
        <v>0</v>
      </c>
      <c r="AR210" s="106" t="s">
        <v>213</v>
      </c>
      <c r="AT210" s="106" t="s">
        <v>197</v>
      </c>
      <c r="AU210" s="106" t="s">
        <v>174</v>
      </c>
      <c r="AY210" s="3" t="s">
        <v>194</v>
      </c>
      <c r="BE210" s="81">
        <f t="shared" si="39"/>
        <v>0</v>
      </c>
      <c r="BF210" s="81">
        <f t="shared" si="40"/>
        <v>0</v>
      </c>
      <c r="BG210" s="81">
        <f t="shared" si="41"/>
        <v>0</v>
      </c>
      <c r="BH210" s="81">
        <f t="shared" si="42"/>
        <v>0</v>
      </c>
      <c r="BI210" s="81">
        <f t="shared" si="43"/>
        <v>0</v>
      </c>
      <c r="BJ210" s="3" t="s">
        <v>174</v>
      </c>
      <c r="BK210" s="81">
        <f t="shared" si="44"/>
        <v>0</v>
      </c>
      <c r="BL210" s="3" t="s">
        <v>213</v>
      </c>
      <c r="BM210" s="106" t="s">
        <v>2404</v>
      </c>
    </row>
    <row r="211" spans="2:65" s="18" customFormat="1" ht="24.2" customHeight="1">
      <c r="B211" s="121"/>
      <c r="C211" s="150" t="s">
        <v>583</v>
      </c>
      <c r="D211" s="150" t="s">
        <v>197</v>
      </c>
      <c r="E211" s="151" t="s">
        <v>2405</v>
      </c>
      <c r="F211" s="152" t="s">
        <v>2406</v>
      </c>
      <c r="G211" s="153" t="s">
        <v>200</v>
      </c>
      <c r="H211" s="154">
        <v>928.72500000000002</v>
      </c>
      <c r="I211" s="155"/>
      <c r="J211" s="155">
        <f t="shared" si="35"/>
        <v>0</v>
      </c>
      <c r="K211" s="156"/>
      <c r="L211" s="19"/>
      <c r="M211" s="157" t="s">
        <v>1</v>
      </c>
      <c r="N211" s="120" t="s">
        <v>42</v>
      </c>
      <c r="P211" s="158">
        <f t="shared" si="36"/>
        <v>0</v>
      </c>
      <c r="Q211" s="158">
        <v>0</v>
      </c>
      <c r="R211" s="158">
        <f t="shared" si="37"/>
        <v>0</v>
      </c>
      <c r="S211" s="158">
        <v>0</v>
      </c>
      <c r="T211" s="159">
        <f t="shared" si="38"/>
        <v>0</v>
      </c>
      <c r="AR211" s="106" t="s">
        <v>213</v>
      </c>
      <c r="AT211" s="106" t="s">
        <v>197</v>
      </c>
      <c r="AU211" s="106" t="s">
        <v>174</v>
      </c>
      <c r="AY211" s="3" t="s">
        <v>194</v>
      </c>
      <c r="BE211" s="81">
        <f t="shared" si="39"/>
        <v>0</v>
      </c>
      <c r="BF211" s="81">
        <f t="shared" si="40"/>
        <v>0</v>
      </c>
      <c r="BG211" s="81">
        <f t="shared" si="41"/>
        <v>0</v>
      </c>
      <c r="BH211" s="81">
        <f t="shared" si="42"/>
        <v>0</v>
      </c>
      <c r="BI211" s="81">
        <f t="shared" si="43"/>
        <v>0</v>
      </c>
      <c r="BJ211" s="3" t="s">
        <v>174</v>
      </c>
      <c r="BK211" s="81">
        <f t="shared" si="44"/>
        <v>0</v>
      </c>
      <c r="BL211" s="3" t="s">
        <v>213</v>
      </c>
      <c r="BM211" s="106" t="s">
        <v>2407</v>
      </c>
    </row>
    <row r="212" spans="2:65" s="18" customFormat="1" ht="24.2" customHeight="1">
      <c r="B212" s="121"/>
      <c r="C212" s="150" t="s">
        <v>585</v>
      </c>
      <c r="D212" s="150" t="s">
        <v>197</v>
      </c>
      <c r="E212" s="151" t="s">
        <v>1626</v>
      </c>
      <c r="F212" s="152" t="s">
        <v>1627</v>
      </c>
      <c r="G212" s="153" t="s">
        <v>200</v>
      </c>
      <c r="H212" s="154">
        <v>861.73500000000001</v>
      </c>
      <c r="I212" s="155"/>
      <c r="J212" s="155">
        <f t="shared" si="35"/>
        <v>0</v>
      </c>
      <c r="K212" s="156"/>
      <c r="L212" s="19"/>
      <c r="M212" s="157" t="s">
        <v>1</v>
      </c>
      <c r="N212" s="120" t="s">
        <v>42</v>
      </c>
      <c r="P212" s="158">
        <f t="shared" si="36"/>
        <v>0</v>
      </c>
      <c r="Q212" s="158">
        <v>0</v>
      </c>
      <c r="R212" s="158">
        <f t="shared" si="37"/>
        <v>0</v>
      </c>
      <c r="S212" s="158">
        <v>0</v>
      </c>
      <c r="T212" s="159">
        <f t="shared" si="38"/>
        <v>0</v>
      </c>
      <c r="AR212" s="106" t="s">
        <v>213</v>
      </c>
      <c r="AT212" s="106" t="s">
        <v>197</v>
      </c>
      <c r="AU212" s="106" t="s">
        <v>174</v>
      </c>
      <c r="AY212" s="3" t="s">
        <v>194</v>
      </c>
      <c r="BE212" s="81">
        <f t="shared" si="39"/>
        <v>0</v>
      </c>
      <c r="BF212" s="81">
        <f t="shared" si="40"/>
        <v>0</v>
      </c>
      <c r="BG212" s="81">
        <f t="shared" si="41"/>
        <v>0</v>
      </c>
      <c r="BH212" s="81">
        <f t="shared" si="42"/>
        <v>0</v>
      </c>
      <c r="BI212" s="81">
        <f t="shared" si="43"/>
        <v>0</v>
      </c>
      <c r="BJ212" s="3" t="s">
        <v>174</v>
      </c>
      <c r="BK212" s="81">
        <f t="shared" si="44"/>
        <v>0</v>
      </c>
      <c r="BL212" s="3" t="s">
        <v>213</v>
      </c>
      <c r="BM212" s="106" t="s">
        <v>2408</v>
      </c>
    </row>
    <row r="213" spans="2:65" s="18" customFormat="1" ht="24.2" customHeight="1">
      <c r="B213" s="121"/>
      <c r="C213" s="150" t="s">
        <v>589</v>
      </c>
      <c r="D213" s="150" t="s">
        <v>197</v>
      </c>
      <c r="E213" s="151" t="s">
        <v>2409</v>
      </c>
      <c r="F213" s="152" t="s">
        <v>2410</v>
      </c>
      <c r="G213" s="153" t="s">
        <v>200</v>
      </c>
      <c r="H213" s="154">
        <v>66.989999999999995</v>
      </c>
      <c r="I213" s="155"/>
      <c r="J213" s="155">
        <f t="shared" si="35"/>
        <v>0</v>
      </c>
      <c r="K213" s="156"/>
      <c r="L213" s="19"/>
      <c r="M213" s="157" t="s">
        <v>1</v>
      </c>
      <c r="N213" s="120" t="s">
        <v>42</v>
      </c>
      <c r="P213" s="158">
        <f t="shared" si="36"/>
        <v>0</v>
      </c>
      <c r="Q213" s="158">
        <v>0</v>
      </c>
      <c r="R213" s="158">
        <f t="shared" si="37"/>
        <v>0</v>
      </c>
      <c r="S213" s="158">
        <v>0</v>
      </c>
      <c r="T213" s="159">
        <f t="shared" si="38"/>
        <v>0</v>
      </c>
      <c r="AR213" s="106" t="s">
        <v>213</v>
      </c>
      <c r="AT213" s="106" t="s">
        <v>197</v>
      </c>
      <c r="AU213" s="106" t="s">
        <v>174</v>
      </c>
      <c r="AY213" s="3" t="s">
        <v>194</v>
      </c>
      <c r="BE213" s="81">
        <f t="shared" si="39"/>
        <v>0</v>
      </c>
      <c r="BF213" s="81">
        <f t="shared" si="40"/>
        <v>0</v>
      </c>
      <c r="BG213" s="81">
        <f t="shared" si="41"/>
        <v>0</v>
      </c>
      <c r="BH213" s="81">
        <f t="shared" si="42"/>
        <v>0</v>
      </c>
      <c r="BI213" s="81">
        <f t="shared" si="43"/>
        <v>0</v>
      </c>
      <c r="BJ213" s="3" t="s">
        <v>174</v>
      </c>
      <c r="BK213" s="81">
        <f t="shared" si="44"/>
        <v>0</v>
      </c>
      <c r="BL213" s="3" t="s">
        <v>213</v>
      </c>
      <c r="BM213" s="106" t="s">
        <v>2411</v>
      </c>
    </row>
    <row r="214" spans="2:65" s="137" customFormat="1" ht="22.9" customHeight="1">
      <c r="B214" s="138"/>
      <c r="D214" s="139" t="s">
        <v>75</v>
      </c>
      <c r="E214" s="148" t="s">
        <v>705</v>
      </c>
      <c r="F214" s="148" t="s">
        <v>1242</v>
      </c>
      <c r="I214" s="141"/>
      <c r="J214" s="149">
        <f>BK214</f>
        <v>0</v>
      </c>
      <c r="L214" s="138"/>
      <c r="M214" s="143"/>
      <c r="P214" s="144">
        <f>P215</f>
        <v>0</v>
      </c>
      <c r="R214" s="144">
        <f>R215</f>
        <v>0</v>
      </c>
      <c r="T214" s="145">
        <f>T215</f>
        <v>0</v>
      </c>
      <c r="AR214" s="139" t="s">
        <v>84</v>
      </c>
      <c r="AT214" s="146" t="s">
        <v>75</v>
      </c>
      <c r="AU214" s="146" t="s">
        <v>84</v>
      </c>
      <c r="AY214" s="139" t="s">
        <v>194</v>
      </c>
      <c r="BK214" s="147">
        <f>BK215</f>
        <v>0</v>
      </c>
    </row>
    <row r="215" spans="2:65" s="18" customFormat="1" ht="33" customHeight="1">
      <c r="B215" s="121"/>
      <c r="C215" s="150" t="s">
        <v>593</v>
      </c>
      <c r="D215" s="150" t="s">
        <v>197</v>
      </c>
      <c r="E215" s="151" t="s">
        <v>2412</v>
      </c>
      <c r="F215" s="152" t="s">
        <v>2413</v>
      </c>
      <c r="G215" s="153" t="s">
        <v>200</v>
      </c>
      <c r="H215" s="154">
        <v>1780.961</v>
      </c>
      <c r="I215" s="155"/>
      <c r="J215" s="155">
        <f>ROUND(I215*H215,2)</f>
        <v>0</v>
      </c>
      <c r="K215" s="156"/>
      <c r="L215" s="19"/>
      <c r="M215" s="157" t="s">
        <v>1</v>
      </c>
      <c r="N215" s="120" t="s">
        <v>42</v>
      </c>
      <c r="P215" s="158">
        <f>O215*H215</f>
        <v>0</v>
      </c>
      <c r="Q215" s="158">
        <v>0</v>
      </c>
      <c r="R215" s="158">
        <f>Q215*H215</f>
        <v>0</v>
      </c>
      <c r="S215" s="158">
        <v>0</v>
      </c>
      <c r="T215" s="159">
        <f>S215*H215</f>
        <v>0</v>
      </c>
      <c r="AR215" s="106" t="s">
        <v>213</v>
      </c>
      <c r="AT215" s="106" t="s">
        <v>197</v>
      </c>
      <c r="AU215" s="106" t="s">
        <v>174</v>
      </c>
      <c r="AY215" s="3" t="s">
        <v>194</v>
      </c>
      <c r="BE215" s="81">
        <f>IF(N215="základná",J215,0)</f>
        <v>0</v>
      </c>
      <c r="BF215" s="81">
        <f>IF(N215="znížená",J215,0)</f>
        <v>0</v>
      </c>
      <c r="BG215" s="81">
        <f>IF(N215="zákl. prenesená",J215,0)</f>
        <v>0</v>
      </c>
      <c r="BH215" s="81">
        <f>IF(N215="zníž. prenesená",J215,0)</f>
        <v>0</v>
      </c>
      <c r="BI215" s="81">
        <f>IF(N215="nulová",J215,0)</f>
        <v>0</v>
      </c>
      <c r="BJ215" s="3" t="s">
        <v>174</v>
      </c>
      <c r="BK215" s="81">
        <f>ROUND(I215*H215,2)</f>
        <v>0</v>
      </c>
      <c r="BL215" s="3" t="s">
        <v>213</v>
      </c>
      <c r="BM215" s="106" t="s">
        <v>2414</v>
      </c>
    </row>
    <row r="216" spans="2:65" s="137" customFormat="1" ht="25.9" customHeight="1">
      <c r="B216" s="138"/>
      <c r="D216" s="139" t="s">
        <v>75</v>
      </c>
      <c r="E216" s="140" t="s">
        <v>1246</v>
      </c>
      <c r="F216" s="140" t="s">
        <v>1247</v>
      </c>
      <c r="I216" s="141"/>
      <c r="J216" s="142">
        <f>BK216</f>
        <v>0</v>
      </c>
      <c r="L216" s="138"/>
      <c r="M216" s="143"/>
      <c r="P216" s="144">
        <f>P217</f>
        <v>0</v>
      </c>
      <c r="R216" s="144">
        <f>R217</f>
        <v>2.94</v>
      </c>
      <c r="T216" s="145">
        <f>T217</f>
        <v>0</v>
      </c>
      <c r="AR216" s="139" t="s">
        <v>174</v>
      </c>
      <c r="AT216" s="146" t="s">
        <v>75</v>
      </c>
      <c r="AU216" s="146" t="s">
        <v>76</v>
      </c>
      <c r="AY216" s="139" t="s">
        <v>194</v>
      </c>
      <c r="BK216" s="147">
        <f>BK217</f>
        <v>0</v>
      </c>
    </row>
    <row r="217" spans="2:65" s="137" customFormat="1" ht="22.9" customHeight="1">
      <c r="B217" s="138"/>
      <c r="D217" s="139" t="s">
        <v>75</v>
      </c>
      <c r="E217" s="148" t="s">
        <v>1248</v>
      </c>
      <c r="F217" s="148" t="s">
        <v>1249</v>
      </c>
      <c r="I217" s="141"/>
      <c r="J217" s="149">
        <f>BK217</f>
        <v>0</v>
      </c>
      <c r="L217" s="138"/>
      <c r="M217" s="143"/>
      <c r="P217" s="144">
        <f>SUM(P218:P219)</f>
        <v>0</v>
      </c>
      <c r="R217" s="144">
        <f>SUM(R218:R219)</f>
        <v>2.94</v>
      </c>
      <c r="T217" s="145">
        <f>SUM(T218:T219)</f>
        <v>0</v>
      </c>
      <c r="AR217" s="139" t="s">
        <v>174</v>
      </c>
      <c r="AT217" s="146" t="s">
        <v>75</v>
      </c>
      <c r="AU217" s="146" t="s">
        <v>84</v>
      </c>
      <c r="AY217" s="139" t="s">
        <v>194</v>
      </c>
      <c r="BK217" s="147">
        <f>SUM(BK218:BK219)</f>
        <v>0</v>
      </c>
    </row>
    <row r="218" spans="2:65" s="18" customFormat="1" ht="33" customHeight="1">
      <c r="B218" s="121"/>
      <c r="C218" s="150" t="s">
        <v>597</v>
      </c>
      <c r="D218" s="150" t="s">
        <v>197</v>
      </c>
      <c r="E218" s="151" t="s">
        <v>2415</v>
      </c>
      <c r="F218" s="152" t="s">
        <v>2416</v>
      </c>
      <c r="G218" s="153" t="s">
        <v>419</v>
      </c>
      <c r="H218" s="154">
        <v>700</v>
      </c>
      <c r="I218" s="155"/>
      <c r="J218" s="155">
        <f>ROUND(I218*H218,2)</f>
        <v>0</v>
      </c>
      <c r="K218" s="156"/>
      <c r="L218" s="19"/>
      <c r="M218" s="157" t="s">
        <v>1</v>
      </c>
      <c r="N218" s="120" t="s">
        <v>42</v>
      </c>
      <c r="P218" s="158">
        <f>O218*H218</f>
        <v>0</v>
      </c>
      <c r="Q218" s="158">
        <v>4.1999999999999997E-3</v>
      </c>
      <c r="R218" s="158">
        <f>Q218*H218</f>
        <v>2.94</v>
      </c>
      <c r="S218" s="158">
        <v>0</v>
      </c>
      <c r="T218" s="159">
        <f>S218*H218</f>
        <v>0</v>
      </c>
      <c r="AR218" s="106" t="s">
        <v>257</v>
      </c>
      <c r="AT218" s="106" t="s">
        <v>197</v>
      </c>
      <c r="AU218" s="106" t="s">
        <v>174</v>
      </c>
      <c r="AY218" s="3" t="s">
        <v>194</v>
      </c>
      <c r="BE218" s="81">
        <f>IF(N218="základná",J218,0)</f>
        <v>0</v>
      </c>
      <c r="BF218" s="81">
        <f>IF(N218="znížená",J218,0)</f>
        <v>0</v>
      </c>
      <c r="BG218" s="81">
        <f>IF(N218="zákl. prenesená",J218,0)</f>
        <v>0</v>
      </c>
      <c r="BH218" s="81">
        <f>IF(N218="zníž. prenesená",J218,0)</f>
        <v>0</v>
      </c>
      <c r="BI218" s="81">
        <f>IF(N218="nulová",J218,0)</f>
        <v>0</v>
      </c>
      <c r="BJ218" s="3" t="s">
        <v>174</v>
      </c>
      <c r="BK218" s="81">
        <f>ROUND(I218*H218,2)</f>
        <v>0</v>
      </c>
      <c r="BL218" s="3" t="s">
        <v>257</v>
      </c>
      <c r="BM218" s="106" t="s">
        <v>2417</v>
      </c>
    </row>
    <row r="219" spans="2:65" s="18" customFormat="1" ht="24.2" customHeight="1">
      <c r="B219" s="121"/>
      <c r="C219" s="150" t="s">
        <v>600</v>
      </c>
      <c r="D219" s="150" t="s">
        <v>197</v>
      </c>
      <c r="E219" s="151" t="s">
        <v>1256</v>
      </c>
      <c r="F219" s="152" t="s">
        <v>1257</v>
      </c>
      <c r="G219" s="153" t="s">
        <v>1258</v>
      </c>
      <c r="H219" s="154"/>
      <c r="I219" s="155"/>
      <c r="J219" s="155">
        <f>ROUND(I219*H219,2)</f>
        <v>0</v>
      </c>
      <c r="K219" s="156"/>
      <c r="L219" s="19"/>
      <c r="M219" s="160" t="s">
        <v>1</v>
      </c>
      <c r="N219" s="161" t="s">
        <v>42</v>
      </c>
      <c r="O219" s="162"/>
      <c r="P219" s="163">
        <f>O219*H219</f>
        <v>0</v>
      </c>
      <c r="Q219" s="163">
        <v>0</v>
      </c>
      <c r="R219" s="163">
        <f>Q219*H219</f>
        <v>0</v>
      </c>
      <c r="S219" s="163">
        <v>0</v>
      </c>
      <c r="T219" s="164">
        <f>S219*H219</f>
        <v>0</v>
      </c>
      <c r="AR219" s="106" t="s">
        <v>257</v>
      </c>
      <c r="AT219" s="106" t="s">
        <v>197</v>
      </c>
      <c r="AU219" s="106" t="s">
        <v>174</v>
      </c>
      <c r="AY219" s="3" t="s">
        <v>194</v>
      </c>
      <c r="BE219" s="81">
        <f>IF(N219="základná",J219,0)</f>
        <v>0</v>
      </c>
      <c r="BF219" s="81">
        <f>IF(N219="znížená",J219,0)</f>
        <v>0</v>
      </c>
      <c r="BG219" s="81">
        <f>IF(N219="zákl. prenesená",J219,0)</f>
        <v>0</v>
      </c>
      <c r="BH219" s="81">
        <f>IF(N219="zníž. prenesená",J219,0)</f>
        <v>0</v>
      </c>
      <c r="BI219" s="81">
        <f>IF(N219="nulová",J219,0)</f>
        <v>0</v>
      </c>
      <c r="BJ219" s="3" t="s">
        <v>174</v>
      </c>
      <c r="BK219" s="81">
        <f>ROUND(I219*H219,2)</f>
        <v>0</v>
      </c>
      <c r="BL219" s="3" t="s">
        <v>257</v>
      </c>
      <c r="BM219" s="106" t="s">
        <v>2418</v>
      </c>
    </row>
    <row r="220" spans="2:65" s="18" customFormat="1" ht="6.95" customHeight="1">
      <c r="B220" s="33"/>
      <c r="C220" s="34"/>
      <c r="D220" s="34"/>
      <c r="E220" s="34"/>
      <c r="F220" s="34"/>
      <c r="G220" s="34"/>
      <c r="H220" s="34"/>
      <c r="I220" s="34"/>
      <c r="J220" s="34"/>
      <c r="K220" s="34"/>
      <c r="L220" s="19"/>
    </row>
  </sheetData>
  <autoFilter ref="C135:K219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85"/>
  <sheetViews>
    <sheetView showGridLines="0" topLeftCell="A225" workbookViewId="0">
      <selection activeCell="L213" sqref="L213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16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116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2419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29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J118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ROUND((SUM(BE118:BE125) + SUM(BE145:BE284)),  2)</f>
        <v>0</v>
      </c>
      <c r="G35" s="96"/>
      <c r="H35" s="96"/>
      <c r="I35" s="97">
        <v>0.23</v>
      </c>
      <c r="J35" s="95">
        <f>ROUND(((SUM(BE118:BE125) + SUM(BE145:BE284))*I35),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ROUND((SUM(BF118:BF125) + SUM(BF145:BF284)),  2)</f>
        <v>0</v>
      </c>
      <c r="I36" s="99">
        <v>0.23</v>
      </c>
      <c r="J36" s="98">
        <f>ROUND(((SUM(BF118:BF125) + SUM(BF145:BF284))*I36),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ROUND((SUM(BG118:BG125) + SUM(BG145:BG284)),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ROUND((SUM(BH118:BH125) + SUM(BH145:BH284)),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ROUND((SUM(BI118:BI125) + SUM(BI145:BI284)),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SO42 - Káblové kanály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>Košice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J145</f>
        <v>0</v>
      </c>
      <c r="L96" s="19"/>
      <c r="AU96" s="3" t="s">
        <v>166</v>
      </c>
    </row>
    <row r="97" spans="2:12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J146</f>
        <v>0</v>
      </c>
      <c r="L97" s="110"/>
    </row>
    <row r="98" spans="2:12" s="114" customFormat="1" ht="19.899999999999999" customHeight="1">
      <c r="B98" s="115"/>
      <c r="D98" s="116" t="s">
        <v>715</v>
      </c>
      <c r="E98" s="117"/>
      <c r="F98" s="117"/>
      <c r="G98" s="117"/>
      <c r="H98" s="117"/>
      <c r="I98" s="117"/>
      <c r="J98" s="118">
        <f>J147</f>
        <v>0</v>
      </c>
      <c r="L98" s="115"/>
    </row>
    <row r="99" spans="2:12" s="114" customFormat="1" ht="19.899999999999999" customHeight="1">
      <c r="B99" s="115"/>
      <c r="D99" s="116" t="s">
        <v>1086</v>
      </c>
      <c r="E99" s="117"/>
      <c r="F99" s="117"/>
      <c r="G99" s="117"/>
      <c r="H99" s="117"/>
      <c r="I99" s="117"/>
      <c r="J99" s="118">
        <f>J150</f>
        <v>0</v>
      </c>
      <c r="L99" s="115"/>
    </row>
    <row r="100" spans="2:12" s="114" customFormat="1" ht="19.899999999999999" customHeight="1">
      <c r="B100" s="115"/>
      <c r="D100" s="116" t="s">
        <v>1088</v>
      </c>
      <c r="E100" s="117"/>
      <c r="F100" s="117"/>
      <c r="G100" s="117"/>
      <c r="H100" s="117"/>
      <c r="I100" s="117"/>
      <c r="J100" s="118">
        <f>J159</f>
        <v>0</v>
      </c>
      <c r="L100" s="115"/>
    </row>
    <row r="101" spans="2:12" s="114" customFormat="1" ht="19.899999999999999" customHeight="1">
      <c r="B101" s="115"/>
      <c r="D101" s="116" t="s">
        <v>716</v>
      </c>
      <c r="E101" s="117"/>
      <c r="F101" s="117"/>
      <c r="G101" s="117"/>
      <c r="H101" s="117"/>
      <c r="I101" s="117"/>
      <c r="J101" s="118">
        <f>J172</f>
        <v>0</v>
      </c>
      <c r="L101" s="115"/>
    </row>
    <row r="102" spans="2:12" s="114" customFormat="1" ht="19.899999999999999" customHeight="1">
      <c r="B102" s="115"/>
      <c r="D102" s="116" t="s">
        <v>1089</v>
      </c>
      <c r="E102" s="117"/>
      <c r="F102" s="117"/>
      <c r="G102" s="117"/>
      <c r="H102" s="117"/>
      <c r="I102" s="117"/>
      <c r="J102" s="118">
        <f>J178</f>
        <v>0</v>
      </c>
      <c r="L102" s="115"/>
    </row>
    <row r="103" spans="2:12" s="109" customFormat="1" ht="24.95" customHeight="1">
      <c r="B103" s="110"/>
      <c r="D103" s="111" t="s">
        <v>1091</v>
      </c>
      <c r="E103" s="112"/>
      <c r="F103" s="112"/>
      <c r="G103" s="112"/>
      <c r="H103" s="112"/>
      <c r="I103" s="112"/>
      <c r="J103" s="113">
        <f>J197</f>
        <v>0</v>
      </c>
      <c r="L103" s="110"/>
    </row>
    <row r="104" spans="2:12" s="114" customFormat="1" ht="19.899999999999999" customHeight="1">
      <c r="B104" s="115"/>
      <c r="D104" s="116" t="s">
        <v>1092</v>
      </c>
      <c r="E104" s="117"/>
      <c r="F104" s="117"/>
      <c r="G104" s="117"/>
      <c r="H104" s="117"/>
      <c r="I104" s="117"/>
      <c r="J104" s="118">
        <f>J198</f>
        <v>0</v>
      </c>
      <c r="L104" s="115"/>
    </row>
    <row r="105" spans="2:12" s="114" customFormat="1" ht="19.899999999999999" customHeight="1">
      <c r="B105" s="115"/>
      <c r="D105" s="116" t="s">
        <v>1396</v>
      </c>
      <c r="E105" s="117"/>
      <c r="F105" s="117"/>
      <c r="G105" s="117"/>
      <c r="H105" s="117"/>
      <c r="I105" s="117"/>
      <c r="J105" s="118">
        <f>J204</f>
        <v>0</v>
      </c>
      <c r="L105" s="115"/>
    </row>
    <row r="106" spans="2:12" s="114" customFormat="1" ht="19.899999999999999" customHeight="1">
      <c r="B106" s="115"/>
      <c r="D106" s="116" t="s">
        <v>1093</v>
      </c>
      <c r="E106" s="117"/>
      <c r="F106" s="117"/>
      <c r="G106" s="117"/>
      <c r="H106" s="117"/>
      <c r="I106" s="117"/>
      <c r="J106" s="118">
        <f>J211</f>
        <v>0</v>
      </c>
      <c r="L106" s="115"/>
    </row>
    <row r="107" spans="2:12" s="114" customFormat="1" ht="19.899999999999999" customHeight="1">
      <c r="B107" s="115"/>
      <c r="D107" s="116" t="s">
        <v>2420</v>
      </c>
      <c r="E107" s="117"/>
      <c r="F107" s="117"/>
      <c r="G107" s="117"/>
      <c r="H107" s="117"/>
      <c r="I107" s="117"/>
      <c r="J107" s="118">
        <f>J215</f>
        <v>0</v>
      </c>
      <c r="L107" s="115"/>
    </row>
    <row r="108" spans="2:12" s="114" customFormat="1" ht="19.899999999999999" customHeight="1">
      <c r="B108" s="115"/>
      <c r="D108" s="116" t="s">
        <v>1399</v>
      </c>
      <c r="E108" s="117"/>
      <c r="F108" s="117"/>
      <c r="G108" s="117"/>
      <c r="H108" s="117"/>
      <c r="I108" s="117"/>
      <c r="J108" s="118">
        <f>J218</f>
        <v>0</v>
      </c>
      <c r="L108" s="115"/>
    </row>
    <row r="109" spans="2:12" s="114" customFormat="1" ht="19.899999999999999" customHeight="1">
      <c r="B109" s="115"/>
      <c r="D109" s="116" t="s">
        <v>1094</v>
      </c>
      <c r="E109" s="117"/>
      <c r="F109" s="117"/>
      <c r="G109" s="117"/>
      <c r="H109" s="117"/>
      <c r="I109" s="117"/>
      <c r="J109" s="118">
        <f>J224</f>
        <v>0</v>
      </c>
      <c r="L109" s="115"/>
    </row>
    <row r="110" spans="2:12" s="114" customFormat="1" ht="19.899999999999999" customHeight="1">
      <c r="B110" s="115"/>
      <c r="D110" s="116" t="s">
        <v>1403</v>
      </c>
      <c r="E110" s="117"/>
      <c r="F110" s="117"/>
      <c r="G110" s="117"/>
      <c r="H110" s="117"/>
      <c r="I110" s="117"/>
      <c r="J110" s="118">
        <f>J241</f>
        <v>0</v>
      </c>
      <c r="L110" s="115"/>
    </row>
    <row r="111" spans="2:12" s="114" customFormat="1" ht="19.899999999999999" customHeight="1">
      <c r="B111" s="115"/>
      <c r="D111" s="116" t="s">
        <v>1404</v>
      </c>
      <c r="E111" s="117"/>
      <c r="F111" s="117"/>
      <c r="G111" s="117"/>
      <c r="H111" s="117"/>
      <c r="I111" s="117"/>
      <c r="J111" s="118">
        <f>J247</f>
        <v>0</v>
      </c>
      <c r="L111" s="115"/>
    </row>
    <row r="112" spans="2:12" s="109" customFormat="1" ht="24.95" customHeight="1">
      <c r="B112" s="110"/>
      <c r="D112" s="111" t="s">
        <v>169</v>
      </c>
      <c r="E112" s="112"/>
      <c r="F112" s="112"/>
      <c r="G112" s="112"/>
      <c r="H112" s="112"/>
      <c r="I112" s="112"/>
      <c r="J112" s="113">
        <f>J251</f>
        <v>0</v>
      </c>
      <c r="L112" s="110"/>
    </row>
    <row r="113" spans="2:65" s="114" customFormat="1" ht="19.899999999999999" customHeight="1">
      <c r="B113" s="115"/>
      <c r="D113" s="116" t="s">
        <v>344</v>
      </c>
      <c r="E113" s="117"/>
      <c r="F113" s="117"/>
      <c r="G113" s="117"/>
      <c r="H113" s="117"/>
      <c r="I113" s="117"/>
      <c r="J113" s="118">
        <f>J252</f>
        <v>0</v>
      </c>
      <c r="L113" s="115"/>
    </row>
    <row r="114" spans="2:65" s="114" customFormat="1" ht="19.899999999999999" customHeight="1">
      <c r="B114" s="115"/>
      <c r="D114" s="116" t="s">
        <v>2421</v>
      </c>
      <c r="E114" s="117"/>
      <c r="F114" s="117"/>
      <c r="G114" s="117"/>
      <c r="H114" s="117"/>
      <c r="I114" s="117"/>
      <c r="J114" s="118">
        <f>J271</f>
        <v>0</v>
      </c>
      <c r="L114" s="115"/>
    </row>
    <row r="115" spans="2:65" s="114" customFormat="1" ht="19.899999999999999" customHeight="1">
      <c r="B115" s="115"/>
      <c r="D115" s="116" t="s">
        <v>2422</v>
      </c>
      <c r="E115" s="117"/>
      <c r="F115" s="117"/>
      <c r="G115" s="117"/>
      <c r="H115" s="117"/>
      <c r="I115" s="117"/>
      <c r="J115" s="118">
        <f>J279</f>
        <v>0</v>
      </c>
      <c r="L115" s="115"/>
    </row>
    <row r="116" spans="2:65" s="18" customFormat="1" ht="21.75" customHeight="1">
      <c r="B116" s="19"/>
      <c r="L116" s="19"/>
    </row>
    <row r="117" spans="2:65" s="18" customFormat="1" ht="6.95" customHeight="1">
      <c r="B117" s="19"/>
      <c r="L117" s="19"/>
    </row>
    <row r="118" spans="2:65" s="18" customFormat="1" ht="29.25" customHeight="1">
      <c r="B118" s="19"/>
      <c r="C118" s="108" t="s">
        <v>171</v>
      </c>
      <c r="J118" s="119">
        <f>ROUND(J119 + J120 + J121 + J122 + J123 + J124,2)</f>
        <v>0</v>
      </c>
      <c r="L118" s="19"/>
      <c r="N118" s="120" t="s">
        <v>40</v>
      </c>
    </row>
    <row r="119" spans="2:65" s="18" customFormat="1" ht="18" customHeight="1">
      <c r="B119" s="121"/>
      <c r="C119" s="122"/>
      <c r="D119" s="185" t="s">
        <v>172</v>
      </c>
      <c r="E119" s="185"/>
      <c r="F119" s="185"/>
      <c r="G119" s="122"/>
      <c r="H119" s="122"/>
      <c r="I119" s="122"/>
      <c r="J119" s="123">
        <v>0</v>
      </c>
      <c r="K119" s="122"/>
      <c r="L119" s="121"/>
      <c r="M119" s="122"/>
      <c r="N119" s="79" t="s">
        <v>42</v>
      </c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4" t="s">
        <v>173</v>
      </c>
      <c r="AZ119" s="122"/>
      <c r="BA119" s="122"/>
      <c r="BB119" s="122"/>
      <c r="BC119" s="122"/>
      <c r="BD119" s="122"/>
      <c r="BE119" s="125">
        <f t="shared" ref="BE119:BE124" si="0">IF(N119="základná",J119,0)</f>
        <v>0</v>
      </c>
      <c r="BF119" s="125">
        <f t="shared" ref="BF119:BF124" si="1">IF(N119="znížená",J119,0)</f>
        <v>0</v>
      </c>
      <c r="BG119" s="125">
        <f t="shared" ref="BG119:BG124" si="2">IF(N119="zákl. prenesená",J119,0)</f>
        <v>0</v>
      </c>
      <c r="BH119" s="125">
        <f t="shared" ref="BH119:BH124" si="3">IF(N119="zníž. prenesená",J119,0)</f>
        <v>0</v>
      </c>
      <c r="BI119" s="125">
        <f t="shared" ref="BI119:BI124" si="4">IF(N119="nulová",J119,0)</f>
        <v>0</v>
      </c>
      <c r="BJ119" s="124" t="s">
        <v>174</v>
      </c>
      <c r="BK119" s="122"/>
      <c r="BL119" s="122"/>
      <c r="BM119" s="122"/>
    </row>
    <row r="120" spans="2:65" s="18" customFormat="1" ht="18" customHeight="1">
      <c r="B120" s="121"/>
      <c r="C120" s="122"/>
      <c r="D120" s="185" t="s">
        <v>175</v>
      </c>
      <c r="E120" s="185"/>
      <c r="F120" s="185"/>
      <c r="G120" s="122"/>
      <c r="H120" s="122"/>
      <c r="I120" s="122"/>
      <c r="J120" s="123">
        <v>0</v>
      </c>
      <c r="K120" s="122"/>
      <c r="L120" s="121"/>
      <c r="M120" s="122"/>
      <c r="N120" s="79" t="s">
        <v>42</v>
      </c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4" t="s">
        <v>173</v>
      </c>
      <c r="AZ120" s="122"/>
      <c r="BA120" s="122"/>
      <c r="BB120" s="122"/>
      <c r="BC120" s="122"/>
      <c r="BD120" s="122"/>
      <c r="BE120" s="125">
        <f t="shared" si="0"/>
        <v>0</v>
      </c>
      <c r="BF120" s="125">
        <f t="shared" si="1"/>
        <v>0</v>
      </c>
      <c r="BG120" s="125">
        <f t="shared" si="2"/>
        <v>0</v>
      </c>
      <c r="BH120" s="125">
        <f t="shared" si="3"/>
        <v>0</v>
      </c>
      <c r="BI120" s="125">
        <f t="shared" si="4"/>
        <v>0</v>
      </c>
      <c r="BJ120" s="124" t="s">
        <v>174</v>
      </c>
      <c r="BK120" s="122"/>
      <c r="BL120" s="122"/>
      <c r="BM120" s="122"/>
    </row>
    <row r="121" spans="2:65" s="18" customFormat="1" ht="18" customHeight="1">
      <c r="B121" s="121"/>
      <c r="C121" s="122"/>
      <c r="D121" s="185" t="s">
        <v>176</v>
      </c>
      <c r="E121" s="185"/>
      <c r="F121" s="185"/>
      <c r="G121" s="122"/>
      <c r="H121" s="122"/>
      <c r="I121" s="122"/>
      <c r="J121" s="123">
        <v>0</v>
      </c>
      <c r="K121" s="122"/>
      <c r="L121" s="121"/>
      <c r="M121" s="122"/>
      <c r="N121" s="79" t="s">
        <v>42</v>
      </c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22"/>
      <c r="AY121" s="124" t="s">
        <v>173</v>
      </c>
      <c r="AZ121" s="122"/>
      <c r="BA121" s="122"/>
      <c r="BB121" s="122"/>
      <c r="BC121" s="122"/>
      <c r="BD121" s="122"/>
      <c r="BE121" s="125">
        <f t="shared" si="0"/>
        <v>0</v>
      </c>
      <c r="BF121" s="125">
        <f t="shared" si="1"/>
        <v>0</v>
      </c>
      <c r="BG121" s="125">
        <f t="shared" si="2"/>
        <v>0</v>
      </c>
      <c r="BH121" s="125">
        <f t="shared" si="3"/>
        <v>0</v>
      </c>
      <c r="BI121" s="125">
        <f t="shared" si="4"/>
        <v>0</v>
      </c>
      <c r="BJ121" s="124" t="s">
        <v>174</v>
      </c>
      <c r="BK121" s="122"/>
      <c r="BL121" s="122"/>
      <c r="BM121" s="122"/>
    </row>
    <row r="122" spans="2:65" s="18" customFormat="1" ht="18" customHeight="1">
      <c r="B122" s="121"/>
      <c r="C122" s="122"/>
      <c r="D122" s="185" t="s">
        <v>177</v>
      </c>
      <c r="E122" s="185"/>
      <c r="F122" s="185"/>
      <c r="G122" s="122"/>
      <c r="H122" s="122"/>
      <c r="I122" s="122"/>
      <c r="J122" s="123">
        <v>0</v>
      </c>
      <c r="K122" s="122"/>
      <c r="L122" s="121"/>
      <c r="M122" s="122"/>
      <c r="N122" s="79" t="s">
        <v>42</v>
      </c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4" t="s">
        <v>173</v>
      </c>
      <c r="AZ122" s="122"/>
      <c r="BA122" s="122"/>
      <c r="BB122" s="122"/>
      <c r="BC122" s="122"/>
      <c r="BD122" s="122"/>
      <c r="BE122" s="125">
        <f t="shared" si="0"/>
        <v>0</v>
      </c>
      <c r="BF122" s="125">
        <f t="shared" si="1"/>
        <v>0</v>
      </c>
      <c r="BG122" s="125">
        <f t="shared" si="2"/>
        <v>0</v>
      </c>
      <c r="BH122" s="125">
        <f t="shared" si="3"/>
        <v>0</v>
      </c>
      <c r="BI122" s="125">
        <f t="shared" si="4"/>
        <v>0</v>
      </c>
      <c r="BJ122" s="124" t="s">
        <v>174</v>
      </c>
      <c r="BK122" s="122"/>
      <c r="BL122" s="122"/>
      <c r="BM122" s="122"/>
    </row>
    <row r="123" spans="2:65" s="18" customFormat="1" ht="18" customHeight="1">
      <c r="B123" s="121"/>
      <c r="C123" s="122"/>
      <c r="D123" s="185" t="s">
        <v>178</v>
      </c>
      <c r="E123" s="185"/>
      <c r="F123" s="185"/>
      <c r="G123" s="122"/>
      <c r="H123" s="122"/>
      <c r="I123" s="122"/>
      <c r="J123" s="123">
        <v>0</v>
      </c>
      <c r="K123" s="122"/>
      <c r="L123" s="121"/>
      <c r="M123" s="122"/>
      <c r="N123" s="79" t="s">
        <v>42</v>
      </c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22"/>
      <c r="AY123" s="124" t="s">
        <v>173</v>
      </c>
      <c r="AZ123" s="122"/>
      <c r="BA123" s="122"/>
      <c r="BB123" s="122"/>
      <c r="BC123" s="122"/>
      <c r="BD123" s="122"/>
      <c r="BE123" s="125">
        <f t="shared" si="0"/>
        <v>0</v>
      </c>
      <c r="BF123" s="125">
        <f t="shared" si="1"/>
        <v>0</v>
      </c>
      <c r="BG123" s="125">
        <f t="shared" si="2"/>
        <v>0</v>
      </c>
      <c r="BH123" s="125">
        <f t="shared" si="3"/>
        <v>0</v>
      </c>
      <c r="BI123" s="125">
        <f t="shared" si="4"/>
        <v>0</v>
      </c>
      <c r="BJ123" s="124" t="s">
        <v>174</v>
      </c>
      <c r="BK123" s="122"/>
      <c r="BL123" s="122"/>
      <c r="BM123" s="122"/>
    </row>
    <row r="124" spans="2:65" s="18" customFormat="1" ht="18" customHeight="1">
      <c r="B124" s="121"/>
      <c r="C124" s="122"/>
      <c r="D124" s="126" t="s">
        <v>179</v>
      </c>
      <c r="E124" s="122"/>
      <c r="F124" s="122"/>
      <c r="G124" s="122"/>
      <c r="H124" s="122"/>
      <c r="I124" s="122"/>
      <c r="J124" s="123">
        <f>ROUND(J30*T124,2)</f>
        <v>0</v>
      </c>
      <c r="K124" s="122"/>
      <c r="L124" s="121"/>
      <c r="M124" s="122"/>
      <c r="N124" s="79" t="s">
        <v>42</v>
      </c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  <c r="AS124" s="122"/>
      <c r="AT124" s="122"/>
      <c r="AU124" s="122"/>
      <c r="AV124" s="122"/>
      <c r="AW124" s="122"/>
      <c r="AX124" s="122"/>
      <c r="AY124" s="124" t="s">
        <v>180</v>
      </c>
      <c r="AZ124" s="122"/>
      <c r="BA124" s="122"/>
      <c r="BB124" s="122"/>
      <c r="BC124" s="122"/>
      <c r="BD124" s="122"/>
      <c r="BE124" s="125">
        <f t="shared" si="0"/>
        <v>0</v>
      </c>
      <c r="BF124" s="125">
        <f t="shared" si="1"/>
        <v>0</v>
      </c>
      <c r="BG124" s="125">
        <f t="shared" si="2"/>
        <v>0</v>
      </c>
      <c r="BH124" s="125">
        <f t="shared" si="3"/>
        <v>0</v>
      </c>
      <c r="BI124" s="125">
        <f t="shared" si="4"/>
        <v>0</v>
      </c>
      <c r="BJ124" s="124" t="s">
        <v>174</v>
      </c>
      <c r="BK124" s="122"/>
      <c r="BL124" s="122"/>
      <c r="BM124" s="122"/>
    </row>
    <row r="125" spans="2:65" s="18" customFormat="1">
      <c r="B125" s="19"/>
      <c r="L125" s="19"/>
    </row>
    <row r="126" spans="2:65" s="18" customFormat="1" ht="29.25" customHeight="1">
      <c r="B126" s="19"/>
      <c r="C126" s="53" t="s">
        <v>151</v>
      </c>
      <c r="J126" s="92">
        <f>ROUND(J96+J118,2)</f>
        <v>0</v>
      </c>
      <c r="L126" s="19"/>
    </row>
    <row r="127" spans="2:65" s="18" customFormat="1" ht="6.95" customHeight="1">
      <c r="B127" s="33"/>
      <c r="C127" s="34"/>
      <c r="D127" s="34"/>
      <c r="E127" s="34"/>
      <c r="F127" s="34"/>
      <c r="G127" s="34"/>
      <c r="H127" s="34"/>
      <c r="I127" s="34"/>
      <c r="J127" s="34"/>
      <c r="K127" s="34"/>
      <c r="L127" s="19"/>
    </row>
    <row r="131" spans="2:20" s="18" customFormat="1" ht="6.95" customHeight="1"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19"/>
    </row>
    <row r="132" spans="2:20" s="18" customFormat="1" ht="24.95" customHeight="1">
      <c r="B132" s="19"/>
      <c r="C132" s="7" t="s">
        <v>3460</v>
      </c>
      <c r="L132" s="19"/>
    </row>
    <row r="133" spans="2:20" s="18" customFormat="1" ht="6.95" customHeight="1">
      <c r="B133" s="19"/>
      <c r="L133" s="19"/>
    </row>
    <row r="134" spans="2:20" s="18" customFormat="1" ht="12" customHeight="1">
      <c r="B134" s="19"/>
      <c r="C134" s="12" t="s">
        <v>15</v>
      </c>
      <c r="L134" s="19"/>
    </row>
    <row r="135" spans="2:20" s="18" customFormat="1" ht="26.25" customHeight="1">
      <c r="B135" s="19"/>
      <c r="E135" s="226" t="str">
        <f>E7</f>
        <v>25A092 - 17981 - VAR ESt. 110 kV - doplnenie kompenzačnej tlmivky VVN a rekonštrukcia súvisiacich zariadení (II. časť  -</v>
      </c>
      <c r="F135" s="227"/>
      <c r="G135" s="227"/>
      <c r="H135" s="227"/>
      <c r="L135" s="19"/>
    </row>
    <row r="136" spans="2:20" s="18" customFormat="1" ht="12" customHeight="1">
      <c r="B136" s="19"/>
      <c r="C136" s="12" t="s">
        <v>153</v>
      </c>
      <c r="L136" s="19"/>
    </row>
    <row r="137" spans="2:20" s="18" customFormat="1" ht="16.5" customHeight="1">
      <c r="B137" s="19"/>
      <c r="E137" s="220" t="str">
        <f>E9</f>
        <v>SO42 - Káblové kanály</v>
      </c>
      <c r="F137" s="228"/>
      <c r="G137" s="228"/>
      <c r="H137" s="228"/>
      <c r="L137" s="19"/>
    </row>
    <row r="138" spans="2:20" s="18" customFormat="1" ht="6.95" customHeight="1">
      <c r="B138" s="19"/>
      <c r="L138" s="19"/>
    </row>
    <row r="139" spans="2:20" s="18" customFormat="1" ht="12" customHeight="1">
      <c r="B139" s="19"/>
      <c r="C139" s="12" t="s">
        <v>19</v>
      </c>
      <c r="F139" s="13" t="str">
        <f>F12</f>
        <v>Košice</v>
      </c>
      <c r="I139" s="12" t="s">
        <v>21</v>
      </c>
      <c r="J139" s="86" t="str">
        <f>IF(J12="","",J12)</f>
        <v>24. 6. 2026</v>
      </c>
      <c r="L139" s="19"/>
    </row>
    <row r="140" spans="2:20" s="18" customFormat="1" ht="6.95" customHeight="1">
      <c r="B140" s="19"/>
      <c r="L140" s="19"/>
    </row>
    <row r="141" spans="2:20" s="18" customFormat="1" ht="15.2" customHeight="1">
      <c r="B141" s="19"/>
      <c r="C141" s="12" t="s">
        <v>23</v>
      </c>
      <c r="F141" s="13" t="str">
        <f>E15</f>
        <v>Stredoslovenská distribučná, a.s.</v>
      </c>
      <c r="I141" s="12" t="s">
        <v>28</v>
      </c>
      <c r="J141" s="105" t="str">
        <f>E21</f>
        <v>Ing.Štefan Proks</v>
      </c>
      <c r="L141" s="19"/>
    </row>
    <row r="142" spans="2:20" s="18" customFormat="1" ht="15.2" customHeight="1">
      <c r="B142" s="19"/>
      <c r="C142" s="12" t="s">
        <v>27</v>
      </c>
      <c r="F142" s="13" t="str">
        <f>IF(E18="","",E18)</f>
        <v/>
      </c>
      <c r="I142" s="12" t="s">
        <v>31</v>
      </c>
      <c r="J142" s="105" t="str">
        <f>E24</f>
        <v xml:space="preserve"> </v>
      </c>
      <c r="L142" s="19"/>
    </row>
    <row r="143" spans="2:20" s="18" customFormat="1" ht="10.35" customHeight="1">
      <c r="B143" s="19"/>
      <c r="L143" s="19"/>
    </row>
    <row r="144" spans="2:20" s="127" customFormat="1" ht="29.25" customHeight="1">
      <c r="B144" s="128"/>
      <c r="C144" s="129" t="s">
        <v>181</v>
      </c>
      <c r="D144" s="130" t="s">
        <v>61</v>
      </c>
      <c r="E144" s="130" t="s">
        <v>57</v>
      </c>
      <c r="F144" s="130" t="s">
        <v>58</v>
      </c>
      <c r="G144" s="130" t="s">
        <v>182</v>
      </c>
      <c r="H144" s="130" t="s">
        <v>183</v>
      </c>
      <c r="I144" s="130" t="s">
        <v>184</v>
      </c>
      <c r="J144" s="131" t="s">
        <v>164</v>
      </c>
      <c r="K144" s="132" t="s">
        <v>185</v>
      </c>
      <c r="L144" s="128"/>
      <c r="M144" s="47" t="s">
        <v>1</v>
      </c>
      <c r="N144" s="48" t="s">
        <v>40</v>
      </c>
      <c r="O144" s="48" t="s">
        <v>186</v>
      </c>
      <c r="P144" s="48" t="s">
        <v>187</v>
      </c>
      <c r="Q144" s="48" t="s">
        <v>188</v>
      </c>
      <c r="R144" s="48" t="s">
        <v>189</v>
      </c>
      <c r="S144" s="48" t="s">
        <v>190</v>
      </c>
      <c r="T144" s="49" t="s">
        <v>191</v>
      </c>
    </row>
    <row r="145" spans="2:65" s="18" customFormat="1" ht="22.9" customHeight="1">
      <c r="B145" s="19"/>
      <c r="C145" s="53" t="s">
        <v>161</v>
      </c>
      <c r="J145" s="133">
        <f>BK145</f>
        <v>0</v>
      </c>
      <c r="L145" s="19"/>
      <c r="M145" s="50"/>
      <c r="N145" s="43"/>
      <c r="O145" s="43"/>
      <c r="P145" s="134">
        <f>P146+P197+P251</f>
        <v>0</v>
      </c>
      <c r="Q145" s="43"/>
      <c r="R145" s="134">
        <f>R146+R197+R251</f>
        <v>1750.67990434385</v>
      </c>
      <c r="S145" s="43"/>
      <c r="T145" s="135">
        <f>T146+T197+T251</f>
        <v>101.54999400000003</v>
      </c>
      <c r="AT145" s="3" t="s">
        <v>75</v>
      </c>
      <c r="AU145" s="3" t="s">
        <v>166</v>
      </c>
      <c r="BK145" s="136">
        <f>BK146+BK197+BK251</f>
        <v>0</v>
      </c>
    </row>
    <row r="146" spans="2:65" s="137" customFormat="1" ht="25.9" customHeight="1">
      <c r="B146" s="138"/>
      <c r="D146" s="139" t="s">
        <v>75</v>
      </c>
      <c r="E146" s="140" t="s">
        <v>192</v>
      </c>
      <c r="F146" s="140" t="s">
        <v>193</v>
      </c>
      <c r="I146" s="141"/>
      <c r="J146" s="142">
        <f>BK146</f>
        <v>0</v>
      </c>
      <c r="L146" s="138"/>
      <c r="M146" s="143"/>
      <c r="P146" s="144">
        <f>P147+P150+P159+P172+P178</f>
        <v>0</v>
      </c>
      <c r="R146" s="144">
        <f>R147+R150+R159+R172+R178</f>
        <v>410.39248085434997</v>
      </c>
      <c r="T146" s="145">
        <f>T147+T150+T159+T172+T178</f>
        <v>99.766850000000034</v>
      </c>
      <c r="AR146" s="139" t="s">
        <v>84</v>
      </c>
      <c r="AT146" s="146" t="s">
        <v>75</v>
      </c>
      <c r="AU146" s="146" t="s">
        <v>76</v>
      </c>
      <c r="AY146" s="139" t="s">
        <v>194</v>
      </c>
      <c r="BK146" s="147">
        <f>BK147+BK150+BK159+BK172+BK178</f>
        <v>0</v>
      </c>
    </row>
    <row r="147" spans="2:65" s="137" customFormat="1" ht="22.9" customHeight="1">
      <c r="B147" s="138"/>
      <c r="D147" s="139" t="s">
        <v>75</v>
      </c>
      <c r="E147" s="148" t="s">
        <v>174</v>
      </c>
      <c r="F147" s="148" t="s">
        <v>797</v>
      </c>
      <c r="I147" s="141"/>
      <c r="J147" s="149">
        <f>BK147</f>
        <v>0</v>
      </c>
      <c r="L147" s="138"/>
      <c r="M147" s="143"/>
      <c r="P147" s="144">
        <f>SUM(P148:P149)</f>
        <v>0</v>
      </c>
      <c r="R147" s="144">
        <f>SUM(R148:R149)</f>
        <v>0</v>
      </c>
      <c r="T147" s="145">
        <f>SUM(T148:T149)</f>
        <v>0</v>
      </c>
      <c r="AR147" s="139" t="s">
        <v>84</v>
      </c>
      <c r="AT147" s="146" t="s">
        <v>75</v>
      </c>
      <c r="AU147" s="146" t="s">
        <v>84</v>
      </c>
      <c r="AY147" s="139" t="s">
        <v>194</v>
      </c>
      <c r="BK147" s="147">
        <f>SUM(BK148:BK149)</f>
        <v>0</v>
      </c>
    </row>
    <row r="148" spans="2:65" s="18" customFormat="1" ht="21.75" customHeight="1">
      <c r="B148" s="121"/>
      <c r="C148" s="150" t="s">
        <v>84</v>
      </c>
      <c r="D148" s="150" t="s">
        <v>197</v>
      </c>
      <c r="E148" s="151" t="s">
        <v>2423</v>
      </c>
      <c r="F148" s="152" t="s">
        <v>2424</v>
      </c>
      <c r="G148" s="153" t="s">
        <v>419</v>
      </c>
      <c r="H148" s="154">
        <v>225</v>
      </c>
      <c r="I148" s="155"/>
      <c r="J148" s="155">
        <f>ROUND(I148*H148,2)</f>
        <v>0</v>
      </c>
      <c r="K148" s="156"/>
      <c r="L148" s="19"/>
      <c r="M148" s="157" t="s">
        <v>1</v>
      </c>
      <c r="N148" s="120" t="s">
        <v>42</v>
      </c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AR148" s="106" t="s">
        <v>213</v>
      </c>
      <c r="AT148" s="106" t="s">
        <v>197</v>
      </c>
      <c r="AU148" s="106" t="s">
        <v>174</v>
      </c>
      <c r="AY148" s="3" t="s">
        <v>194</v>
      </c>
      <c r="BE148" s="81">
        <f>IF(N148="základná",J148,0)</f>
        <v>0</v>
      </c>
      <c r="BF148" s="81">
        <f>IF(N148="znížená",J148,0)</f>
        <v>0</v>
      </c>
      <c r="BG148" s="81">
        <f>IF(N148="zákl. prenesená",J148,0)</f>
        <v>0</v>
      </c>
      <c r="BH148" s="81">
        <f>IF(N148="zníž. prenesená",J148,0)</f>
        <v>0</v>
      </c>
      <c r="BI148" s="81">
        <f>IF(N148="nulová",J148,0)</f>
        <v>0</v>
      </c>
      <c r="BJ148" s="3" t="s">
        <v>174</v>
      </c>
      <c r="BK148" s="81">
        <f>ROUND(I148*H148,2)</f>
        <v>0</v>
      </c>
      <c r="BL148" s="3" t="s">
        <v>213</v>
      </c>
      <c r="BM148" s="106" t="s">
        <v>2425</v>
      </c>
    </row>
    <row r="149" spans="2:65" s="18" customFormat="1" ht="16.5" customHeight="1">
      <c r="B149" s="121"/>
      <c r="C149" s="150" t="s">
        <v>174</v>
      </c>
      <c r="D149" s="150" t="s">
        <v>197</v>
      </c>
      <c r="E149" s="151" t="s">
        <v>2426</v>
      </c>
      <c r="F149" s="152" t="s">
        <v>2427</v>
      </c>
      <c r="G149" s="153" t="s">
        <v>419</v>
      </c>
      <c r="H149" s="154">
        <v>510</v>
      </c>
      <c r="I149" s="155"/>
      <c r="J149" s="155">
        <f>ROUND(I149*H149,2)</f>
        <v>0</v>
      </c>
      <c r="K149" s="156"/>
      <c r="L149" s="19"/>
      <c r="M149" s="157" t="s">
        <v>1</v>
      </c>
      <c r="N149" s="120" t="s">
        <v>42</v>
      </c>
      <c r="P149" s="158">
        <f>O149*H149</f>
        <v>0</v>
      </c>
      <c r="Q149" s="158">
        <v>0</v>
      </c>
      <c r="R149" s="158">
        <f>Q149*H149</f>
        <v>0</v>
      </c>
      <c r="S149" s="158">
        <v>0</v>
      </c>
      <c r="T149" s="159">
        <f>S149*H149</f>
        <v>0</v>
      </c>
      <c r="AR149" s="106" t="s">
        <v>213</v>
      </c>
      <c r="AT149" s="106" t="s">
        <v>197</v>
      </c>
      <c r="AU149" s="106" t="s">
        <v>174</v>
      </c>
      <c r="AY149" s="3" t="s">
        <v>194</v>
      </c>
      <c r="BE149" s="81">
        <f>IF(N149="základná",J149,0)</f>
        <v>0</v>
      </c>
      <c r="BF149" s="81">
        <f>IF(N149="znížená",J149,0)</f>
        <v>0</v>
      </c>
      <c r="BG149" s="81">
        <f>IF(N149="zákl. prenesená",J149,0)</f>
        <v>0</v>
      </c>
      <c r="BH149" s="81">
        <f>IF(N149="zníž. prenesená",J149,0)</f>
        <v>0</v>
      </c>
      <c r="BI149" s="81">
        <f>IF(N149="nulová",J149,0)</f>
        <v>0</v>
      </c>
      <c r="BJ149" s="3" t="s">
        <v>174</v>
      </c>
      <c r="BK149" s="81">
        <f>ROUND(I149*H149,2)</f>
        <v>0</v>
      </c>
      <c r="BL149" s="3" t="s">
        <v>213</v>
      </c>
      <c r="BM149" s="106" t="s">
        <v>2428</v>
      </c>
    </row>
    <row r="150" spans="2:65" s="137" customFormat="1" ht="22.9" customHeight="1">
      <c r="B150" s="138"/>
      <c r="D150" s="139" t="s">
        <v>75</v>
      </c>
      <c r="E150" s="148" t="s">
        <v>213</v>
      </c>
      <c r="F150" s="148" t="s">
        <v>1184</v>
      </c>
      <c r="I150" s="141"/>
      <c r="J150" s="149">
        <f>BK150</f>
        <v>0</v>
      </c>
      <c r="L150" s="138"/>
      <c r="M150" s="143"/>
      <c r="P150" s="144">
        <f>SUM(P151:P158)</f>
        <v>0</v>
      </c>
      <c r="R150" s="144">
        <f>SUM(R151:R158)</f>
        <v>121.89336878434999</v>
      </c>
      <c r="T150" s="145">
        <f>SUM(T151:T158)</f>
        <v>0</v>
      </c>
      <c r="AR150" s="139" t="s">
        <v>84</v>
      </c>
      <c r="AT150" s="146" t="s">
        <v>75</v>
      </c>
      <c r="AU150" s="146" t="s">
        <v>84</v>
      </c>
      <c r="AY150" s="139" t="s">
        <v>194</v>
      </c>
      <c r="BK150" s="147">
        <f>SUM(BK151:BK158)</f>
        <v>0</v>
      </c>
    </row>
    <row r="151" spans="2:65" s="18" customFormat="1" ht="24.2" customHeight="1">
      <c r="B151" s="121"/>
      <c r="C151" s="150" t="s">
        <v>205</v>
      </c>
      <c r="D151" s="150" t="s">
        <v>197</v>
      </c>
      <c r="E151" s="151" t="s">
        <v>2429</v>
      </c>
      <c r="F151" s="152" t="s">
        <v>2430</v>
      </c>
      <c r="G151" s="153" t="s">
        <v>803</v>
      </c>
      <c r="H151" s="154">
        <v>44.311999999999998</v>
      </c>
      <c r="I151" s="155"/>
      <c r="J151" s="155">
        <f t="shared" ref="J151:J158" si="5">ROUND(I151*H151,2)</f>
        <v>0</v>
      </c>
      <c r="K151" s="156"/>
      <c r="L151" s="19"/>
      <c r="M151" s="157" t="s">
        <v>1</v>
      </c>
      <c r="N151" s="120" t="s">
        <v>42</v>
      </c>
      <c r="P151" s="158">
        <f t="shared" ref="P151:P158" si="6">O151*H151</f>
        <v>0</v>
      </c>
      <c r="Q151" s="158">
        <v>2.4494600000000002</v>
      </c>
      <c r="R151" s="158">
        <f t="shared" ref="R151:R158" si="7">Q151*H151</f>
        <v>108.54047152</v>
      </c>
      <c r="S151" s="158">
        <v>0</v>
      </c>
      <c r="T151" s="159">
        <f t="shared" ref="T151:T158" si="8">S151*H151</f>
        <v>0</v>
      </c>
      <c r="AR151" s="106" t="s">
        <v>213</v>
      </c>
      <c r="AT151" s="106" t="s">
        <v>197</v>
      </c>
      <c r="AU151" s="106" t="s">
        <v>174</v>
      </c>
      <c r="AY151" s="3" t="s">
        <v>194</v>
      </c>
      <c r="BE151" s="81">
        <f t="shared" ref="BE151:BE158" si="9">IF(N151="základná",J151,0)</f>
        <v>0</v>
      </c>
      <c r="BF151" s="81">
        <f t="shared" ref="BF151:BF158" si="10">IF(N151="znížená",J151,0)</f>
        <v>0</v>
      </c>
      <c r="BG151" s="81">
        <f t="shared" ref="BG151:BG158" si="11">IF(N151="zákl. prenesená",J151,0)</f>
        <v>0</v>
      </c>
      <c r="BH151" s="81">
        <f t="shared" ref="BH151:BH158" si="12">IF(N151="zníž. prenesená",J151,0)</f>
        <v>0</v>
      </c>
      <c r="BI151" s="81">
        <f t="shared" ref="BI151:BI158" si="13">IF(N151="nulová",J151,0)</f>
        <v>0</v>
      </c>
      <c r="BJ151" s="3" t="s">
        <v>174</v>
      </c>
      <c r="BK151" s="81">
        <f t="shared" ref="BK151:BK158" si="14">ROUND(I151*H151,2)</f>
        <v>0</v>
      </c>
      <c r="BL151" s="3" t="s">
        <v>213</v>
      </c>
      <c r="BM151" s="106" t="s">
        <v>2431</v>
      </c>
    </row>
    <row r="152" spans="2:65" s="18" customFormat="1" ht="16.5" customHeight="1">
      <c r="B152" s="121"/>
      <c r="C152" s="150" t="s">
        <v>213</v>
      </c>
      <c r="D152" s="150" t="s">
        <v>197</v>
      </c>
      <c r="E152" s="151" t="s">
        <v>2432</v>
      </c>
      <c r="F152" s="152" t="s">
        <v>2433</v>
      </c>
      <c r="G152" s="153" t="s">
        <v>419</v>
      </c>
      <c r="H152" s="154">
        <v>301.8</v>
      </c>
      <c r="I152" s="155"/>
      <c r="J152" s="155">
        <f t="shared" si="5"/>
        <v>0</v>
      </c>
      <c r="K152" s="156"/>
      <c r="L152" s="19"/>
      <c r="M152" s="157" t="s">
        <v>1</v>
      </c>
      <c r="N152" s="120" t="s">
        <v>42</v>
      </c>
      <c r="P152" s="158">
        <f t="shared" si="6"/>
        <v>0</v>
      </c>
      <c r="Q152" s="158">
        <v>4.1399599999999998E-3</v>
      </c>
      <c r="R152" s="158">
        <f t="shared" si="7"/>
        <v>1.2494399279999999</v>
      </c>
      <c r="S152" s="158">
        <v>0</v>
      </c>
      <c r="T152" s="159">
        <f t="shared" si="8"/>
        <v>0</v>
      </c>
      <c r="AR152" s="106" t="s">
        <v>213</v>
      </c>
      <c r="AT152" s="106" t="s">
        <v>197</v>
      </c>
      <c r="AU152" s="106" t="s">
        <v>174</v>
      </c>
      <c r="AY152" s="3" t="s">
        <v>194</v>
      </c>
      <c r="BE152" s="81">
        <f t="shared" si="9"/>
        <v>0</v>
      </c>
      <c r="BF152" s="81">
        <f t="shared" si="10"/>
        <v>0</v>
      </c>
      <c r="BG152" s="81">
        <f t="shared" si="11"/>
        <v>0</v>
      </c>
      <c r="BH152" s="81">
        <f t="shared" si="12"/>
        <v>0</v>
      </c>
      <c r="BI152" s="81">
        <f t="shared" si="13"/>
        <v>0</v>
      </c>
      <c r="BJ152" s="3" t="s">
        <v>174</v>
      </c>
      <c r="BK152" s="81">
        <f t="shared" si="14"/>
        <v>0</v>
      </c>
      <c r="BL152" s="3" t="s">
        <v>213</v>
      </c>
      <c r="BM152" s="106" t="s">
        <v>2434</v>
      </c>
    </row>
    <row r="153" spans="2:65" s="18" customFormat="1" ht="16.5" customHeight="1">
      <c r="B153" s="121"/>
      <c r="C153" s="150" t="s">
        <v>218</v>
      </c>
      <c r="D153" s="150" t="s">
        <v>197</v>
      </c>
      <c r="E153" s="151" t="s">
        <v>2435</v>
      </c>
      <c r="F153" s="152" t="s">
        <v>2436</v>
      </c>
      <c r="G153" s="153" t="s">
        <v>419</v>
      </c>
      <c r="H153" s="154">
        <v>301.8</v>
      </c>
      <c r="I153" s="155"/>
      <c r="J153" s="155">
        <f t="shared" si="5"/>
        <v>0</v>
      </c>
      <c r="K153" s="156"/>
      <c r="L153" s="19"/>
      <c r="M153" s="157" t="s">
        <v>1</v>
      </c>
      <c r="N153" s="120" t="s">
        <v>42</v>
      </c>
      <c r="P153" s="158">
        <f t="shared" si="6"/>
        <v>0</v>
      </c>
      <c r="Q153" s="158">
        <v>0</v>
      </c>
      <c r="R153" s="158">
        <f t="shared" si="7"/>
        <v>0</v>
      </c>
      <c r="S153" s="158">
        <v>0</v>
      </c>
      <c r="T153" s="159">
        <f t="shared" si="8"/>
        <v>0</v>
      </c>
      <c r="AR153" s="106" t="s">
        <v>213</v>
      </c>
      <c r="AT153" s="106" t="s">
        <v>197</v>
      </c>
      <c r="AU153" s="106" t="s">
        <v>174</v>
      </c>
      <c r="AY153" s="3" t="s">
        <v>194</v>
      </c>
      <c r="BE153" s="81">
        <f t="shared" si="9"/>
        <v>0</v>
      </c>
      <c r="BF153" s="81">
        <f t="shared" si="10"/>
        <v>0</v>
      </c>
      <c r="BG153" s="81">
        <f t="shared" si="11"/>
        <v>0</v>
      </c>
      <c r="BH153" s="81">
        <f t="shared" si="12"/>
        <v>0</v>
      </c>
      <c r="BI153" s="81">
        <f t="shared" si="13"/>
        <v>0</v>
      </c>
      <c r="BJ153" s="3" t="s">
        <v>174</v>
      </c>
      <c r="BK153" s="81">
        <f t="shared" si="14"/>
        <v>0</v>
      </c>
      <c r="BL153" s="3" t="s">
        <v>213</v>
      </c>
      <c r="BM153" s="106" t="s">
        <v>2437</v>
      </c>
    </row>
    <row r="154" spans="2:65" s="18" customFormat="1" ht="24.2" customHeight="1">
      <c r="B154" s="121"/>
      <c r="C154" s="150" t="s">
        <v>220</v>
      </c>
      <c r="D154" s="150" t="s">
        <v>197</v>
      </c>
      <c r="E154" s="151" t="s">
        <v>2438</v>
      </c>
      <c r="F154" s="152" t="s">
        <v>2439</v>
      </c>
      <c r="G154" s="153" t="s">
        <v>419</v>
      </c>
      <c r="H154" s="154">
        <v>238.92</v>
      </c>
      <c r="I154" s="155"/>
      <c r="J154" s="155">
        <f t="shared" si="5"/>
        <v>0</v>
      </c>
      <c r="K154" s="156"/>
      <c r="L154" s="19"/>
      <c r="M154" s="157" t="s">
        <v>1</v>
      </c>
      <c r="N154" s="120" t="s">
        <v>42</v>
      </c>
      <c r="P154" s="158">
        <f t="shared" si="6"/>
        <v>0</v>
      </c>
      <c r="Q154" s="158">
        <v>2.2049999999999999E-3</v>
      </c>
      <c r="R154" s="158">
        <f t="shared" si="7"/>
        <v>0.52681859999999991</v>
      </c>
      <c r="S154" s="158">
        <v>0</v>
      </c>
      <c r="T154" s="159">
        <f t="shared" si="8"/>
        <v>0</v>
      </c>
      <c r="AR154" s="106" t="s">
        <v>213</v>
      </c>
      <c r="AT154" s="106" t="s">
        <v>197</v>
      </c>
      <c r="AU154" s="106" t="s">
        <v>174</v>
      </c>
      <c r="AY154" s="3" t="s">
        <v>194</v>
      </c>
      <c r="BE154" s="81">
        <f t="shared" si="9"/>
        <v>0</v>
      </c>
      <c r="BF154" s="81">
        <f t="shared" si="10"/>
        <v>0</v>
      </c>
      <c r="BG154" s="81">
        <f t="shared" si="11"/>
        <v>0</v>
      </c>
      <c r="BH154" s="81">
        <f t="shared" si="12"/>
        <v>0</v>
      </c>
      <c r="BI154" s="81">
        <f t="shared" si="13"/>
        <v>0</v>
      </c>
      <c r="BJ154" s="3" t="s">
        <v>174</v>
      </c>
      <c r="BK154" s="81">
        <f t="shared" si="14"/>
        <v>0</v>
      </c>
      <c r="BL154" s="3" t="s">
        <v>213</v>
      </c>
      <c r="BM154" s="106" t="s">
        <v>2440</v>
      </c>
    </row>
    <row r="155" spans="2:65" s="18" customFormat="1" ht="24.2" customHeight="1">
      <c r="B155" s="121"/>
      <c r="C155" s="150" t="s">
        <v>222</v>
      </c>
      <c r="D155" s="150" t="s">
        <v>197</v>
      </c>
      <c r="E155" s="151" t="s">
        <v>2441</v>
      </c>
      <c r="F155" s="152" t="s">
        <v>2442</v>
      </c>
      <c r="G155" s="153" t="s">
        <v>419</v>
      </c>
      <c r="H155" s="154">
        <v>238.92</v>
      </c>
      <c r="I155" s="155"/>
      <c r="J155" s="155">
        <f t="shared" si="5"/>
        <v>0</v>
      </c>
      <c r="K155" s="156"/>
      <c r="L155" s="19"/>
      <c r="M155" s="157" t="s">
        <v>1</v>
      </c>
      <c r="N155" s="120" t="s">
        <v>42</v>
      </c>
      <c r="P155" s="158">
        <f t="shared" si="6"/>
        <v>0</v>
      </c>
      <c r="Q155" s="158">
        <v>0</v>
      </c>
      <c r="R155" s="158">
        <f t="shared" si="7"/>
        <v>0</v>
      </c>
      <c r="S155" s="158">
        <v>0</v>
      </c>
      <c r="T155" s="159">
        <f t="shared" si="8"/>
        <v>0</v>
      </c>
      <c r="AR155" s="106" t="s">
        <v>213</v>
      </c>
      <c r="AT155" s="106" t="s">
        <v>197</v>
      </c>
      <c r="AU155" s="106" t="s">
        <v>174</v>
      </c>
      <c r="AY155" s="3" t="s">
        <v>194</v>
      </c>
      <c r="BE155" s="81">
        <f t="shared" si="9"/>
        <v>0</v>
      </c>
      <c r="BF155" s="81">
        <f t="shared" si="10"/>
        <v>0</v>
      </c>
      <c r="BG155" s="81">
        <f t="shared" si="11"/>
        <v>0</v>
      </c>
      <c r="BH155" s="81">
        <f t="shared" si="12"/>
        <v>0</v>
      </c>
      <c r="BI155" s="81">
        <f t="shared" si="13"/>
        <v>0</v>
      </c>
      <c r="BJ155" s="3" t="s">
        <v>174</v>
      </c>
      <c r="BK155" s="81">
        <f t="shared" si="14"/>
        <v>0</v>
      </c>
      <c r="BL155" s="3" t="s">
        <v>213</v>
      </c>
      <c r="BM155" s="106" t="s">
        <v>2443</v>
      </c>
    </row>
    <row r="156" spans="2:65" s="18" customFormat="1" ht="37.9" customHeight="1">
      <c r="B156" s="121"/>
      <c r="C156" s="150" t="s">
        <v>224</v>
      </c>
      <c r="D156" s="150" t="s">
        <v>197</v>
      </c>
      <c r="E156" s="151" t="s">
        <v>2444</v>
      </c>
      <c r="F156" s="152" t="s">
        <v>2445</v>
      </c>
      <c r="G156" s="153" t="s">
        <v>200</v>
      </c>
      <c r="H156" s="154">
        <v>3.4449999999999998</v>
      </c>
      <c r="I156" s="155"/>
      <c r="J156" s="155">
        <f t="shared" si="5"/>
        <v>0</v>
      </c>
      <c r="K156" s="156"/>
      <c r="L156" s="19"/>
      <c r="M156" s="157" t="s">
        <v>1</v>
      </c>
      <c r="N156" s="120" t="s">
        <v>42</v>
      </c>
      <c r="P156" s="158">
        <f t="shared" si="6"/>
        <v>0</v>
      </c>
      <c r="Q156" s="158">
        <v>1.0162834300000001</v>
      </c>
      <c r="R156" s="158">
        <f t="shared" si="7"/>
        <v>3.5010964163500002</v>
      </c>
      <c r="S156" s="158">
        <v>0</v>
      </c>
      <c r="T156" s="159">
        <f t="shared" si="8"/>
        <v>0</v>
      </c>
      <c r="AR156" s="106" t="s">
        <v>213</v>
      </c>
      <c r="AT156" s="106" t="s">
        <v>197</v>
      </c>
      <c r="AU156" s="106" t="s">
        <v>174</v>
      </c>
      <c r="AY156" s="3" t="s">
        <v>194</v>
      </c>
      <c r="BE156" s="81">
        <f t="shared" si="9"/>
        <v>0</v>
      </c>
      <c r="BF156" s="81">
        <f t="shared" si="10"/>
        <v>0</v>
      </c>
      <c r="BG156" s="81">
        <f t="shared" si="11"/>
        <v>0</v>
      </c>
      <c r="BH156" s="81">
        <f t="shared" si="12"/>
        <v>0</v>
      </c>
      <c r="BI156" s="81">
        <f t="shared" si="13"/>
        <v>0</v>
      </c>
      <c r="BJ156" s="3" t="s">
        <v>174</v>
      </c>
      <c r="BK156" s="81">
        <f t="shared" si="14"/>
        <v>0</v>
      </c>
      <c r="BL156" s="3" t="s">
        <v>213</v>
      </c>
      <c r="BM156" s="106" t="s">
        <v>2446</v>
      </c>
    </row>
    <row r="157" spans="2:65" s="18" customFormat="1" ht="16.5" customHeight="1">
      <c r="B157" s="121"/>
      <c r="C157" s="150" t="s">
        <v>195</v>
      </c>
      <c r="D157" s="150" t="s">
        <v>197</v>
      </c>
      <c r="E157" s="151" t="s">
        <v>2447</v>
      </c>
      <c r="F157" s="152" t="s">
        <v>2448</v>
      </c>
      <c r="G157" s="153" t="s">
        <v>803</v>
      </c>
      <c r="H157" s="154">
        <v>3</v>
      </c>
      <c r="I157" s="155"/>
      <c r="J157" s="155">
        <f t="shared" si="5"/>
        <v>0</v>
      </c>
      <c r="K157" s="156"/>
      <c r="L157" s="19"/>
      <c r="M157" s="157" t="s">
        <v>1</v>
      </c>
      <c r="N157" s="120" t="s">
        <v>42</v>
      </c>
      <c r="P157" s="158">
        <f t="shared" si="6"/>
        <v>0</v>
      </c>
      <c r="Q157" s="158">
        <v>2.2859600000000002</v>
      </c>
      <c r="R157" s="158">
        <f t="shared" si="7"/>
        <v>6.8578800000000006</v>
      </c>
      <c r="S157" s="158">
        <v>0</v>
      </c>
      <c r="T157" s="159">
        <f t="shared" si="8"/>
        <v>0</v>
      </c>
      <c r="AR157" s="106" t="s">
        <v>213</v>
      </c>
      <c r="AT157" s="106" t="s">
        <v>197</v>
      </c>
      <c r="AU157" s="106" t="s">
        <v>174</v>
      </c>
      <c r="AY157" s="3" t="s">
        <v>194</v>
      </c>
      <c r="BE157" s="81">
        <f t="shared" si="9"/>
        <v>0</v>
      </c>
      <c r="BF157" s="81">
        <f t="shared" si="10"/>
        <v>0</v>
      </c>
      <c r="BG157" s="81">
        <f t="shared" si="11"/>
        <v>0</v>
      </c>
      <c r="BH157" s="81">
        <f t="shared" si="12"/>
        <v>0</v>
      </c>
      <c r="BI157" s="81">
        <f t="shared" si="13"/>
        <v>0</v>
      </c>
      <c r="BJ157" s="3" t="s">
        <v>174</v>
      </c>
      <c r="BK157" s="81">
        <f t="shared" si="14"/>
        <v>0</v>
      </c>
      <c r="BL157" s="3" t="s">
        <v>213</v>
      </c>
      <c r="BM157" s="106" t="s">
        <v>2449</v>
      </c>
    </row>
    <row r="158" spans="2:65" s="18" customFormat="1" ht="33" customHeight="1">
      <c r="B158" s="121"/>
      <c r="C158" s="150" t="s">
        <v>232</v>
      </c>
      <c r="D158" s="150" t="s">
        <v>197</v>
      </c>
      <c r="E158" s="151" t="s">
        <v>2450</v>
      </c>
      <c r="F158" s="152" t="s">
        <v>2451</v>
      </c>
      <c r="G158" s="153" t="s">
        <v>803</v>
      </c>
      <c r="H158" s="154">
        <v>0.64400000000000002</v>
      </c>
      <c r="I158" s="155"/>
      <c r="J158" s="155">
        <f t="shared" si="5"/>
        <v>0</v>
      </c>
      <c r="K158" s="156"/>
      <c r="L158" s="19"/>
      <c r="M158" s="157" t="s">
        <v>1</v>
      </c>
      <c r="N158" s="120" t="s">
        <v>42</v>
      </c>
      <c r="P158" s="158">
        <f t="shared" si="6"/>
        <v>0</v>
      </c>
      <c r="Q158" s="158">
        <v>1.8907799999999999</v>
      </c>
      <c r="R158" s="158">
        <f t="shared" si="7"/>
        <v>1.2176623200000001</v>
      </c>
      <c r="S158" s="158">
        <v>0</v>
      </c>
      <c r="T158" s="159">
        <f t="shared" si="8"/>
        <v>0</v>
      </c>
      <c r="AR158" s="106" t="s">
        <v>213</v>
      </c>
      <c r="AT158" s="106" t="s">
        <v>197</v>
      </c>
      <c r="AU158" s="106" t="s">
        <v>174</v>
      </c>
      <c r="AY158" s="3" t="s">
        <v>194</v>
      </c>
      <c r="BE158" s="81">
        <f t="shared" si="9"/>
        <v>0</v>
      </c>
      <c r="BF158" s="81">
        <f t="shared" si="10"/>
        <v>0</v>
      </c>
      <c r="BG158" s="81">
        <f t="shared" si="11"/>
        <v>0</v>
      </c>
      <c r="BH158" s="81">
        <f t="shared" si="12"/>
        <v>0</v>
      </c>
      <c r="BI158" s="81">
        <f t="shared" si="13"/>
        <v>0</v>
      </c>
      <c r="BJ158" s="3" t="s">
        <v>174</v>
      </c>
      <c r="BK158" s="81">
        <f t="shared" si="14"/>
        <v>0</v>
      </c>
      <c r="BL158" s="3" t="s">
        <v>213</v>
      </c>
      <c r="BM158" s="106" t="s">
        <v>2452</v>
      </c>
    </row>
    <row r="159" spans="2:65" s="137" customFormat="1" ht="22.9" customHeight="1">
      <c r="B159" s="138"/>
      <c r="D159" s="139" t="s">
        <v>75</v>
      </c>
      <c r="E159" s="148" t="s">
        <v>220</v>
      </c>
      <c r="F159" s="148" t="s">
        <v>1198</v>
      </c>
      <c r="I159" s="141"/>
      <c r="J159" s="149">
        <f>BK159</f>
        <v>0</v>
      </c>
      <c r="L159" s="138"/>
      <c r="M159" s="143"/>
      <c r="P159" s="144">
        <f>SUM(P160:P171)</f>
        <v>0</v>
      </c>
      <c r="R159" s="144">
        <f>SUM(R160:R171)</f>
        <v>7.8474667799999995</v>
      </c>
      <c r="T159" s="145">
        <f>SUM(T160:T171)</f>
        <v>0</v>
      </c>
      <c r="AR159" s="139" t="s">
        <v>84</v>
      </c>
      <c r="AT159" s="146" t="s">
        <v>75</v>
      </c>
      <c r="AU159" s="146" t="s">
        <v>84</v>
      </c>
      <c r="AY159" s="139" t="s">
        <v>194</v>
      </c>
      <c r="BK159" s="147">
        <f>SUM(BK160:BK171)</f>
        <v>0</v>
      </c>
    </row>
    <row r="160" spans="2:65" s="18" customFormat="1" ht="24.2" customHeight="1">
      <c r="B160" s="121"/>
      <c r="C160" s="150" t="s">
        <v>236</v>
      </c>
      <c r="D160" s="150" t="s">
        <v>197</v>
      </c>
      <c r="E160" s="151" t="s">
        <v>1202</v>
      </c>
      <c r="F160" s="152" t="s">
        <v>1203</v>
      </c>
      <c r="G160" s="153" t="s">
        <v>419</v>
      </c>
      <c r="H160" s="154">
        <v>10</v>
      </c>
      <c r="I160" s="155"/>
      <c r="J160" s="155">
        <f t="shared" ref="J160:J171" si="15">ROUND(I160*H160,2)</f>
        <v>0</v>
      </c>
      <c r="K160" s="156"/>
      <c r="L160" s="19"/>
      <c r="M160" s="157" t="s">
        <v>1</v>
      </c>
      <c r="N160" s="120" t="s">
        <v>42</v>
      </c>
      <c r="P160" s="158">
        <f t="shared" ref="P160:P171" si="16">O160*H160</f>
        <v>0</v>
      </c>
      <c r="Q160" s="158">
        <v>2.2000000000000001E-4</v>
      </c>
      <c r="R160" s="158">
        <f t="shared" ref="R160:R171" si="17">Q160*H160</f>
        <v>2.2000000000000001E-3</v>
      </c>
      <c r="S160" s="158">
        <v>0</v>
      </c>
      <c r="T160" s="159">
        <f t="shared" ref="T160:T171" si="18">S160*H160</f>
        <v>0</v>
      </c>
      <c r="AR160" s="106" t="s">
        <v>213</v>
      </c>
      <c r="AT160" s="106" t="s">
        <v>197</v>
      </c>
      <c r="AU160" s="106" t="s">
        <v>174</v>
      </c>
      <c r="AY160" s="3" t="s">
        <v>194</v>
      </c>
      <c r="BE160" s="81">
        <f t="shared" ref="BE160:BE171" si="19">IF(N160="základná",J160,0)</f>
        <v>0</v>
      </c>
      <c r="BF160" s="81">
        <f t="shared" ref="BF160:BF171" si="20">IF(N160="znížená",J160,0)</f>
        <v>0</v>
      </c>
      <c r="BG160" s="81">
        <f t="shared" ref="BG160:BG171" si="21">IF(N160="zákl. prenesená",J160,0)</f>
        <v>0</v>
      </c>
      <c r="BH160" s="81">
        <f t="shared" ref="BH160:BH171" si="22">IF(N160="zníž. prenesená",J160,0)</f>
        <v>0</v>
      </c>
      <c r="BI160" s="81">
        <f t="shared" ref="BI160:BI171" si="23">IF(N160="nulová",J160,0)</f>
        <v>0</v>
      </c>
      <c r="BJ160" s="3" t="s">
        <v>174</v>
      </c>
      <c r="BK160" s="81">
        <f t="shared" ref="BK160:BK171" si="24">ROUND(I160*H160,2)</f>
        <v>0</v>
      </c>
      <c r="BL160" s="3" t="s">
        <v>213</v>
      </c>
      <c r="BM160" s="106" t="s">
        <v>2453</v>
      </c>
    </row>
    <row r="161" spans="2:65" s="18" customFormat="1" ht="16.5" customHeight="1">
      <c r="B161" s="121"/>
      <c r="C161" s="165" t="s">
        <v>240</v>
      </c>
      <c r="D161" s="165" t="s">
        <v>209</v>
      </c>
      <c r="E161" s="166" t="s">
        <v>1205</v>
      </c>
      <c r="F161" s="167" t="s">
        <v>1206</v>
      </c>
      <c r="G161" s="168" t="s">
        <v>419</v>
      </c>
      <c r="H161" s="169">
        <v>10</v>
      </c>
      <c r="I161" s="170"/>
      <c r="J161" s="170">
        <f t="shared" si="15"/>
        <v>0</v>
      </c>
      <c r="K161" s="171"/>
      <c r="L161" s="172"/>
      <c r="M161" s="173" t="s">
        <v>1</v>
      </c>
      <c r="N161" s="174" t="s">
        <v>42</v>
      </c>
      <c r="P161" s="158">
        <f t="shared" si="16"/>
        <v>0</v>
      </c>
      <c r="Q161" s="158">
        <v>0</v>
      </c>
      <c r="R161" s="158">
        <f t="shared" si="17"/>
        <v>0</v>
      </c>
      <c r="S161" s="158">
        <v>0</v>
      </c>
      <c r="T161" s="159">
        <f t="shared" si="18"/>
        <v>0</v>
      </c>
      <c r="AR161" s="106" t="s">
        <v>224</v>
      </c>
      <c r="AT161" s="106" t="s">
        <v>209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213</v>
      </c>
      <c r="BM161" s="106" t="s">
        <v>2454</v>
      </c>
    </row>
    <row r="162" spans="2:65" s="18" customFormat="1" ht="24.2" customHeight="1">
      <c r="B162" s="121"/>
      <c r="C162" s="150" t="s">
        <v>244</v>
      </c>
      <c r="D162" s="150" t="s">
        <v>197</v>
      </c>
      <c r="E162" s="151" t="s">
        <v>1202</v>
      </c>
      <c r="F162" s="152" t="s">
        <v>1203</v>
      </c>
      <c r="G162" s="153" t="s">
        <v>419</v>
      </c>
      <c r="H162" s="154">
        <v>150</v>
      </c>
      <c r="I162" s="155"/>
      <c r="J162" s="155">
        <f t="shared" si="15"/>
        <v>0</v>
      </c>
      <c r="K162" s="156"/>
      <c r="L162" s="19"/>
      <c r="M162" s="157" t="s">
        <v>1</v>
      </c>
      <c r="N162" s="120" t="s">
        <v>42</v>
      </c>
      <c r="P162" s="158">
        <f t="shared" si="16"/>
        <v>0</v>
      </c>
      <c r="Q162" s="158">
        <v>2.2000000000000001E-4</v>
      </c>
      <c r="R162" s="158">
        <f t="shared" si="17"/>
        <v>3.3000000000000002E-2</v>
      </c>
      <c r="S162" s="158">
        <v>0</v>
      </c>
      <c r="T162" s="159">
        <f t="shared" si="18"/>
        <v>0</v>
      </c>
      <c r="AR162" s="106" t="s">
        <v>213</v>
      </c>
      <c r="AT162" s="106" t="s">
        <v>197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213</v>
      </c>
      <c r="BM162" s="106" t="s">
        <v>2455</v>
      </c>
    </row>
    <row r="163" spans="2:65" s="18" customFormat="1" ht="16.5" customHeight="1">
      <c r="B163" s="121"/>
      <c r="C163" s="165" t="s">
        <v>249</v>
      </c>
      <c r="D163" s="165" t="s">
        <v>209</v>
      </c>
      <c r="E163" s="166" t="s">
        <v>2456</v>
      </c>
      <c r="F163" s="167" t="s">
        <v>2457</v>
      </c>
      <c r="G163" s="168" t="s">
        <v>216</v>
      </c>
      <c r="H163" s="169">
        <v>30</v>
      </c>
      <c r="I163" s="170"/>
      <c r="J163" s="170">
        <f t="shared" si="15"/>
        <v>0</v>
      </c>
      <c r="K163" s="171"/>
      <c r="L163" s="172"/>
      <c r="M163" s="173" t="s">
        <v>1</v>
      </c>
      <c r="N163" s="174" t="s">
        <v>42</v>
      </c>
      <c r="P163" s="158">
        <f t="shared" si="16"/>
        <v>0</v>
      </c>
      <c r="Q163" s="158">
        <v>1E-3</v>
      </c>
      <c r="R163" s="158">
        <f t="shared" si="17"/>
        <v>0.03</v>
      </c>
      <c r="S163" s="158">
        <v>0</v>
      </c>
      <c r="T163" s="159">
        <f t="shared" si="18"/>
        <v>0</v>
      </c>
      <c r="AR163" s="106" t="s">
        <v>224</v>
      </c>
      <c r="AT163" s="106" t="s">
        <v>209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213</v>
      </c>
      <c r="BM163" s="106" t="s">
        <v>2458</v>
      </c>
    </row>
    <row r="164" spans="2:65" s="18" customFormat="1" ht="16.5" customHeight="1">
      <c r="B164" s="121"/>
      <c r="C164" s="150" t="s">
        <v>253</v>
      </c>
      <c r="D164" s="150" t="s">
        <v>197</v>
      </c>
      <c r="E164" s="151" t="s">
        <v>2459</v>
      </c>
      <c r="F164" s="152" t="s">
        <v>2460</v>
      </c>
      <c r="G164" s="153" t="s">
        <v>284</v>
      </c>
      <c r="H164" s="154">
        <v>9</v>
      </c>
      <c r="I164" s="155"/>
      <c r="J164" s="155">
        <f t="shared" si="15"/>
        <v>0</v>
      </c>
      <c r="K164" s="156"/>
      <c r="L164" s="19"/>
      <c r="M164" s="157" t="s">
        <v>1</v>
      </c>
      <c r="N164" s="120" t="s">
        <v>42</v>
      </c>
      <c r="P164" s="158">
        <f t="shared" si="16"/>
        <v>0</v>
      </c>
      <c r="Q164" s="158">
        <v>1.05E-4</v>
      </c>
      <c r="R164" s="158">
        <f t="shared" si="17"/>
        <v>9.4500000000000009E-4</v>
      </c>
      <c r="S164" s="158">
        <v>0</v>
      </c>
      <c r="T164" s="159">
        <f t="shared" si="18"/>
        <v>0</v>
      </c>
      <c r="AR164" s="106" t="s">
        <v>213</v>
      </c>
      <c r="AT164" s="106" t="s">
        <v>197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213</v>
      </c>
      <c r="BM164" s="106" t="s">
        <v>2461</v>
      </c>
    </row>
    <row r="165" spans="2:65" s="18" customFormat="1" ht="16.5" customHeight="1">
      <c r="B165" s="121"/>
      <c r="C165" s="150" t="s">
        <v>257</v>
      </c>
      <c r="D165" s="150" t="s">
        <v>197</v>
      </c>
      <c r="E165" s="151" t="s">
        <v>2462</v>
      </c>
      <c r="F165" s="152" t="s">
        <v>2463</v>
      </c>
      <c r="G165" s="153" t="s">
        <v>284</v>
      </c>
      <c r="H165" s="154">
        <v>9</v>
      </c>
      <c r="I165" s="155"/>
      <c r="J165" s="155">
        <f t="shared" si="15"/>
        <v>0</v>
      </c>
      <c r="K165" s="156"/>
      <c r="L165" s="19"/>
      <c r="M165" s="157" t="s">
        <v>1</v>
      </c>
      <c r="N165" s="120" t="s">
        <v>42</v>
      </c>
      <c r="P165" s="158">
        <f t="shared" si="16"/>
        <v>0</v>
      </c>
      <c r="Q165" s="158">
        <v>6.4641999999999998E-4</v>
      </c>
      <c r="R165" s="158">
        <f t="shared" si="17"/>
        <v>5.8177799999999998E-3</v>
      </c>
      <c r="S165" s="158">
        <v>0</v>
      </c>
      <c r="T165" s="159">
        <f t="shared" si="18"/>
        <v>0</v>
      </c>
      <c r="AR165" s="106" t="s">
        <v>213</v>
      </c>
      <c r="AT165" s="106" t="s">
        <v>197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213</v>
      </c>
      <c r="BM165" s="106" t="s">
        <v>2464</v>
      </c>
    </row>
    <row r="166" spans="2:65" s="18" customFormat="1" ht="24.2" customHeight="1">
      <c r="B166" s="121"/>
      <c r="C166" s="150" t="s">
        <v>261</v>
      </c>
      <c r="D166" s="150" t="s">
        <v>197</v>
      </c>
      <c r="E166" s="151" t="s">
        <v>2465</v>
      </c>
      <c r="F166" s="152" t="s">
        <v>2466</v>
      </c>
      <c r="G166" s="153" t="s">
        <v>284</v>
      </c>
      <c r="H166" s="154">
        <v>9</v>
      </c>
      <c r="I166" s="155"/>
      <c r="J166" s="155">
        <f t="shared" si="15"/>
        <v>0</v>
      </c>
      <c r="K166" s="156"/>
      <c r="L166" s="19"/>
      <c r="M166" s="157" t="s">
        <v>1</v>
      </c>
      <c r="N166" s="120" t="s">
        <v>42</v>
      </c>
      <c r="P166" s="158">
        <f t="shared" si="16"/>
        <v>0</v>
      </c>
      <c r="Q166" s="158">
        <v>5.5999999999999999E-5</v>
      </c>
      <c r="R166" s="158">
        <f t="shared" si="17"/>
        <v>5.04E-4</v>
      </c>
      <c r="S166" s="158">
        <v>0</v>
      </c>
      <c r="T166" s="159">
        <f t="shared" si="18"/>
        <v>0</v>
      </c>
      <c r="AR166" s="106" t="s">
        <v>213</v>
      </c>
      <c r="AT166" s="106" t="s">
        <v>197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213</v>
      </c>
      <c r="BM166" s="106" t="s">
        <v>2467</v>
      </c>
    </row>
    <row r="167" spans="2:65" s="18" customFormat="1" ht="24.2" customHeight="1">
      <c r="B167" s="121"/>
      <c r="C167" s="165" t="s">
        <v>265</v>
      </c>
      <c r="D167" s="165" t="s">
        <v>209</v>
      </c>
      <c r="E167" s="166" t="s">
        <v>2468</v>
      </c>
      <c r="F167" s="167" t="s">
        <v>2469</v>
      </c>
      <c r="G167" s="168" t="s">
        <v>284</v>
      </c>
      <c r="H167" s="169">
        <v>9</v>
      </c>
      <c r="I167" s="170"/>
      <c r="J167" s="170">
        <f t="shared" si="15"/>
        <v>0</v>
      </c>
      <c r="K167" s="171"/>
      <c r="L167" s="172"/>
      <c r="M167" s="173" t="s">
        <v>1</v>
      </c>
      <c r="N167" s="174" t="s">
        <v>42</v>
      </c>
      <c r="P167" s="158">
        <f t="shared" si="16"/>
        <v>0</v>
      </c>
      <c r="Q167" s="158">
        <v>0</v>
      </c>
      <c r="R167" s="158">
        <f t="shared" si="17"/>
        <v>0</v>
      </c>
      <c r="S167" s="158">
        <v>0</v>
      </c>
      <c r="T167" s="159">
        <f t="shared" si="18"/>
        <v>0</v>
      </c>
      <c r="AR167" s="106" t="s">
        <v>224</v>
      </c>
      <c r="AT167" s="106" t="s">
        <v>209</v>
      </c>
      <c r="AU167" s="106" t="s">
        <v>174</v>
      </c>
      <c r="AY167" s="3" t="s">
        <v>194</v>
      </c>
      <c r="BE167" s="81">
        <f t="shared" si="19"/>
        <v>0</v>
      </c>
      <c r="BF167" s="81">
        <f t="shared" si="20"/>
        <v>0</v>
      </c>
      <c r="BG167" s="81">
        <f t="shared" si="21"/>
        <v>0</v>
      </c>
      <c r="BH167" s="81">
        <f t="shared" si="22"/>
        <v>0</v>
      </c>
      <c r="BI167" s="81">
        <f t="shared" si="23"/>
        <v>0</v>
      </c>
      <c r="BJ167" s="3" t="s">
        <v>174</v>
      </c>
      <c r="BK167" s="81">
        <f t="shared" si="24"/>
        <v>0</v>
      </c>
      <c r="BL167" s="3" t="s">
        <v>213</v>
      </c>
      <c r="BM167" s="106" t="s">
        <v>2470</v>
      </c>
    </row>
    <row r="168" spans="2:65" s="18" customFormat="1" ht="24.2" customHeight="1">
      <c r="B168" s="121"/>
      <c r="C168" s="150" t="s">
        <v>269</v>
      </c>
      <c r="D168" s="150" t="s">
        <v>197</v>
      </c>
      <c r="E168" s="151" t="s">
        <v>2471</v>
      </c>
      <c r="F168" s="152" t="s">
        <v>2472</v>
      </c>
      <c r="G168" s="153" t="s">
        <v>419</v>
      </c>
      <c r="H168" s="154">
        <v>150</v>
      </c>
      <c r="I168" s="155"/>
      <c r="J168" s="155">
        <f t="shared" si="15"/>
        <v>0</v>
      </c>
      <c r="K168" s="156"/>
      <c r="L168" s="19"/>
      <c r="M168" s="157" t="s">
        <v>1</v>
      </c>
      <c r="N168" s="120" t="s">
        <v>42</v>
      </c>
      <c r="P168" s="158">
        <f t="shared" si="16"/>
        <v>0</v>
      </c>
      <c r="Q168" s="158">
        <v>5.0000000000000001E-4</v>
      </c>
      <c r="R168" s="158">
        <f t="shared" si="17"/>
        <v>7.4999999999999997E-2</v>
      </c>
      <c r="S168" s="158">
        <v>0</v>
      </c>
      <c r="T168" s="159">
        <f t="shared" si="18"/>
        <v>0</v>
      </c>
      <c r="AR168" s="106" t="s">
        <v>213</v>
      </c>
      <c r="AT168" s="106" t="s">
        <v>197</v>
      </c>
      <c r="AU168" s="106" t="s">
        <v>174</v>
      </c>
      <c r="AY168" s="3" t="s">
        <v>194</v>
      </c>
      <c r="BE168" s="81">
        <f t="shared" si="19"/>
        <v>0</v>
      </c>
      <c r="BF168" s="81">
        <f t="shared" si="20"/>
        <v>0</v>
      </c>
      <c r="BG168" s="81">
        <f t="shared" si="21"/>
        <v>0</v>
      </c>
      <c r="BH168" s="81">
        <f t="shared" si="22"/>
        <v>0</v>
      </c>
      <c r="BI168" s="81">
        <f t="shared" si="23"/>
        <v>0</v>
      </c>
      <c r="BJ168" s="3" t="s">
        <v>174</v>
      </c>
      <c r="BK168" s="81">
        <f t="shared" si="24"/>
        <v>0</v>
      </c>
      <c r="BL168" s="3" t="s">
        <v>213</v>
      </c>
      <c r="BM168" s="106" t="s">
        <v>2473</v>
      </c>
    </row>
    <row r="169" spans="2:65" s="18" customFormat="1" ht="16.5" customHeight="1">
      <c r="B169" s="121"/>
      <c r="C169" s="165" t="s">
        <v>273</v>
      </c>
      <c r="D169" s="165" t="s">
        <v>209</v>
      </c>
      <c r="E169" s="166" t="s">
        <v>2474</v>
      </c>
      <c r="F169" s="167" t="s">
        <v>2475</v>
      </c>
      <c r="G169" s="168" t="s">
        <v>216</v>
      </c>
      <c r="H169" s="169">
        <v>50</v>
      </c>
      <c r="I169" s="170"/>
      <c r="J169" s="170">
        <f t="shared" si="15"/>
        <v>0</v>
      </c>
      <c r="K169" s="171"/>
      <c r="L169" s="172"/>
      <c r="M169" s="173" t="s">
        <v>1</v>
      </c>
      <c r="N169" s="174" t="s">
        <v>42</v>
      </c>
      <c r="P169" s="158">
        <f t="shared" si="16"/>
        <v>0</v>
      </c>
      <c r="Q169" s="158">
        <v>1E-3</v>
      </c>
      <c r="R169" s="158">
        <f t="shared" si="17"/>
        <v>0.05</v>
      </c>
      <c r="S169" s="158">
        <v>0</v>
      </c>
      <c r="T169" s="159">
        <f t="shared" si="18"/>
        <v>0</v>
      </c>
      <c r="AR169" s="106" t="s">
        <v>224</v>
      </c>
      <c r="AT169" s="106" t="s">
        <v>209</v>
      </c>
      <c r="AU169" s="106" t="s">
        <v>174</v>
      </c>
      <c r="AY169" s="3" t="s">
        <v>194</v>
      </c>
      <c r="BE169" s="81">
        <f t="shared" si="19"/>
        <v>0</v>
      </c>
      <c r="BF169" s="81">
        <f t="shared" si="20"/>
        <v>0</v>
      </c>
      <c r="BG169" s="81">
        <f t="shared" si="21"/>
        <v>0</v>
      </c>
      <c r="BH169" s="81">
        <f t="shared" si="22"/>
        <v>0</v>
      </c>
      <c r="BI169" s="81">
        <f t="shared" si="23"/>
        <v>0</v>
      </c>
      <c r="BJ169" s="3" t="s">
        <v>174</v>
      </c>
      <c r="BK169" s="81">
        <f t="shared" si="24"/>
        <v>0</v>
      </c>
      <c r="BL169" s="3" t="s">
        <v>213</v>
      </c>
      <c r="BM169" s="106" t="s">
        <v>2476</v>
      </c>
    </row>
    <row r="170" spans="2:65" s="18" customFormat="1" ht="33" customHeight="1">
      <c r="B170" s="121"/>
      <c r="C170" s="150" t="s">
        <v>277</v>
      </c>
      <c r="D170" s="150" t="s">
        <v>197</v>
      </c>
      <c r="E170" s="151" t="s">
        <v>2477</v>
      </c>
      <c r="F170" s="152" t="s">
        <v>2478</v>
      </c>
      <c r="G170" s="153" t="s">
        <v>419</v>
      </c>
      <c r="H170" s="154">
        <v>150</v>
      </c>
      <c r="I170" s="155"/>
      <c r="J170" s="155">
        <f t="shared" si="15"/>
        <v>0</v>
      </c>
      <c r="K170" s="156"/>
      <c r="L170" s="19"/>
      <c r="M170" s="157" t="s">
        <v>1</v>
      </c>
      <c r="N170" s="120" t="s">
        <v>42</v>
      </c>
      <c r="P170" s="158">
        <f t="shared" si="16"/>
        <v>0</v>
      </c>
      <c r="Q170" s="158">
        <v>5.0999999999999997E-2</v>
      </c>
      <c r="R170" s="158">
        <f t="shared" si="17"/>
        <v>7.6499999999999995</v>
      </c>
      <c r="S170" s="158">
        <v>0</v>
      </c>
      <c r="T170" s="159">
        <f t="shared" si="18"/>
        <v>0</v>
      </c>
      <c r="AR170" s="106" t="s">
        <v>213</v>
      </c>
      <c r="AT170" s="106" t="s">
        <v>197</v>
      </c>
      <c r="AU170" s="106" t="s">
        <v>174</v>
      </c>
      <c r="AY170" s="3" t="s">
        <v>194</v>
      </c>
      <c r="BE170" s="81">
        <f t="shared" si="19"/>
        <v>0</v>
      </c>
      <c r="BF170" s="81">
        <f t="shared" si="20"/>
        <v>0</v>
      </c>
      <c r="BG170" s="81">
        <f t="shared" si="21"/>
        <v>0</v>
      </c>
      <c r="BH170" s="81">
        <f t="shared" si="22"/>
        <v>0</v>
      </c>
      <c r="BI170" s="81">
        <f t="shared" si="23"/>
        <v>0</v>
      </c>
      <c r="BJ170" s="3" t="s">
        <v>174</v>
      </c>
      <c r="BK170" s="81">
        <f t="shared" si="24"/>
        <v>0</v>
      </c>
      <c r="BL170" s="3" t="s">
        <v>213</v>
      </c>
      <c r="BM170" s="106" t="s">
        <v>2479</v>
      </c>
    </row>
    <row r="171" spans="2:65" s="18" customFormat="1" ht="21.75" customHeight="1">
      <c r="B171" s="121"/>
      <c r="C171" s="165" t="s">
        <v>281</v>
      </c>
      <c r="D171" s="165" t="s">
        <v>209</v>
      </c>
      <c r="E171" s="166" t="s">
        <v>2480</v>
      </c>
      <c r="F171" s="167" t="s">
        <v>2481</v>
      </c>
      <c r="G171" s="168" t="s">
        <v>216</v>
      </c>
      <c r="H171" s="169">
        <v>9000</v>
      </c>
      <c r="I171" s="170"/>
      <c r="J171" s="170">
        <f t="shared" si="15"/>
        <v>0</v>
      </c>
      <c r="K171" s="171"/>
      <c r="L171" s="172"/>
      <c r="M171" s="173" t="s">
        <v>1</v>
      </c>
      <c r="N171" s="174" t="s">
        <v>42</v>
      </c>
      <c r="P171" s="158">
        <f t="shared" si="16"/>
        <v>0</v>
      </c>
      <c r="Q171" s="158">
        <v>0</v>
      </c>
      <c r="R171" s="158">
        <f t="shared" si="17"/>
        <v>0</v>
      </c>
      <c r="S171" s="158">
        <v>0</v>
      </c>
      <c r="T171" s="159">
        <f t="shared" si="18"/>
        <v>0</v>
      </c>
      <c r="AR171" s="106" t="s">
        <v>224</v>
      </c>
      <c r="AT171" s="106" t="s">
        <v>209</v>
      </c>
      <c r="AU171" s="106" t="s">
        <v>174</v>
      </c>
      <c r="AY171" s="3" t="s">
        <v>194</v>
      </c>
      <c r="BE171" s="81">
        <f t="shared" si="19"/>
        <v>0</v>
      </c>
      <c r="BF171" s="81">
        <f t="shared" si="20"/>
        <v>0</v>
      </c>
      <c r="BG171" s="81">
        <f t="shared" si="21"/>
        <v>0</v>
      </c>
      <c r="BH171" s="81">
        <f t="shared" si="22"/>
        <v>0</v>
      </c>
      <c r="BI171" s="81">
        <f t="shared" si="23"/>
        <v>0</v>
      </c>
      <c r="BJ171" s="3" t="s">
        <v>174</v>
      </c>
      <c r="BK171" s="81">
        <f t="shared" si="24"/>
        <v>0</v>
      </c>
      <c r="BL171" s="3" t="s">
        <v>213</v>
      </c>
      <c r="BM171" s="106" t="s">
        <v>2482</v>
      </c>
    </row>
    <row r="172" spans="2:65" s="137" customFormat="1" ht="22.9" customHeight="1">
      <c r="B172" s="138"/>
      <c r="D172" s="139" t="s">
        <v>75</v>
      </c>
      <c r="E172" s="148" t="s">
        <v>224</v>
      </c>
      <c r="F172" s="148" t="s">
        <v>808</v>
      </c>
      <c r="I172" s="141"/>
      <c r="J172" s="149">
        <f>BK172</f>
        <v>0</v>
      </c>
      <c r="L172" s="138"/>
      <c r="M172" s="143"/>
      <c r="P172" s="144">
        <f>SUM(P173:P177)</f>
        <v>0</v>
      </c>
      <c r="R172" s="144">
        <f>SUM(R173:R177)</f>
        <v>277.00623693999995</v>
      </c>
      <c r="T172" s="145">
        <f>SUM(T173:T177)</f>
        <v>0</v>
      </c>
      <c r="AR172" s="139" t="s">
        <v>84</v>
      </c>
      <c r="AT172" s="146" t="s">
        <v>75</v>
      </c>
      <c r="AU172" s="146" t="s">
        <v>84</v>
      </c>
      <c r="AY172" s="139" t="s">
        <v>194</v>
      </c>
      <c r="BK172" s="147">
        <f>SUM(BK173:BK177)</f>
        <v>0</v>
      </c>
    </row>
    <row r="173" spans="2:65" s="18" customFormat="1" ht="24.2" customHeight="1">
      <c r="B173" s="121"/>
      <c r="C173" s="150" t="s">
        <v>7</v>
      </c>
      <c r="D173" s="150" t="s">
        <v>197</v>
      </c>
      <c r="E173" s="151" t="s">
        <v>2483</v>
      </c>
      <c r="F173" s="152" t="s">
        <v>2484</v>
      </c>
      <c r="G173" s="153" t="s">
        <v>227</v>
      </c>
      <c r="H173" s="154">
        <v>9</v>
      </c>
      <c r="I173" s="155"/>
      <c r="J173" s="155">
        <f>ROUND(I173*H173,2)</f>
        <v>0</v>
      </c>
      <c r="K173" s="156"/>
      <c r="L173" s="19"/>
      <c r="M173" s="157" t="s">
        <v>1</v>
      </c>
      <c r="N173" s="120" t="s">
        <v>42</v>
      </c>
      <c r="P173" s="158">
        <f>O173*H173</f>
        <v>0</v>
      </c>
      <c r="Q173" s="158">
        <v>6.3E-3</v>
      </c>
      <c r="R173" s="158">
        <f>Q173*H173</f>
        <v>5.67E-2</v>
      </c>
      <c r="S173" s="158">
        <v>0</v>
      </c>
      <c r="T173" s="159">
        <f>S173*H173</f>
        <v>0</v>
      </c>
      <c r="AR173" s="106" t="s">
        <v>213</v>
      </c>
      <c r="AT173" s="106" t="s">
        <v>197</v>
      </c>
      <c r="AU173" s="106" t="s">
        <v>174</v>
      </c>
      <c r="AY173" s="3" t="s">
        <v>194</v>
      </c>
      <c r="BE173" s="81">
        <f>IF(N173="základná",J173,0)</f>
        <v>0</v>
      </c>
      <c r="BF173" s="81">
        <f>IF(N173="znížená",J173,0)</f>
        <v>0</v>
      </c>
      <c r="BG173" s="81">
        <f>IF(N173="zákl. prenesená",J173,0)</f>
        <v>0</v>
      </c>
      <c r="BH173" s="81">
        <f>IF(N173="zníž. prenesená",J173,0)</f>
        <v>0</v>
      </c>
      <c r="BI173" s="81">
        <f>IF(N173="nulová",J173,0)</f>
        <v>0</v>
      </c>
      <c r="BJ173" s="3" t="s">
        <v>174</v>
      </c>
      <c r="BK173" s="81">
        <f>ROUND(I173*H173,2)</f>
        <v>0</v>
      </c>
      <c r="BL173" s="3" t="s">
        <v>213</v>
      </c>
      <c r="BM173" s="106" t="s">
        <v>2485</v>
      </c>
    </row>
    <row r="174" spans="2:65" s="18" customFormat="1" ht="24.2" customHeight="1">
      <c r="B174" s="121"/>
      <c r="C174" s="165" t="s">
        <v>289</v>
      </c>
      <c r="D174" s="165" t="s">
        <v>209</v>
      </c>
      <c r="E174" s="166" t="s">
        <v>2486</v>
      </c>
      <c r="F174" s="167" t="s">
        <v>2487</v>
      </c>
      <c r="G174" s="168" t="s">
        <v>227</v>
      </c>
      <c r="H174" s="169">
        <v>8</v>
      </c>
      <c r="I174" s="170"/>
      <c r="J174" s="170">
        <f>ROUND(I174*H174,2)</f>
        <v>0</v>
      </c>
      <c r="K174" s="171"/>
      <c r="L174" s="172"/>
      <c r="M174" s="173" t="s">
        <v>1</v>
      </c>
      <c r="N174" s="174" t="s">
        <v>42</v>
      </c>
      <c r="P174" s="158">
        <f>O174*H174</f>
        <v>0</v>
      </c>
      <c r="Q174" s="158">
        <v>0</v>
      </c>
      <c r="R174" s="158">
        <f>Q174*H174</f>
        <v>0</v>
      </c>
      <c r="S174" s="158">
        <v>0</v>
      </c>
      <c r="T174" s="159">
        <f>S174*H174</f>
        <v>0</v>
      </c>
      <c r="AR174" s="106" t="s">
        <v>224</v>
      </c>
      <c r="AT174" s="106" t="s">
        <v>209</v>
      </c>
      <c r="AU174" s="106" t="s">
        <v>174</v>
      </c>
      <c r="AY174" s="3" t="s">
        <v>194</v>
      </c>
      <c r="BE174" s="81">
        <f>IF(N174="základná",J174,0)</f>
        <v>0</v>
      </c>
      <c r="BF174" s="81">
        <f>IF(N174="znížená",J174,0)</f>
        <v>0</v>
      </c>
      <c r="BG174" s="81">
        <f>IF(N174="zákl. prenesená",J174,0)</f>
        <v>0</v>
      </c>
      <c r="BH174" s="81">
        <f>IF(N174="zníž. prenesená",J174,0)</f>
        <v>0</v>
      </c>
      <c r="BI174" s="81">
        <f>IF(N174="nulová",J174,0)</f>
        <v>0</v>
      </c>
      <c r="BJ174" s="3" t="s">
        <v>174</v>
      </c>
      <c r="BK174" s="81">
        <f>ROUND(I174*H174,2)</f>
        <v>0</v>
      </c>
      <c r="BL174" s="3" t="s">
        <v>213</v>
      </c>
      <c r="BM174" s="106" t="s">
        <v>2488</v>
      </c>
    </row>
    <row r="175" spans="2:65" s="18" customFormat="1" ht="24.2" customHeight="1">
      <c r="B175" s="121"/>
      <c r="C175" s="165" t="s">
        <v>293</v>
      </c>
      <c r="D175" s="165" t="s">
        <v>209</v>
      </c>
      <c r="E175" s="166" t="s">
        <v>2489</v>
      </c>
      <c r="F175" s="167" t="s">
        <v>2490</v>
      </c>
      <c r="G175" s="168" t="s">
        <v>227</v>
      </c>
      <c r="H175" s="169">
        <v>1</v>
      </c>
      <c r="I175" s="170"/>
      <c r="J175" s="170">
        <f>ROUND(I175*H175,2)</f>
        <v>0</v>
      </c>
      <c r="K175" s="171"/>
      <c r="L175" s="172"/>
      <c r="M175" s="173" t="s">
        <v>1</v>
      </c>
      <c r="N175" s="174" t="s">
        <v>42</v>
      </c>
      <c r="P175" s="158">
        <f>O175*H175</f>
        <v>0</v>
      </c>
      <c r="Q175" s="158">
        <v>0</v>
      </c>
      <c r="R175" s="158">
        <f>Q175*H175</f>
        <v>0</v>
      </c>
      <c r="S175" s="158">
        <v>0</v>
      </c>
      <c r="T175" s="159">
        <f>S175*H175</f>
        <v>0</v>
      </c>
      <c r="AR175" s="106" t="s">
        <v>224</v>
      </c>
      <c r="AT175" s="106" t="s">
        <v>209</v>
      </c>
      <c r="AU175" s="106" t="s">
        <v>174</v>
      </c>
      <c r="AY175" s="3" t="s">
        <v>194</v>
      </c>
      <c r="BE175" s="81">
        <f>IF(N175="základná",J175,0)</f>
        <v>0</v>
      </c>
      <c r="BF175" s="81">
        <f>IF(N175="znížená",J175,0)</f>
        <v>0</v>
      </c>
      <c r="BG175" s="81">
        <f>IF(N175="zákl. prenesená",J175,0)</f>
        <v>0</v>
      </c>
      <c r="BH175" s="81">
        <f>IF(N175="zníž. prenesená",J175,0)</f>
        <v>0</v>
      </c>
      <c r="BI175" s="81">
        <f>IF(N175="nulová",J175,0)</f>
        <v>0</v>
      </c>
      <c r="BJ175" s="3" t="s">
        <v>174</v>
      </c>
      <c r="BK175" s="81">
        <f>ROUND(I175*H175,2)</f>
        <v>0</v>
      </c>
      <c r="BL175" s="3" t="s">
        <v>213</v>
      </c>
      <c r="BM175" s="106" t="s">
        <v>2491</v>
      </c>
    </row>
    <row r="176" spans="2:65" s="18" customFormat="1" ht="24.2" customHeight="1">
      <c r="B176" s="121"/>
      <c r="C176" s="150" t="s">
        <v>297</v>
      </c>
      <c r="D176" s="150" t="s">
        <v>197</v>
      </c>
      <c r="E176" s="151" t="s">
        <v>2492</v>
      </c>
      <c r="F176" s="152" t="s">
        <v>2493</v>
      </c>
      <c r="G176" s="153" t="s">
        <v>803</v>
      </c>
      <c r="H176" s="154">
        <v>125.30200000000001</v>
      </c>
      <c r="I176" s="155"/>
      <c r="J176" s="155">
        <f>ROUND(I176*H176,2)</f>
        <v>0</v>
      </c>
      <c r="K176" s="156"/>
      <c r="L176" s="19"/>
      <c r="M176" s="157" t="s">
        <v>1</v>
      </c>
      <c r="N176" s="120" t="s">
        <v>42</v>
      </c>
      <c r="P176" s="158">
        <f>O176*H176</f>
        <v>0</v>
      </c>
      <c r="Q176" s="158">
        <v>2.19407</v>
      </c>
      <c r="R176" s="158">
        <f>Q176*H176</f>
        <v>274.92135913999999</v>
      </c>
      <c r="S176" s="158">
        <v>0</v>
      </c>
      <c r="T176" s="159">
        <f>S176*H176</f>
        <v>0</v>
      </c>
      <c r="AR176" s="106" t="s">
        <v>213</v>
      </c>
      <c r="AT176" s="106" t="s">
        <v>197</v>
      </c>
      <c r="AU176" s="106" t="s">
        <v>174</v>
      </c>
      <c r="AY176" s="3" t="s">
        <v>194</v>
      </c>
      <c r="BE176" s="81">
        <f>IF(N176="základná",J176,0)</f>
        <v>0</v>
      </c>
      <c r="BF176" s="81">
        <f>IF(N176="znížená",J176,0)</f>
        <v>0</v>
      </c>
      <c r="BG176" s="81">
        <f>IF(N176="zákl. prenesená",J176,0)</f>
        <v>0</v>
      </c>
      <c r="BH176" s="81">
        <f>IF(N176="zníž. prenesená",J176,0)</f>
        <v>0</v>
      </c>
      <c r="BI176" s="81">
        <f>IF(N176="nulová",J176,0)</f>
        <v>0</v>
      </c>
      <c r="BJ176" s="3" t="s">
        <v>174</v>
      </c>
      <c r="BK176" s="81">
        <f>ROUND(I176*H176,2)</f>
        <v>0</v>
      </c>
      <c r="BL176" s="3" t="s">
        <v>213</v>
      </c>
      <c r="BM176" s="106" t="s">
        <v>2494</v>
      </c>
    </row>
    <row r="177" spans="2:65" s="18" customFormat="1" ht="24.2" customHeight="1">
      <c r="B177" s="121"/>
      <c r="C177" s="150" t="s">
        <v>301</v>
      </c>
      <c r="D177" s="150" t="s">
        <v>197</v>
      </c>
      <c r="E177" s="151" t="s">
        <v>2495</v>
      </c>
      <c r="F177" s="152" t="s">
        <v>2496</v>
      </c>
      <c r="G177" s="153" t="s">
        <v>419</v>
      </c>
      <c r="H177" s="154">
        <v>485.21</v>
      </c>
      <c r="I177" s="155"/>
      <c r="J177" s="155">
        <f>ROUND(I177*H177,2)</f>
        <v>0</v>
      </c>
      <c r="K177" s="156"/>
      <c r="L177" s="19"/>
      <c r="M177" s="157" t="s">
        <v>1</v>
      </c>
      <c r="N177" s="120" t="s">
        <v>42</v>
      </c>
      <c r="P177" s="158">
        <f>O177*H177</f>
        <v>0</v>
      </c>
      <c r="Q177" s="158">
        <v>4.1799999999999997E-3</v>
      </c>
      <c r="R177" s="158">
        <f>Q177*H177</f>
        <v>2.0281777999999999</v>
      </c>
      <c r="S177" s="158">
        <v>0</v>
      </c>
      <c r="T177" s="159">
        <f>S177*H177</f>
        <v>0</v>
      </c>
      <c r="AR177" s="106" t="s">
        <v>213</v>
      </c>
      <c r="AT177" s="106" t="s">
        <v>197</v>
      </c>
      <c r="AU177" s="106" t="s">
        <v>174</v>
      </c>
      <c r="AY177" s="3" t="s">
        <v>194</v>
      </c>
      <c r="BE177" s="81">
        <f>IF(N177="základná",J177,0)</f>
        <v>0</v>
      </c>
      <c r="BF177" s="81">
        <f>IF(N177="znížená",J177,0)</f>
        <v>0</v>
      </c>
      <c r="BG177" s="81">
        <f>IF(N177="zákl. prenesená",J177,0)</f>
        <v>0</v>
      </c>
      <c r="BH177" s="81">
        <f>IF(N177="zníž. prenesená",J177,0)</f>
        <v>0</v>
      </c>
      <c r="BI177" s="81">
        <f>IF(N177="nulová",J177,0)</f>
        <v>0</v>
      </c>
      <c r="BJ177" s="3" t="s">
        <v>174</v>
      </c>
      <c r="BK177" s="81">
        <f>ROUND(I177*H177,2)</f>
        <v>0</v>
      </c>
      <c r="BL177" s="3" t="s">
        <v>213</v>
      </c>
      <c r="BM177" s="106" t="s">
        <v>2497</v>
      </c>
    </row>
    <row r="178" spans="2:65" s="137" customFormat="1" ht="22.9" customHeight="1">
      <c r="B178" s="138"/>
      <c r="D178" s="139" t="s">
        <v>75</v>
      </c>
      <c r="E178" s="148" t="s">
        <v>195</v>
      </c>
      <c r="F178" s="148" t="s">
        <v>1217</v>
      </c>
      <c r="I178" s="141"/>
      <c r="J178" s="149">
        <f>BK178</f>
        <v>0</v>
      </c>
      <c r="L178" s="138"/>
      <c r="M178" s="143"/>
      <c r="P178" s="144">
        <f>SUM(P179:P196)</f>
        <v>0</v>
      </c>
      <c r="R178" s="144">
        <f>SUM(R179:R196)</f>
        <v>3.6454083500000003</v>
      </c>
      <c r="T178" s="145">
        <f>SUM(T179:T196)</f>
        <v>99.766850000000034</v>
      </c>
      <c r="AR178" s="139" t="s">
        <v>84</v>
      </c>
      <c r="AT178" s="146" t="s">
        <v>75</v>
      </c>
      <c r="AU178" s="146" t="s">
        <v>84</v>
      </c>
      <c r="AY178" s="139" t="s">
        <v>194</v>
      </c>
      <c r="BK178" s="147">
        <f>SUM(BK179:BK196)</f>
        <v>0</v>
      </c>
    </row>
    <row r="179" spans="2:65" s="18" customFormat="1" ht="24.2" customHeight="1">
      <c r="B179" s="121"/>
      <c r="C179" s="150" t="s">
        <v>305</v>
      </c>
      <c r="D179" s="150" t="s">
        <v>197</v>
      </c>
      <c r="E179" s="151" t="s">
        <v>1526</v>
      </c>
      <c r="F179" s="152" t="s">
        <v>1527</v>
      </c>
      <c r="G179" s="153" t="s">
        <v>284</v>
      </c>
      <c r="H179" s="154">
        <v>119</v>
      </c>
      <c r="I179" s="155"/>
      <c r="J179" s="155">
        <f t="shared" ref="J179:J196" si="25">ROUND(I179*H179,2)</f>
        <v>0</v>
      </c>
      <c r="K179" s="156"/>
      <c r="L179" s="19"/>
      <c r="M179" s="157" t="s">
        <v>1</v>
      </c>
      <c r="N179" s="120" t="s">
        <v>42</v>
      </c>
      <c r="P179" s="158">
        <f t="shared" ref="P179:P196" si="26">O179*H179</f>
        <v>0</v>
      </c>
      <c r="Q179" s="158">
        <v>3.0000000000000001E-5</v>
      </c>
      <c r="R179" s="158">
        <f t="shared" ref="R179:R196" si="27">Q179*H179</f>
        <v>3.5700000000000003E-3</v>
      </c>
      <c r="S179" s="158">
        <v>0</v>
      </c>
      <c r="T179" s="159">
        <f t="shared" ref="T179:T196" si="28">S179*H179</f>
        <v>0</v>
      </c>
      <c r="AR179" s="106" t="s">
        <v>213</v>
      </c>
      <c r="AT179" s="106" t="s">
        <v>197</v>
      </c>
      <c r="AU179" s="106" t="s">
        <v>174</v>
      </c>
      <c r="AY179" s="3" t="s">
        <v>194</v>
      </c>
      <c r="BE179" s="81">
        <f t="shared" ref="BE179:BE196" si="29">IF(N179="základná",J179,0)</f>
        <v>0</v>
      </c>
      <c r="BF179" s="81">
        <f t="shared" ref="BF179:BF196" si="30">IF(N179="znížená",J179,0)</f>
        <v>0</v>
      </c>
      <c r="BG179" s="81">
        <f t="shared" ref="BG179:BG196" si="31">IF(N179="zákl. prenesená",J179,0)</f>
        <v>0</v>
      </c>
      <c r="BH179" s="81">
        <f t="shared" ref="BH179:BH196" si="32">IF(N179="zníž. prenesená",J179,0)</f>
        <v>0</v>
      </c>
      <c r="BI179" s="81">
        <f t="shared" ref="BI179:BI196" si="33">IF(N179="nulová",J179,0)</f>
        <v>0</v>
      </c>
      <c r="BJ179" s="3" t="s">
        <v>174</v>
      </c>
      <c r="BK179" s="81">
        <f t="shared" ref="BK179:BK196" si="34">ROUND(I179*H179,2)</f>
        <v>0</v>
      </c>
      <c r="BL179" s="3" t="s">
        <v>213</v>
      </c>
      <c r="BM179" s="106" t="s">
        <v>2498</v>
      </c>
    </row>
    <row r="180" spans="2:65" s="18" customFormat="1" ht="16.5" customHeight="1">
      <c r="B180" s="121"/>
      <c r="C180" s="165" t="s">
        <v>309</v>
      </c>
      <c r="D180" s="165" t="s">
        <v>209</v>
      </c>
      <c r="E180" s="166" t="s">
        <v>1529</v>
      </c>
      <c r="F180" s="167" t="s">
        <v>2499</v>
      </c>
      <c r="G180" s="168" t="s">
        <v>284</v>
      </c>
      <c r="H180" s="169">
        <v>119</v>
      </c>
      <c r="I180" s="170"/>
      <c r="J180" s="170">
        <f t="shared" si="25"/>
        <v>0</v>
      </c>
      <c r="K180" s="171"/>
      <c r="L180" s="172"/>
      <c r="M180" s="173" t="s">
        <v>1</v>
      </c>
      <c r="N180" s="174" t="s">
        <v>42</v>
      </c>
      <c r="P180" s="158">
        <f t="shared" si="26"/>
        <v>0</v>
      </c>
      <c r="Q180" s="158">
        <v>0</v>
      </c>
      <c r="R180" s="158">
        <f t="shared" si="27"/>
        <v>0</v>
      </c>
      <c r="S180" s="158">
        <v>0</v>
      </c>
      <c r="T180" s="159">
        <f t="shared" si="28"/>
        <v>0</v>
      </c>
      <c r="AR180" s="106" t="s">
        <v>224</v>
      </c>
      <c r="AT180" s="106" t="s">
        <v>209</v>
      </c>
      <c r="AU180" s="106" t="s">
        <v>174</v>
      </c>
      <c r="AY180" s="3" t="s">
        <v>194</v>
      </c>
      <c r="BE180" s="81">
        <f t="shared" si="29"/>
        <v>0</v>
      </c>
      <c r="BF180" s="81">
        <f t="shared" si="30"/>
        <v>0</v>
      </c>
      <c r="BG180" s="81">
        <f t="shared" si="31"/>
        <v>0</v>
      </c>
      <c r="BH180" s="81">
        <f t="shared" si="32"/>
        <v>0</v>
      </c>
      <c r="BI180" s="81">
        <f t="shared" si="33"/>
        <v>0</v>
      </c>
      <c r="BJ180" s="3" t="s">
        <v>174</v>
      </c>
      <c r="BK180" s="81">
        <f t="shared" si="34"/>
        <v>0</v>
      </c>
      <c r="BL180" s="3" t="s">
        <v>213</v>
      </c>
      <c r="BM180" s="106" t="s">
        <v>2500</v>
      </c>
    </row>
    <row r="181" spans="2:65" s="18" customFormat="1" ht="24.2" customHeight="1">
      <c r="B181" s="121"/>
      <c r="C181" s="150" t="s">
        <v>313</v>
      </c>
      <c r="D181" s="150" t="s">
        <v>197</v>
      </c>
      <c r="E181" s="151" t="s">
        <v>2501</v>
      </c>
      <c r="F181" s="152" t="s">
        <v>2502</v>
      </c>
      <c r="G181" s="153" t="s">
        <v>419</v>
      </c>
      <c r="H181" s="154">
        <v>75</v>
      </c>
      <c r="I181" s="155"/>
      <c r="J181" s="155">
        <f t="shared" si="25"/>
        <v>0</v>
      </c>
      <c r="K181" s="156"/>
      <c r="L181" s="19"/>
      <c r="M181" s="157" t="s">
        <v>1</v>
      </c>
      <c r="N181" s="120" t="s">
        <v>42</v>
      </c>
      <c r="P181" s="158">
        <f t="shared" si="26"/>
        <v>0</v>
      </c>
      <c r="Q181" s="158">
        <v>0</v>
      </c>
      <c r="R181" s="158">
        <f t="shared" si="27"/>
        <v>0</v>
      </c>
      <c r="S181" s="158">
        <v>2.1999999999999999E-2</v>
      </c>
      <c r="T181" s="159">
        <f t="shared" si="28"/>
        <v>1.65</v>
      </c>
      <c r="AR181" s="106" t="s">
        <v>213</v>
      </c>
      <c r="AT181" s="106" t="s">
        <v>197</v>
      </c>
      <c r="AU181" s="106" t="s">
        <v>174</v>
      </c>
      <c r="AY181" s="3" t="s">
        <v>194</v>
      </c>
      <c r="BE181" s="81">
        <f t="shared" si="29"/>
        <v>0</v>
      </c>
      <c r="BF181" s="81">
        <f t="shared" si="30"/>
        <v>0</v>
      </c>
      <c r="BG181" s="81">
        <f t="shared" si="31"/>
        <v>0</v>
      </c>
      <c r="BH181" s="81">
        <f t="shared" si="32"/>
        <v>0</v>
      </c>
      <c r="BI181" s="81">
        <f t="shared" si="33"/>
        <v>0</v>
      </c>
      <c r="BJ181" s="3" t="s">
        <v>174</v>
      </c>
      <c r="BK181" s="81">
        <f t="shared" si="34"/>
        <v>0</v>
      </c>
      <c r="BL181" s="3" t="s">
        <v>213</v>
      </c>
      <c r="BM181" s="106" t="s">
        <v>2503</v>
      </c>
    </row>
    <row r="182" spans="2:65" s="18" customFormat="1" ht="24.2" customHeight="1">
      <c r="B182" s="121"/>
      <c r="C182" s="150" t="s">
        <v>317</v>
      </c>
      <c r="D182" s="150" t="s">
        <v>197</v>
      </c>
      <c r="E182" s="151" t="s">
        <v>2390</v>
      </c>
      <c r="F182" s="152" t="s">
        <v>2504</v>
      </c>
      <c r="G182" s="153" t="s">
        <v>419</v>
      </c>
      <c r="H182" s="154">
        <v>360</v>
      </c>
      <c r="I182" s="155"/>
      <c r="J182" s="155">
        <f t="shared" si="25"/>
        <v>0</v>
      </c>
      <c r="K182" s="156"/>
      <c r="L182" s="19"/>
      <c r="M182" s="157" t="s">
        <v>1</v>
      </c>
      <c r="N182" s="120" t="s">
        <v>42</v>
      </c>
      <c r="P182" s="158">
        <f t="shared" si="26"/>
        <v>0</v>
      </c>
      <c r="Q182" s="158">
        <v>0</v>
      </c>
      <c r="R182" s="158">
        <f t="shared" si="27"/>
        <v>0</v>
      </c>
      <c r="S182" s="158">
        <v>0</v>
      </c>
      <c r="T182" s="159">
        <f t="shared" si="28"/>
        <v>0</v>
      </c>
      <c r="AR182" s="106" t="s">
        <v>213</v>
      </c>
      <c r="AT182" s="106" t="s">
        <v>197</v>
      </c>
      <c r="AU182" s="106" t="s">
        <v>174</v>
      </c>
      <c r="AY182" s="3" t="s">
        <v>194</v>
      </c>
      <c r="BE182" s="81">
        <f t="shared" si="29"/>
        <v>0</v>
      </c>
      <c r="BF182" s="81">
        <f t="shared" si="30"/>
        <v>0</v>
      </c>
      <c r="BG182" s="81">
        <f t="shared" si="31"/>
        <v>0</v>
      </c>
      <c r="BH182" s="81">
        <f t="shared" si="32"/>
        <v>0</v>
      </c>
      <c r="BI182" s="81">
        <f t="shared" si="33"/>
        <v>0</v>
      </c>
      <c r="BJ182" s="3" t="s">
        <v>174</v>
      </c>
      <c r="BK182" s="81">
        <f t="shared" si="34"/>
        <v>0</v>
      </c>
      <c r="BL182" s="3" t="s">
        <v>213</v>
      </c>
      <c r="BM182" s="106" t="s">
        <v>2505</v>
      </c>
    </row>
    <row r="183" spans="2:65" s="18" customFormat="1" ht="24.2" customHeight="1">
      <c r="B183" s="121"/>
      <c r="C183" s="150" t="s">
        <v>321</v>
      </c>
      <c r="D183" s="150" t="s">
        <v>197</v>
      </c>
      <c r="E183" s="151" t="s">
        <v>1224</v>
      </c>
      <c r="F183" s="152" t="s">
        <v>1225</v>
      </c>
      <c r="G183" s="153" t="s">
        <v>419</v>
      </c>
      <c r="H183" s="154">
        <v>1960</v>
      </c>
      <c r="I183" s="155"/>
      <c r="J183" s="155">
        <f t="shared" si="25"/>
        <v>0</v>
      </c>
      <c r="K183" s="156"/>
      <c r="L183" s="19"/>
      <c r="M183" s="157" t="s">
        <v>1</v>
      </c>
      <c r="N183" s="120" t="s">
        <v>42</v>
      </c>
      <c r="P183" s="158">
        <f t="shared" si="26"/>
        <v>0</v>
      </c>
      <c r="Q183" s="158">
        <v>0</v>
      </c>
      <c r="R183" s="158">
        <f t="shared" si="27"/>
        <v>0</v>
      </c>
      <c r="S183" s="158">
        <v>0</v>
      </c>
      <c r="T183" s="159">
        <f t="shared" si="28"/>
        <v>0</v>
      </c>
      <c r="AR183" s="106" t="s">
        <v>213</v>
      </c>
      <c r="AT183" s="106" t="s">
        <v>197</v>
      </c>
      <c r="AU183" s="106" t="s">
        <v>174</v>
      </c>
      <c r="AY183" s="3" t="s">
        <v>194</v>
      </c>
      <c r="BE183" s="81">
        <f t="shared" si="29"/>
        <v>0</v>
      </c>
      <c r="BF183" s="81">
        <f t="shared" si="30"/>
        <v>0</v>
      </c>
      <c r="BG183" s="81">
        <f t="shared" si="31"/>
        <v>0</v>
      </c>
      <c r="BH183" s="81">
        <f t="shared" si="32"/>
        <v>0</v>
      </c>
      <c r="BI183" s="81">
        <f t="shared" si="33"/>
        <v>0</v>
      </c>
      <c r="BJ183" s="3" t="s">
        <v>174</v>
      </c>
      <c r="BK183" s="81">
        <f t="shared" si="34"/>
        <v>0</v>
      </c>
      <c r="BL183" s="3" t="s">
        <v>213</v>
      </c>
      <c r="BM183" s="106" t="s">
        <v>2506</v>
      </c>
    </row>
    <row r="184" spans="2:65" s="18" customFormat="1" ht="24.2" customHeight="1">
      <c r="B184" s="121"/>
      <c r="C184" s="150" t="s">
        <v>325</v>
      </c>
      <c r="D184" s="150" t="s">
        <v>197</v>
      </c>
      <c r="E184" s="151" t="s">
        <v>2507</v>
      </c>
      <c r="F184" s="152" t="s">
        <v>2508</v>
      </c>
      <c r="G184" s="153" t="s">
        <v>419</v>
      </c>
      <c r="H184" s="154">
        <v>150</v>
      </c>
      <c r="I184" s="155"/>
      <c r="J184" s="155">
        <f t="shared" si="25"/>
        <v>0</v>
      </c>
      <c r="K184" s="156"/>
      <c r="L184" s="19"/>
      <c r="M184" s="157" t="s">
        <v>1</v>
      </c>
      <c r="N184" s="120" t="s">
        <v>42</v>
      </c>
      <c r="P184" s="158">
        <f t="shared" si="26"/>
        <v>0</v>
      </c>
      <c r="Q184" s="158">
        <v>0</v>
      </c>
      <c r="R184" s="158">
        <f t="shared" si="27"/>
        <v>0</v>
      </c>
      <c r="S184" s="158">
        <v>0</v>
      </c>
      <c r="T184" s="159">
        <f t="shared" si="28"/>
        <v>0</v>
      </c>
      <c r="AR184" s="106" t="s">
        <v>213</v>
      </c>
      <c r="AT184" s="106" t="s">
        <v>197</v>
      </c>
      <c r="AU184" s="106" t="s">
        <v>174</v>
      </c>
      <c r="AY184" s="3" t="s">
        <v>194</v>
      </c>
      <c r="BE184" s="81">
        <f t="shared" si="29"/>
        <v>0</v>
      </c>
      <c r="BF184" s="81">
        <f t="shared" si="30"/>
        <v>0</v>
      </c>
      <c r="BG184" s="81">
        <f t="shared" si="31"/>
        <v>0</v>
      </c>
      <c r="BH184" s="81">
        <f t="shared" si="32"/>
        <v>0</v>
      </c>
      <c r="BI184" s="81">
        <f t="shared" si="33"/>
        <v>0</v>
      </c>
      <c r="BJ184" s="3" t="s">
        <v>174</v>
      </c>
      <c r="BK184" s="81">
        <f t="shared" si="34"/>
        <v>0</v>
      </c>
      <c r="BL184" s="3" t="s">
        <v>213</v>
      </c>
      <c r="BM184" s="106" t="s">
        <v>2509</v>
      </c>
    </row>
    <row r="185" spans="2:65" s="18" customFormat="1" ht="24.2" customHeight="1">
      <c r="B185" s="121"/>
      <c r="C185" s="150" t="s">
        <v>329</v>
      </c>
      <c r="D185" s="150" t="s">
        <v>197</v>
      </c>
      <c r="E185" s="151" t="s">
        <v>1368</v>
      </c>
      <c r="F185" s="152" t="s">
        <v>1369</v>
      </c>
      <c r="G185" s="153" t="s">
        <v>419</v>
      </c>
      <c r="H185" s="154">
        <v>1600</v>
      </c>
      <c r="I185" s="155"/>
      <c r="J185" s="155">
        <f t="shared" si="25"/>
        <v>0</v>
      </c>
      <c r="K185" s="156"/>
      <c r="L185" s="19"/>
      <c r="M185" s="157" t="s">
        <v>1</v>
      </c>
      <c r="N185" s="120" t="s">
        <v>42</v>
      </c>
      <c r="P185" s="158">
        <f t="shared" si="26"/>
        <v>0</v>
      </c>
      <c r="Q185" s="158">
        <v>0</v>
      </c>
      <c r="R185" s="158">
        <f t="shared" si="27"/>
        <v>0</v>
      </c>
      <c r="S185" s="158">
        <v>0</v>
      </c>
      <c r="T185" s="159">
        <f t="shared" si="28"/>
        <v>0</v>
      </c>
      <c r="AR185" s="106" t="s">
        <v>213</v>
      </c>
      <c r="AT185" s="106" t="s">
        <v>197</v>
      </c>
      <c r="AU185" s="106" t="s">
        <v>174</v>
      </c>
      <c r="AY185" s="3" t="s">
        <v>194</v>
      </c>
      <c r="BE185" s="81">
        <f t="shared" si="29"/>
        <v>0</v>
      </c>
      <c r="BF185" s="81">
        <f t="shared" si="30"/>
        <v>0</v>
      </c>
      <c r="BG185" s="81">
        <f t="shared" si="31"/>
        <v>0</v>
      </c>
      <c r="BH185" s="81">
        <f t="shared" si="32"/>
        <v>0</v>
      </c>
      <c r="BI185" s="81">
        <f t="shared" si="33"/>
        <v>0</v>
      </c>
      <c r="BJ185" s="3" t="s">
        <v>174</v>
      </c>
      <c r="BK185" s="81">
        <f t="shared" si="34"/>
        <v>0</v>
      </c>
      <c r="BL185" s="3" t="s">
        <v>213</v>
      </c>
      <c r="BM185" s="106" t="s">
        <v>2510</v>
      </c>
    </row>
    <row r="186" spans="2:65" s="18" customFormat="1" ht="37.9" customHeight="1">
      <c r="B186" s="121"/>
      <c r="C186" s="150" t="s">
        <v>333</v>
      </c>
      <c r="D186" s="150" t="s">
        <v>197</v>
      </c>
      <c r="E186" s="151" t="s">
        <v>2511</v>
      </c>
      <c r="F186" s="152" t="s">
        <v>2512</v>
      </c>
      <c r="G186" s="153" t="s">
        <v>803</v>
      </c>
      <c r="H186" s="154">
        <v>60</v>
      </c>
      <c r="I186" s="155"/>
      <c r="J186" s="155">
        <f t="shared" si="25"/>
        <v>0</v>
      </c>
      <c r="K186" s="156"/>
      <c r="L186" s="19"/>
      <c r="M186" s="157" t="s">
        <v>1</v>
      </c>
      <c r="N186" s="120" t="s">
        <v>42</v>
      </c>
      <c r="P186" s="158">
        <f t="shared" si="26"/>
        <v>0</v>
      </c>
      <c r="Q186" s="158">
        <v>0</v>
      </c>
      <c r="R186" s="158">
        <f t="shared" si="27"/>
        <v>0</v>
      </c>
      <c r="S186" s="158">
        <v>1.6</v>
      </c>
      <c r="T186" s="159">
        <f t="shared" si="28"/>
        <v>96</v>
      </c>
      <c r="AR186" s="106" t="s">
        <v>213</v>
      </c>
      <c r="AT186" s="106" t="s">
        <v>197</v>
      </c>
      <c r="AU186" s="106" t="s">
        <v>174</v>
      </c>
      <c r="AY186" s="3" t="s">
        <v>194</v>
      </c>
      <c r="BE186" s="81">
        <f t="shared" si="29"/>
        <v>0</v>
      </c>
      <c r="BF186" s="81">
        <f t="shared" si="30"/>
        <v>0</v>
      </c>
      <c r="BG186" s="81">
        <f t="shared" si="31"/>
        <v>0</v>
      </c>
      <c r="BH186" s="81">
        <f t="shared" si="32"/>
        <v>0</v>
      </c>
      <c r="BI186" s="81">
        <f t="shared" si="33"/>
        <v>0</v>
      </c>
      <c r="BJ186" s="3" t="s">
        <v>174</v>
      </c>
      <c r="BK186" s="81">
        <f t="shared" si="34"/>
        <v>0</v>
      </c>
      <c r="BL186" s="3" t="s">
        <v>213</v>
      </c>
      <c r="BM186" s="106" t="s">
        <v>2513</v>
      </c>
    </row>
    <row r="187" spans="2:65" s="18" customFormat="1" ht="24.2" customHeight="1">
      <c r="B187" s="121"/>
      <c r="C187" s="150" t="s">
        <v>337</v>
      </c>
      <c r="D187" s="150" t="s">
        <v>197</v>
      </c>
      <c r="E187" s="151" t="s">
        <v>2514</v>
      </c>
      <c r="F187" s="152" t="s">
        <v>2515</v>
      </c>
      <c r="G187" s="153" t="s">
        <v>1600</v>
      </c>
      <c r="H187" s="154">
        <v>1530</v>
      </c>
      <c r="I187" s="155"/>
      <c r="J187" s="155">
        <f t="shared" si="25"/>
        <v>0</v>
      </c>
      <c r="K187" s="156"/>
      <c r="L187" s="19"/>
      <c r="M187" s="157" t="s">
        <v>1</v>
      </c>
      <c r="N187" s="120" t="s">
        <v>42</v>
      </c>
      <c r="P187" s="158">
        <f t="shared" si="26"/>
        <v>0</v>
      </c>
      <c r="Q187" s="158">
        <v>1.148E-5</v>
      </c>
      <c r="R187" s="158">
        <f t="shared" si="27"/>
        <v>1.7564400000000001E-2</v>
      </c>
      <c r="S187" s="158">
        <v>2.9E-4</v>
      </c>
      <c r="T187" s="159">
        <f t="shared" si="28"/>
        <v>0.44369999999999998</v>
      </c>
      <c r="AR187" s="106" t="s">
        <v>213</v>
      </c>
      <c r="AT187" s="106" t="s">
        <v>197</v>
      </c>
      <c r="AU187" s="106" t="s">
        <v>174</v>
      </c>
      <c r="AY187" s="3" t="s">
        <v>194</v>
      </c>
      <c r="BE187" s="81">
        <f t="shared" si="29"/>
        <v>0</v>
      </c>
      <c r="BF187" s="81">
        <f t="shared" si="30"/>
        <v>0</v>
      </c>
      <c r="BG187" s="81">
        <f t="shared" si="31"/>
        <v>0</v>
      </c>
      <c r="BH187" s="81">
        <f t="shared" si="32"/>
        <v>0</v>
      </c>
      <c r="BI187" s="81">
        <f t="shared" si="33"/>
        <v>0</v>
      </c>
      <c r="BJ187" s="3" t="s">
        <v>174</v>
      </c>
      <c r="BK187" s="81">
        <f t="shared" si="34"/>
        <v>0</v>
      </c>
      <c r="BL187" s="3" t="s">
        <v>213</v>
      </c>
      <c r="BM187" s="106" t="s">
        <v>2516</v>
      </c>
    </row>
    <row r="188" spans="2:65" s="18" customFormat="1" ht="24.2" customHeight="1">
      <c r="B188" s="121"/>
      <c r="C188" s="150" t="s">
        <v>464</v>
      </c>
      <c r="D188" s="150" t="s">
        <v>197</v>
      </c>
      <c r="E188" s="151" t="s">
        <v>2517</v>
      </c>
      <c r="F188" s="152" t="s">
        <v>2518</v>
      </c>
      <c r="G188" s="153" t="s">
        <v>1600</v>
      </c>
      <c r="H188" s="154">
        <v>465</v>
      </c>
      <c r="I188" s="155"/>
      <c r="J188" s="155">
        <f t="shared" si="25"/>
        <v>0</v>
      </c>
      <c r="K188" s="156"/>
      <c r="L188" s="19"/>
      <c r="M188" s="157" t="s">
        <v>1</v>
      </c>
      <c r="N188" s="120" t="s">
        <v>42</v>
      </c>
      <c r="P188" s="158">
        <f t="shared" si="26"/>
        <v>0</v>
      </c>
      <c r="Q188" s="158">
        <v>3.5930000000000003E-5</v>
      </c>
      <c r="R188" s="158">
        <f t="shared" si="27"/>
        <v>1.6707450000000002E-2</v>
      </c>
      <c r="S188" s="158">
        <v>5.5999999999999995E-4</v>
      </c>
      <c r="T188" s="159">
        <f t="shared" si="28"/>
        <v>0.26039999999999996</v>
      </c>
      <c r="AR188" s="106" t="s">
        <v>213</v>
      </c>
      <c r="AT188" s="106" t="s">
        <v>197</v>
      </c>
      <c r="AU188" s="106" t="s">
        <v>174</v>
      </c>
      <c r="AY188" s="3" t="s">
        <v>194</v>
      </c>
      <c r="BE188" s="81">
        <f t="shared" si="29"/>
        <v>0</v>
      </c>
      <c r="BF188" s="81">
        <f t="shared" si="30"/>
        <v>0</v>
      </c>
      <c r="BG188" s="81">
        <f t="shared" si="31"/>
        <v>0</v>
      </c>
      <c r="BH188" s="81">
        <f t="shared" si="32"/>
        <v>0</v>
      </c>
      <c r="BI188" s="81">
        <f t="shared" si="33"/>
        <v>0</v>
      </c>
      <c r="BJ188" s="3" t="s">
        <v>174</v>
      </c>
      <c r="BK188" s="81">
        <f t="shared" si="34"/>
        <v>0</v>
      </c>
      <c r="BL188" s="3" t="s">
        <v>213</v>
      </c>
      <c r="BM188" s="106" t="s">
        <v>2519</v>
      </c>
    </row>
    <row r="189" spans="2:65" s="18" customFormat="1" ht="24.2" customHeight="1">
      <c r="B189" s="121"/>
      <c r="C189" s="150" t="s">
        <v>468</v>
      </c>
      <c r="D189" s="150" t="s">
        <v>197</v>
      </c>
      <c r="E189" s="151" t="s">
        <v>2520</v>
      </c>
      <c r="F189" s="152" t="s">
        <v>2521</v>
      </c>
      <c r="G189" s="153" t="s">
        <v>1600</v>
      </c>
      <c r="H189" s="154">
        <v>1065</v>
      </c>
      <c r="I189" s="155"/>
      <c r="J189" s="155">
        <f t="shared" si="25"/>
        <v>0</v>
      </c>
      <c r="K189" s="156"/>
      <c r="L189" s="19"/>
      <c r="M189" s="157" t="s">
        <v>1</v>
      </c>
      <c r="N189" s="120" t="s">
        <v>42</v>
      </c>
      <c r="P189" s="158">
        <f t="shared" si="26"/>
        <v>0</v>
      </c>
      <c r="Q189" s="158">
        <v>3.6789999999999998E-5</v>
      </c>
      <c r="R189" s="158">
        <f t="shared" si="27"/>
        <v>3.9181349999999997E-2</v>
      </c>
      <c r="S189" s="158">
        <v>8.7000000000000001E-4</v>
      </c>
      <c r="T189" s="159">
        <f t="shared" si="28"/>
        <v>0.92654999999999998</v>
      </c>
      <c r="AR189" s="106" t="s">
        <v>213</v>
      </c>
      <c r="AT189" s="106" t="s">
        <v>197</v>
      </c>
      <c r="AU189" s="106" t="s">
        <v>174</v>
      </c>
      <c r="AY189" s="3" t="s">
        <v>194</v>
      </c>
      <c r="BE189" s="81">
        <f t="shared" si="29"/>
        <v>0</v>
      </c>
      <c r="BF189" s="81">
        <f t="shared" si="30"/>
        <v>0</v>
      </c>
      <c r="BG189" s="81">
        <f t="shared" si="31"/>
        <v>0</v>
      </c>
      <c r="BH189" s="81">
        <f t="shared" si="32"/>
        <v>0</v>
      </c>
      <c r="BI189" s="81">
        <f t="shared" si="33"/>
        <v>0</v>
      </c>
      <c r="BJ189" s="3" t="s">
        <v>174</v>
      </c>
      <c r="BK189" s="81">
        <f t="shared" si="34"/>
        <v>0</v>
      </c>
      <c r="BL189" s="3" t="s">
        <v>213</v>
      </c>
      <c r="BM189" s="106" t="s">
        <v>2522</v>
      </c>
    </row>
    <row r="190" spans="2:65" s="18" customFormat="1" ht="24.2" customHeight="1">
      <c r="B190" s="121"/>
      <c r="C190" s="150" t="s">
        <v>472</v>
      </c>
      <c r="D190" s="150" t="s">
        <v>197</v>
      </c>
      <c r="E190" s="151" t="s">
        <v>2523</v>
      </c>
      <c r="F190" s="152" t="s">
        <v>2524</v>
      </c>
      <c r="G190" s="153" t="s">
        <v>1600</v>
      </c>
      <c r="H190" s="154">
        <v>165</v>
      </c>
      <c r="I190" s="155"/>
      <c r="J190" s="155">
        <f t="shared" si="25"/>
        <v>0</v>
      </c>
      <c r="K190" s="156"/>
      <c r="L190" s="19"/>
      <c r="M190" s="157" t="s">
        <v>1</v>
      </c>
      <c r="N190" s="120" t="s">
        <v>42</v>
      </c>
      <c r="P190" s="158">
        <f t="shared" si="26"/>
        <v>0</v>
      </c>
      <c r="Q190" s="158">
        <v>3.7499999999999997E-5</v>
      </c>
      <c r="R190" s="158">
        <f t="shared" si="27"/>
        <v>6.1874999999999994E-3</v>
      </c>
      <c r="S190" s="158">
        <v>1.08E-3</v>
      </c>
      <c r="T190" s="159">
        <f t="shared" si="28"/>
        <v>0.1782</v>
      </c>
      <c r="AR190" s="106" t="s">
        <v>213</v>
      </c>
      <c r="AT190" s="106" t="s">
        <v>197</v>
      </c>
      <c r="AU190" s="106" t="s">
        <v>174</v>
      </c>
      <c r="AY190" s="3" t="s">
        <v>194</v>
      </c>
      <c r="BE190" s="81">
        <f t="shared" si="29"/>
        <v>0</v>
      </c>
      <c r="BF190" s="81">
        <f t="shared" si="30"/>
        <v>0</v>
      </c>
      <c r="BG190" s="81">
        <f t="shared" si="31"/>
        <v>0</v>
      </c>
      <c r="BH190" s="81">
        <f t="shared" si="32"/>
        <v>0</v>
      </c>
      <c r="BI190" s="81">
        <f t="shared" si="33"/>
        <v>0</v>
      </c>
      <c r="BJ190" s="3" t="s">
        <v>174</v>
      </c>
      <c r="BK190" s="81">
        <f t="shared" si="34"/>
        <v>0</v>
      </c>
      <c r="BL190" s="3" t="s">
        <v>213</v>
      </c>
      <c r="BM190" s="106" t="s">
        <v>2525</v>
      </c>
    </row>
    <row r="191" spans="2:65" s="18" customFormat="1" ht="33" customHeight="1">
      <c r="B191" s="121"/>
      <c r="C191" s="150" t="s">
        <v>474</v>
      </c>
      <c r="D191" s="150" t="s">
        <v>197</v>
      </c>
      <c r="E191" s="151" t="s">
        <v>2526</v>
      </c>
      <c r="F191" s="152" t="s">
        <v>2527</v>
      </c>
      <c r="G191" s="153" t="s">
        <v>284</v>
      </c>
      <c r="H191" s="154">
        <v>199.1</v>
      </c>
      <c r="I191" s="155"/>
      <c r="J191" s="155">
        <f t="shared" si="25"/>
        <v>0</v>
      </c>
      <c r="K191" s="156"/>
      <c r="L191" s="19"/>
      <c r="M191" s="157" t="s">
        <v>1</v>
      </c>
      <c r="N191" s="120" t="s">
        <v>42</v>
      </c>
      <c r="P191" s="158">
        <f t="shared" si="26"/>
        <v>0</v>
      </c>
      <c r="Q191" s="158">
        <v>1.7891500000000001E-2</v>
      </c>
      <c r="R191" s="158">
        <f t="shared" si="27"/>
        <v>3.5621976500000003</v>
      </c>
      <c r="S191" s="158">
        <v>0</v>
      </c>
      <c r="T191" s="159">
        <f t="shared" si="28"/>
        <v>0</v>
      </c>
      <c r="AR191" s="106" t="s">
        <v>213</v>
      </c>
      <c r="AT191" s="106" t="s">
        <v>197</v>
      </c>
      <c r="AU191" s="106" t="s">
        <v>174</v>
      </c>
      <c r="AY191" s="3" t="s">
        <v>194</v>
      </c>
      <c r="BE191" s="81">
        <f t="shared" si="29"/>
        <v>0</v>
      </c>
      <c r="BF191" s="81">
        <f t="shared" si="30"/>
        <v>0</v>
      </c>
      <c r="BG191" s="81">
        <f t="shared" si="31"/>
        <v>0</v>
      </c>
      <c r="BH191" s="81">
        <f t="shared" si="32"/>
        <v>0</v>
      </c>
      <c r="BI191" s="81">
        <f t="shared" si="33"/>
        <v>0</v>
      </c>
      <c r="BJ191" s="3" t="s">
        <v>174</v>
      </c>
      <c r="BK191" s="81">
        <f t="shared" si="34"/>
        <v>0</v>
      </c>
      <c r="BL191" s="3" t="s">
        <v>213</v>
      </c>
      <c r="BM191" s="106" t="s">
        <v>2528</v>
      </c>
    </row>
    <row r="192" spans="2:65" s="18" customFormat="1" ht="24.2" customHeight="1">
      <c r="B192" s="121"/>
      <c r="C192" s="150" t="s">
        <v>478</v>
      </c>
      <c r="D192" s="150" t="s">
        <v>197</v>
      </c>
      <c r="E192" s="151" t="s">
        <v>2529</v>
      </c>
      <c r="F192" s="152" t="s">
        <v>2530</v>
      </c>
      <c r="G192" s="153" t="s">
        <v>227</v>
      </c>
      <c r="H192" s="154">
        <v>7</v>
      </c>
      <c r="I192" s="155"/>
      <c r="J192" s="155">
        <f t="shared" si="25"/>
        <v>0</v>
      </c>
      <c r="K192" s="156"/>
      <c r="L192" s="19"/>
      <c r="M192" s="157" t="s">
        <v>1</v>
      </c>
      <c r="N192" s="120" t="s">
        <v>42</v>
      </c>
      <c r="P192" s="158">
        <f t="shared" si="26"/>
        <v>0</v>
      </c>
      <c r="Q192" s="158">
        <v>0</v>
      </c>
      <c r="R192" s="158">
        <f t="shared" si="27"/>
        <v>0</v>
      </c>
      <c r="S192" s="158">
        <v>4.3999999999999997E-2</v>
      </c>
      <c r="T192" s="159">
        <f t="shared" si="28"/>
        <v>0.308</v>
      </c>
      <c r="AR192" s="106" t="s">
        <v>213</v>
      </c>
      <c r="AT192" s="106" t="s">
        <v>197</v>
      </c>
      <c r="AU192" s="106" t="s">
        <v>174</v>
      </c>
      <c r="AY192" s="3" t="s">
        <v>194</v>
      </c>
      <c r="BE192" s="81">
        <f t="shared" si="29"/>
        <v>0</v>
      </c>
      <c r="BF192" s="81">
        <f t="shared" si="30"/>
        <v>0</v>
      </c>
      <c r="BG192" s="81">
        <f t="shared" si="31"/>
        <v>0</v>
      </c>
      <c r="BH192" s="81">
        <f t="shared" si="32"/>
        <v>0</v>
      </c>
      <c r="BI192" s="81">
        <f t="shared" si="33"/>
        <v>0</v>
      </c>
      <c r="BJ192" s="3" t="s">
        <v>174</v>
      </c>
      <c r="BK192" s="81">
        <f t="shared" si="34"/>
        <v>0</v>
      </c>
      <c r="BL192" s="3" t="s">
        <v>213</v>
      </c>
      <c r="BM192" s="106" t="s">
        <v>2531</v>
      </c>
    </row>
    <row r="193" spans="2:65" s="18" customFormat="1" ht="21.75" customHeight="1">
      <c r="B193" s="121"/>
      <c r="C193" s="150" t="s">
        <v>482</v>
      </c>
      <c r="D193" s="150" t="s">
        <v>197</v>
      </c>
      <c r="E193" s="151" t="s">
        <v>1614</v>
      </c>
      <c r="F193" s="152" t="s">
        <v>1615</v>
      </c>
      <c r="G193" s="153" t="s">
        <v>200</v>
      </c>
      <c r="H193" s="154">
        <v>101.55</v>
      </c>
      <c r="I193" s="155"/>
      <c r="J193" s="155">
        <f t="shared" si="25"/>
        <v>0</v>
      </c>
      <c r="K193" s="156"/>
      <c r="L193" s="19"/>
      <c r="M193" s="157" t="s">
        <v>1</v>
      </c>
      <c r="N193" s="120" t="s">
        <v>42</v>
      </c>
      <c r="P193" s="158">
        <f t="shared" si="26"/>
        <v>0</v>
      </c>
      <c r="Q193" s="158">
        <v>0</v>
      </c>
      <c r="R193" s="158">
        <f t="shared" si="27"/>
        <v>0</v>
      </c>
      <c r="S193" s="158">
        <v>0</v>
      </c>
      <c r="T193" s="159">
        <f t="shared" si="28"/>
        <v>0</v>
      </c>
      <c r="AR193" s="106" t="s">
        <v>213</v>
      </c>
      <c r="AT193" s="106" t="s">
        <v>197</v>
      </c>
      <c r="AU193" s="106" t="s">
        <v>174</v>
      </c>
      <c r="AY193" s="3" t="s">
        <v>194</v>
      </c>
      <c r="BE193" s="81">
        <f t="shared" si="29"/>
        <v>0</v>
      </c>
      <c r="BF193" s="81">
        <f t="shared" si="30"/>
        <v>0</v>
      </c>
      <c r="BG193" s="81">
        <f t="shared" si="31"/>
        <v>0</v>
      </c>
      <c r="BH193" s="81">
        <f t="shared" si="32"/>
        <v>0</v>
      </c>
      <c r="BI193" s="81">
        <f t="shared" si="33"/>
        <v>0</v>
      </c>
      <c r="BJ193" s="3" t="s">
        <v>174</v>
      </c>
      <c r="BK193" s="81">
        <f t="shared" si="34"/>
        <v>0</v>
      </c>
      <c r="BL193" s="3" t="s">
        <v>213</v>
      </c>
      <c r="BM193" s="106" t="s">
        <v>2532</v>
      </c>
    </row>
    <row r="194" spans="2:65" s="18" customFormat="1" ht="24.2" customHeight="1">
      <c r="B194" s="121"/>
      <c r="C194" s="150" t="s">
        <v>486</v>
      </c>
      <c r="D194" s="150" t="s">
        <v>197</v>
      </c>
      <c r="E194" s="151" t="s">
        <v>1617</v>
      </c>
      <c r="F194" s="152" t="s">
        <v>1618</v>
      </c>
      <c r="G194" s="153" t="s">
        <v>200</v>
      </c>
      <c r="H194" s="154">
        <v>5991.45</v>
      </c>
      <c r="I194" s="155"/>
      <c r="J194" s="155">
        <f t="shared" si="25"/>
        <v>0</v>
      </c>
      <c r="K194" s="156"/>
      <c r="L194" s="19"/>
      <c r="M194" s="157" t="s">
        <v>1</v>
      </c>
      <c r="N194" s="120" t="s">
        <v>42</v>
      </c>
      <c r="P194" s="158">
        <f t="shared" si="26"/>
        <v>0</v>
      </c>
      <c r="Q194" s="158">
        <v>0</v>
      </c>
      <c r="R194" s="158">
        <f t="shared" si="27"/>
        <v>0</v>
      </c>
      <c r="S194" s="158">
        <v>0</v>
      </c>
      <c r="T194" s="159">
        <f t="shared" si="28"/>
        <v>0</v>
      </c>
      <c r="AR194" s="106" t="s">
        <v>213</v>
      </c>
      <c r="AT194" s="106" t="s">
        <v>197</v>
      </c>
      <c r="AU194" s="106" t="s">
        <v>174</v>
      </c>
      <c r="AY194" s="3" t="s">
        <v>194</v>
      </c>
      <c r="BE194" s="81">
        <f t="shared" si="29"/>
        <v>0</v>
      </c>
      <c r="BF194" s="81">
        <f t="shared" si="30"/>
        <v>0</v>
      </c>
      <c r="BG194" s="81">
        <f t="shared" si="31"/>
        <v>0</v>
      </c>
      <c r="BH194" s="81">
        <f t="shared" si="32"/>
        <v>0</v>
      </c>
      <c r="BI194" s="81">
        <f t="shared" si="33"/>
        <v>0</v>
      </c>
      <c r="BJ194" s="3" t="s">
        <v>174</v>
      </c>
      <c r="BK194" s="81">
        <f t="shared" si="34"/>
        <v>0</v>
      </c>
      <c r="BL194" s="3" t="s">
        <v>213</v>
      </c>
      <c r="BM194" s="106" t="s">
        <v>2533</v>
      </c>
    </row>
    <row r="195" spans="2:65" s="18" customFormat="1" ht="24.2" customHeight="1">
      <c r="B195" s="121"/>
      <c r="C195" s="150" t="s">
        <v>490</v>
      </c>
      <c r="D195" s="150" t="s">
        <v>197</v>
      </c>
      <c r="E195" s="151" t="s">
        <v>1620</v>
      </c>
      <c r="F195" s="152" t="s">
        <v>1621</v>
      </c>
      <c r="G195" s="153" t="s">
        <v>200</v>
      </c>
      <c r="H195" s="154">
        <v>101.55</v>
      </c>
      <c r="I195" s="155"/>
      <c r="J195" s="155">
        <f t="shared" si="25"/>
        <v>0</v>
      </c>
      <c r="K195" s="156"/>
      <c r="L195" s="19"/>
      <c r="M195" s="157" t="s">
        <v>1</v>
      </c>
      <c r="N195" s="120" t="s">
        <v>42</v>
      </c>
      <c r="P195" s="158">
        <f t="shared" si="26"/>
        <v>0</v>
      </c>
      <c r="Q195" s="158">
        <v>0</v>
      </c>
      <c r="R195" s="158">
        <f t="shared" si="27"/>
        <v>0</v>
      </c>
      <c r="S195" s="158">
        <v>0</v>
      </c>
      <c r="T195" s="159">
        <f t="shared" si="28"/>
        <v>0</v>
      </c>
      <c r="AR195" s="106" t="s">
        <v>213</v>
      </c>
      <c r="AT195" s="106" t="s">
        <v>197</v>
      </c>
      <c r="AU195" s="106" t="s">
        <v>174</v>
      </c>
      <c r="AY195" s="3" t="s">
        <v>194</v>
      </c>
      <c r="BE195" s="81">
        <f t="shared" si="29"/>
        <v>0</v>
      </c>
      <c r="BF195" s="81">
        <f t="shared" si="30"/>
        <v>0</v>
      </c>
      <c r="BG195" s="81">
        <f t="shared" si="31"/>
        <v>0</v>
      </c>
      <c r="BH195" s="81">
        <f t="shared" si="32"/>
        <v>0</v>
      </c>
      <c r="BI195" s="81">
        <f t="shared" si="33"/>
        <v>0</v>
      </c>
      <c r="BJ195" s="3" t="s">
        <v>174</v>
      </c>
      <c r="BK195" s="81">
        <f t="shared" si="34"/>
        <v>0</v>
      </c>
      <c r="BL195" s="3" t="s">
        <v>213</v>
      </c>
      <c r="BM195" s="106" t="s">
        <v>2534</v>
      </c>
    </row>
    <row r="196" spans="2:65" s="18" customFormat="1" ht="24.2" customHeight="1">
      <c r="B196" s="121"/>
      <c r="C196" s="150" t="s">
        <v>494</v>
      </c>
      <c r="D196" s="150" t="s">
        <v>197</v>
      </c>
      <c r="E196" s="151" t="s">
        <v>1626</v>
      </c>
      <c r="F196" s="152" t="s">
        <v>1627</v>
      </c>
      <c r="G196" s="153" t="s">
        <v>200</v>
      </c>
      <c r="H196" s="154">
        <v>101.55</v>
      </c>
      <c r="I196" s="155"/>
      <c r="J196" s="155">
        <f t="shared" si="25"/>
        <v>0</v>
      </c>
      <c r="K196" s="156"/>
      <c r="L196" s="19"/>
      <c r="M196" s="157" t="s">
        <v>1</v>
      </c>
      <c r="N196" s="120" t="s">
        <v>42</v>
      </c>
      <c r="P196" s="158">
        <f t="shared" si="26"/>
        <v>0</v>
      </c>
      <c r="Q196" s="158">
        <v>0</v>
      </c>
      <c r="R196" s="158">
        <f t="shared" si="27"/>
        <v>0</v>
      </c>
      <c r="S196" s="158">
        <v>0</v>
      </c>
      <c r="T196" s="159">
        <f t="shared" si="28"/>
        <v>0</v>
      </c>
      <c r="AR196" s="106" t="s">
        <v>213</v>
      </c>
      <c r="AT196" s="106" t="s">
        <v>197</v>
      </c>
      <c r="AU196" s="106" t="s">
        <v>174</v>
      </c>
      <c r="AY196" s="3" t="s">
        <v>194</v>
      </c>
      <c r="BE196" s="81">
        <f t="shared" si="29"/>
        <v>0</v>
      </c>
      <c r="BF196" s="81">
        <f t="shared" si="30"/>
        <v>0</v>
      </c>
      <c r="BG196" s="81">
        <f t="shared" si="31"/>
        <v>0</v>
      </c>
      <c r="BH196" s="81">
        <f t="shared" si="32"/>
        <v>0</v>
      </c>
      <c r="BI196" s="81">
        <f t="shared" si="33"/>
        <v>0</v>
      </c>
      <c r="BJ196" s="3" t="s">
        <v>174</v>
      </c>
      <c r="BK196" s="81">
        <f t="shared" si="34"/>
        <v>0</v>
      </c>
      <c r="BL196" s="3" t="s">
        <v>213</v>
      </c>
      <c r="BM196" s="106" t="s">
        <v>2535</v>
      </c>
    </row>
    <row r="197" spans="2:65" s="137" customFormat="1" ht="25.9" customHeight="1">
      <c r="B197" s="138"/>
      <c r="D197" s="139" t="s">
        <v>75</v>
      </c>
      <c r="E197" s="140" t="s">
        <v>1246</v>
      </c>
      <c r="F197" s="140" t="s">
        <v>1247</v>
      </c>
      <c r="I197" s="141"/>
      <c r="J197" s="142">
        <f>BK197</f>
        <v>0</v>
      </c>
      <c r="L197" s="138"/>
      <c r="M197" s="143"/>
      <c r="P197" s="144">
        <f>P198+P204+P211+P215+P218+P224+P241+P247</f>
        <v>0</v>
      </c>
      <c r="R197" s="144">
        <f>R198+R204+R211+R215+R218+R224+R241+R247</f>
        <v>1339.1961195895001</v>
      </c>
      <c r="T197" s="145">
        <f>T198+T204+T211+T215+T218+T224+T241+T247</f>
        <v>1.7831440000000001</v>
      </c>
      <c r="AR197" s="139" t="s">
        <v>174</v>
      </c>
      <c r="AT197" s="146" t="s">
        <v>75</v>
      </c>
      <c r="AU197" s="146" t="s">
        <v>76</v>
      </c>
      <c r="AY197" s="139" t="s">
        <v>194</v>
      </c>
      <c r="BK197" s="147">
        <f>BK198+BK204+BK211+BK215+BK218+BK224+BK241+BK247</f>
        <v>0</v>
      </c>
    </row>
    <row r="198" spans="2:65" s="137" customFormat="1" ht="22.9" customHeight="1">
      <c r="B198" s="138"/>
      <c r="D198" s="139" t="s">
        <v>75</v>
      </c>
      <c r="E198" s="148" t="s">
        <v>1248</v>
      </c>
      <c r="F198" s="148" t="s">
        <v>1249</v>
      </c>
      <c r="I198" s="141"/>
      <c r="J198" s="149">
        <f>BK198</f>
        <v>0</v>
      </c>
      <c r="L198" s="138"/>
      <c r="M198" s="143"/>
      <c r="P198" s="144">
        <f>SUM(P199:P203)</f>
        <v>0</v>
      </c>
      <c r="R198" s="144">
        <f>SUM(R199:R203)</f>
        <v>0.48799300000000001</v>
      </c>
      <c r="T198" s="145">
        <f>SUM(T199:T203)</f>
        <v>0</v>
      </c>
      <c r="AR198" s="139" t="s">
        <v>174</v>
      </c>
      <c r="AT198" s="146" t="s">
        <v>75</v>
      </c>
      <c r="AU198" s="146" t="s">
        <v>84</v>
      </c>
      <c r="AY198" s="139" t="s">
        <v>194</v>
      </c>
      <c r="BK198" s="147">
        <f>SUM(BK199:BK203)</f>
        <v>0</v>
      </c>
    </row>
    <row r="199" spans="2:65" s="18" customFormat="1" ht="24.2" customHeight="1">
      <c r="B199" s="121"/>
      <c r="C199" s="150" t="s">
        <v>498</v>
      </c>
      <c r="D199" s="150" t="s">
        <v>197</v>
      </c>
      <c r="E199" s="151" t="s">
        <v>1638</v>
      </c>
      <c r="F199" s="152" t="s">
        <v>1639</v>
      </c>
      <c r="G199" s="153" t="s">
        <v>419</v>
      </c>
      <c r="H199" s="154">
        <v>550</v>
      </c>
      <c r="I199" s="155"/>
      <c r="J199" s="155">
        <f>ROUND(I199*H199,2)</f>
        <v>0</v>
      </c>
      <c r="K199" s="156"/>
      <c r="L199" s="19"/>
      <c r="M199" s="157" t="s">
        <v>1</v>
      </c>
      <c r="N199" s="120" t="s">
        <v>42</v>
      </c>
      <c r="P199" s="158">
        <f>O199*H199</f>
        <v>0</v>
      </c>
      <c r="Q199" s="158">
        <v>5.4226000000000003E-4</v>
      </c>
      <c r="R199" s="158">
        <f>Q199*H199</f>
        <v>0.29824300000000004</v>
      </c>
      <c r="S199" s="158">
        <v>0</v>
      </c>
      <c r="T199" s="159">
        <f>S199*H199</f>
        <v>0</v>
      </c>
      <c r="AR199" s="106" t="s">
        <v>257</v>
      </c>
      <c r="AT199" s="106" t="s">
        <v>197</v>
      </c>
      <c r="AU199" s="106" t="s">
        <v>174</v>
      </c>
      <c r="AY199" s="3" t="s">
        <v>194</v>
      </c>
      <c r="BE199" s="81">
        <f>IF(N199="základná",J199,0)</f>
        <v>0</v>
      </c>
      <c r="BF199" s="81">
        <f>IF(N199="znížená",J199,0)</f>
        <v>0</v>
      </c>
      <c r="BG199" s="81">
        <f>IF(N199="zákl. prenesená",J199,0)</f>
        <v>0</v>
      </c>
      <c r="BH199" s="81">
        <f>IF(N199="zníž. prenesená",J199,0)</f>
        <v>0</v>
      </c>
      <c r="BI199" s="81">
        <f>IF(N199="nulová",J199,0)</f>
        <v>0</v>
      </c>
      <c r="BJ199" s="3" t="s">
        <v>174</v>
      </c>
      <c r="BK199" s="81">
        <f>ROUND(I199*H199,2)</f>
        <v>0</v>
      </c>
      <c r="BL199" s="3" t="s">
        <v>257</v>
      </c>
      <c r="BM199" s="106" t="s">
        <v>2536</v>
      </c>
    </row>
    <row r="200" spans="2:65" s="18" customFormat="1" ht="16.5" customHeight="1">
      <c r="B200" s="121"/>
      <c r="C200" s="165" t="s">
        <v>502</v>
      </c>
      <c r="D200" s="165" t="s">
        <v>209</v>
      </c>
      <c r="E200" s="166" t="s">
        <v>2537</v>
      </c>
      <c r="F200" s="167" t="s">
        <v>2538</v>
      </c>
      <c r="G200" s="168" t="s">
        <v>419</v>
      </c>
      <c r="H200" s="169">
        <v>632.5</v>
      </c>
      <c r="I200" s="170"/>
      <c r="J200" s="170">
        <f>ROUND(I200*H200,2)</f>
        <v>0</v>
      </c>
      <c r="K200" s="171"/>
      <c r="L200" s="172"/>
      <c r="M200" s="173" t="s">
        <v>1</v>
      </c>
      <c r="N200" s="174" t="s">
        <v>42</v>
      </c>
      <c r="P200" s="158">
        <f>O200*H200</f>
        <v>0</v>
      </c>
      <c r="Q200" s="158">
        <v>0</v>
      </c>
      <c r="R200" s="158">
        <f>Q200*H200</f>
        <v>0</v>
      </c>
      <c r="S200" s="158">
        <v>0</v>
      </c>
      <c r="T200" s="159">
        <f>S200*H200</f>
        <v>0</v>
      </c>
      <c r="AR200" s="106" t="s">
        <v>321</v>
      </c>
      <c r="AT200" s="106" t="s">
        <v>209</v>
      </c>
      <c r="AU200" s="106" t="s">
        <v>174</v>
      </c>
      <c r="AY200" s="3" t="s">
        <v>194</v>
      </c>
      <c r="BE200" s="81">
        <f>IF(N200="základná",J200,0)</f>
        <v>0</v>
      </c>
      <c r="BF200" s="81">
        <f>IF(N200="znížená",J200,0)</f>
        <v>0</v>
      </c>
      <c r="BG200" s="81">
        <f>IF(N200="zákl. prenesená",J200,0)</f>
        <v>0</v>
      </c>
      <c r="BH200" s="81">
        <f>IF(N200="zníž. prenesená",J200,0)</f>
        <v>0</v>
      </c>
      <c r="BI200" s="81">
        <f>IF(N200="nulová",J200,0)</f>
        <v>0</v>
      </c>
      <c r="BJ200" s="3" t="s">
        <v>174</v>
      </c>
      <c r="BK200" s="81">
        <f>ROUND(I200*H200,2)</f>
        <v>0</v>
      </c>
      <c r="BL200" s="3" t="s">
        <v>257</v>
      </c>
      <c r="BM200" s="106" t="s">
        <v>2539</v>
      </c>
    </row>
    <row r="201" spans="2:65" s="18" customFormat="1" ht="37.9" customHeight="1">
      <c r="B201" s="121"/>
      <c r="C201" s="150" t="s">
        <v>506</v>
      </c>
      <c r="D201" s="150" t="s">
        <v>197</v>
      </c>
      <c r="E201" s="151" t="s">
        <v>1644</v>
      </c>
      <c r="F201" s="152" t="s">
        <v>1645</v>
      </c>
      <c r="G201" s="153" t="s">
        <v>419</v>
      </c>
      <c r="H201" s="154">
        <v>550</v>
      </c>
      <c r="I201" s="155"/>
      <c r="J201" s="155">
        <f>ROUND(I201*H201,2)</f>
        <v>0</v>
      </c>
      <c r="K201" s="156"/>
      <c r="L201" s="19"/>
      <c r="M201" s="157" t="s">
        <v>1</v>
      </c>
      <c r="N201" s="120" t="s">
        <v>42</v>
      </c>
      <c r="P201" s="158">
        <f>O201*H201</f>
        <v>0</v>
      </c>
      <c r="Q201" s="158">
        <v>0</v>
      </c>
      <c r="R201" s="158">
        <f>Q201*H201</f>
        <v>0</v>
      </c>
      <c r="S201" s="158">
        <v>0</v>
      </c>
      <c r="T201" s="159">
        <f>S201*H201</f>
        <v>0</v>
      </c>
      <c r="AR201" s="106" t="s">
        <v>257</v>
      </c>
      <c r="AT201" s="106" t="s">
        <v>197</v>
      </c>
      <c r="AU201" s="106" t="s">
        <v>174</v>
      </c>
      <c r="AY201" s="3" t="s">
        <v>194</v>
      </c>
      <c r="BE201" s="81">
        <f>IF(N201="základná",J201,0)</f>
        <v>0</v>
      </c>
      <c r="BF201" s="81">
        <f>IF(N201="znížená",J201,0)</f>
        <v>0</v>
      </c>
      <c r="BG201" s="81">
        <f>IF(N201="zákl. prenesená",J201,0)</f>
        <v>0</v>
      </c>
      <c r="BH201" s="81">
        <f>IF(N201="zníž. prenesená",J201,0)</f>
        <v>0</v>
      </c>
      <c r="BI201" s="81">
        <f>IF(N201="nulová",J201,0)</f>
        <v>0</v>
      </c>
      <c r="BJ201" s="3" t="s">
        <v>174</v>
      </c>
      <c r="BK201" s="81">
        <f>ROUND(I201*H201,2)</f>
        <v>0</v>
      </c>
      <c r="BL201" s="3" t="s">
        <v>257</v>
      </c>
      <c r="BM201" s="106" t="s">
        <v>2540</v>
      </c>
    </row>
    <row r="202" spans="2:65" s="18" customFormat="1" ht="16.5" customHeight="1">
      <c r="B202" s="121"/>
      <c r="C202" s="165" t="s">
        <v>510</v>
      </c>
      <c r="D202" s="165" t="s">
        <v>209</v>
      </c>
      <c r="E202" s="166" t="s">
        <v>2541</v>
      </c>
      <c r="F202" s="167" t="s">
        <v>2542</v>
      </c>
      <c r="G202" s="168" t="s">
        <v>419</v>
      </c>
      <c r="H202" s="169">
        <v>632.5</v>
      </c>
      <c r="I202" s="170"/>
      <c r="J202" s="170">
        <f>ROUND(I202*H202,2)</f>
        <v>0</v>
      </c>
      <c r="K202" s="171"/>
      <c r="L202" s="172"/>
      <c r="M202" s="173" t="s">
        <v>1</v>
      </c>
      <c r="N202" s="174" t="s">
        <v>42</v>
      </c>
      <c r="P202" s="158">
        <f>O202*H202</f>
        <v>0</v>
      </c>
      <c r="Q202" s="158">
        <v>2.9999999999999997E-4</v>
      </c>
      <c r="R202" s="158">
        <f>Q202*H202</f>
        <v>0.18974999999999997</v>
      </c>
      <c r="S202" s="158">
        <v>0</v>
      </c>
      <c r="T202" s="159">
        <f>S202*H202</f>
        <v>0</v>
      </c>
      <c r="AR202" s="106" t="s">
        <v>321</v>
      </c>
      <c r="AT202" s="106" t="s">
        <v>209</v>
      </c>
      <c r="AU202" s="106" t="s">
        <v>174</v>
      </c>
      <c r="AY202" s="3" t="s">
        <v>194</v>
      </c>
      <c r="BE202" s="81">
        <f>IF(N202="základná",J202,0)</f>
        <v>0</v>
      </c>
      <c r="BF202" s="81">
        <f>IF(N202="znížená",J202,0)</f>
        <v>0</v>
      </c>
      <c r="BG202" s="81">
        <f>IF(N202="zákl. prenesená",J202,0)</f>
        <v>0</v>
      </c>
      <c r="BH202" s="81">
        <f>IF(N202="zníž. prenesená",J202,0)</f>
        <v>0</v>
      </c>
      <c r="BI202" s="81">
        <f>IF(N202="nulová",J202,0)</f>
        <v>0</v>
      </c>
      <c r="BJ202" s="3" t="s">
        <v>174</v>
      </c>
      <c r="BK202" s="81">
        <f>ROUND(I202*H202,2)</f>
        <v>0</v>
      </c>
      <c r="BL202" s="3" t="s">
        <v>257</v>
      </c>
      <c r="BM202" s="106" t="s">
        <v>2543</v>
      </c>
    </row>
    <row r="203" spans="2:65" s="18" customFormat="1" ht="24.2" customHeight="1">
      <c r="B203" s="121"/>
      <c r="C203" s="150" t="s">
        <v>514</v>
      </c>
      <c r="D203" s="150" t="s">
        <v>197</v>
      </c>
      <c r="E203" s="151" t="s">
        <v>1256</v>
      </c>
      <c r="F203" s="152" t="s">
        <v>1257</v>
      </c>
      <c r="G203" s="153" t="s">
        <v>1258</v>
      </c>
      <c r="H203" s="154"/>
      <c r="I203" s="155"/>
      <c r="J203" s="155">
        <f>ROUND(I203*H203,2)</f>
        <v>0</v>
      </c>
      <c r="K203" s="156"/>
      <c r="L203" s="19"/>
      <c r="M203" s="157" t="s">
        <v>1</v>
      </c>
      <c r="N203" s="120" t="s">
        <v>42</v>
      </c>
      <c r="P203" s="158">
        <f>O203*H203</f>
        <v>0</v>
      </c>
      <c r="Q203" s="158">
        <v>0</v>
      </c>
      <c r="R203" s="158">
        <f>Q203*H203</f>
        <v>0</v>
      </c>
      <c r="S203" s="158">
        <v>0</v>
      </c>
      <c r="T203" s="159">
        <f>S203*H203</f>
        <v>0</v>
      </c>
      <c r="AR203" s="106" t="s">
        <v>257</v>
      </c>
      <c r="AT203" s="106" t="s">
        <v>197</v>
      </c>
      <c r="AU203" s="106" t="s">
        <v>174</v>
      </c>
      <c r="AY203" s="3" t="s">
        <v>194</v>
      </c>
      <c r="BE203" s="81">
        <f>IF(N203="základná",J203,0)</f>
        <v>0</v>
      </c>
      <c r="BF203" s="81">
        <f>IF(N203="znížená",J203,0)</f>
        <v>0</v>
      </c>
      <c r="BG203" s="81">
        <f>IF(N203="zákl. prenesená",J203,0)</f>
        <v>0</v>
      </c>
      <c r="BH203" s="81">
        <f>IF(N203="zníž. prenesená",J203,0)</f>
        <v>0</v>
      </c>
      <c r="BI203" s="81">
        <f>IF(N203="nulová",J203,0)</f>
        <v>0</v>
      </c>
      <c r="BJ203" s="3" t="s">
        <v>174</v>
      </c>
      <c r="BK203" s="81">
        <f>ROUND(I203*H203,2)</f>
        <v>0</v>
      </c>
      <c r="BL203" s="3" t="s">
        <v>257</v>
      </c>
      <c r="BM203" s="106" t="s">
        <v>2544</v>
      </c>
    </row>
    <row r="204" spans="2:65" s="137" customFormat="1" ht="22.9" customHeight="1">
      <c r="B204" s="138"/>
      <c r="D204" s="139" t="s">
        <v>75</v>
      </c>
      <c r="E204" s="148" t="s">
        <v>1655</v>
      </c>
      <c r="F204" s="148" t="s">
        <v>1656</v>
      </c>
      <c r="I204" s="141"/>
      <c r="J204" s="149">
        <f>BK204</f>
        <v>0</v>
      </c>
      <c r="L204" s="138"/>
      <c r="M204" s="143"/>
      <c r="P204" s="144">
        <f>SUM(P205:P210)</f>
        <v>0</v>
      </c>
      <c r="R204" s="144">
        <f>SUM(R205:R210)</f>
        <v>0.159639</v>
      </c>
      <c r="T204" s="145">
        <f>SUM(T205:T210)</f>
        <v>1.8143999999999997E-2</v>
      </c>
      <c r="AR204" s="139" t="s">
        <v>174</v>
      </c>
      <c r="AT204" s="146" t="s">
        <v>75</v>
      </c>
      <c r="AU204" s="146" t="s">
        <v>84</v>
      </c>
      <c r="AY204" s="139" t="s">
        <v>194</v>
      </c>
      <c r="BK204" s="147">
        <f>SUM(BK205:BK210)</f>
        <v>0</v>
      </c>
    </row>
    <row r="205" spans="2:65" s="18" customFormat="1" ht="33" customHeight="1">
      <c r="B205" s="121"/>
      <c r="C205" s="150" t="s">
        <v>518</v>
      </c>
      <c r="D205" s="150" t="s">
        <v>197</v>
      </c>
      <c r="E205" s="151" t="s">
        <v>2545</v>
      </c>
      <c r="F205" s="152" t="s">
        <v>2546</v>
      </c>
      <c r="G205" s="153" t="s">
        <v>419</v>
      </c>
      <c r="H205" s="154">
        <v>7.56</v>
      </c>
      <c r="I205" s="155"/>
      <c r="J205" s="155">
        <f t="shared" ref="J205:J210" si="35">ROUND(I205*H205,2)</f>
        <v>0</v>
      </c>
      <c r="K205" s="156"/>
      <c r="L205" s="177" t="s">
        <v>3462</v>
      </c>
      <c r="M205" s="157" t="s">
        <v>1</v>
      </c>
      <c r="N205" s="120" t="s">
        <v>42</v>
      </c>
      <c r="P205" s="158">
        <f t="shared" ref="P205:P210" si="36">O205*H205</f>
        <v>0</v>
      </c>
      <c r="Q205" s="158">
        <v>0</v>
      </c>
      <c r="R205" s="158">
        <f t="shared" ref="R205:R210" si="37">Q205*H205</f>
        <v>0</v>
      </c>
      <c r="S205" s="158">
        <v>2.3999999999999998E-3</v>
      </c>
      <c r="T205" s="159">
        <f t="shared" ref="T205:T210" si="38">S205*H205</f>
        <v>1.8143999999999997E-2</v>
      </c>
      <c r="AR205" s="106" t="s">
        <v>257</v>
      </c>
      <c r="AT205" s="106" t="s">
        <v>197</v>
      </c>
      <c r="AU205" s="106" t="s">
        <v>174</v>
      </c>
      <c r="AY205" s="3" t="s">
        <v>194</v>
      </c>
      <c r="BE205" s="81">
        <f t="shared" ref="BE205:BE210" si="39">IF(N205="základná",J205,0)</f>
        <v>0</v>
      </c>
      <c r="BF205" s="81">
        <f t="shared" ref="BF205:BF210" si="40">IF(N205="znížená",J205,0)</f>
        <v>0</v>
      </c>
      <c r="BG205" s="81">
        <f t="shared" ref="BG205:BG210" si="41">IF(N205="zákl. prenesená",J205,0)</f>
        <v>0</v>
      </c>
      <c r="BH205" s="81">
        <f t="shared" ref="BH205:BH210" si="42">IF(N205="zníž. prenesená",J205,0)</f>
        <v>0</v>
      </c>
      <c r="BI205" s="81">
        <f t="shared" ref="BI205:BI210" si="43">IF(N205="nulová",J205,0)</f>
        <v>0</v>
      </c>
      <c r="BJ205" s="3" t="s">
        <v>174</v>
      </c>
      <c r="BK205" s="81">
        <f t="shared" ref="BK205:BK210" si="44">ROUND(I205*H205,2)</f>
        <v>0</v>
      </c>
      <c r="BL205" s="3" t="s">
        <v>257</v>
      </c>
      <c r="BM205" s="106" t="s">
        <v>2547</v>
      </c>
    </row>
    <row r="206" spans="2:65" s="18" customFormat="1" ht="24.2" customHeight="1">
      <c r="B206" s="121"/>
      <c r="C206" s="150" t="s">
        <v>522</v>
      </c>
      <c r="D206" s="150" t="s">
        <v>197</v>
      </c>
      <c r="E206" s="151" t="s">
        <v>1657</v>
      </c>
      <c r="F206" s="152" t="s">
        <v>1658</v>
      </c>
      <c r="G206" s="153" t="s">
        <v>2548</v>
      </c>
      <c r="H206" s="154">
        <v>235</v>
      </c>
      <c r="I206" s="155"/>
      <c r="J206" s="155">
        <f t="shared" si="35"/>
        <v>0</v>
      </c>
      <c r="K206" s="156"/>
      <c r="L206" s="177" t="s">
        <v>3462</v>
      </c>
      <c r="M206" s="157" t="s">
        <v>1</v>
      </c>
      <c r="N206" s="120" t="s">
        <v>42</v>
      </c>
      <c r="P206" s="158">
        <f t="shared" si="36"/>
        <v>0</v>
      </c>
      <c r="Q206" s="158">
        <v>2.074E-4</v>
      </c>
      <c r="R206" s="158">
        <f t="shared" si="37"/>
        <v>4.8738999999999998E-2</v>
      </c>
      <c r="S206" s="158">
        <v>0</v>
      </c>
      <c r="T206" s="159">
        <f t="shared" si="38"/>
        <v>0</v>
      </c>
      <c r="AR206" s="106" t="s">
        <v>257</v>
      </c>
      <c r="AT206" s="106" t="s">
        <v>197</v>
      </c>
      <c r="AU206" s="106" t="s">
        <v>174</v>
      </c>
      <c r="AY206" s="3" t="s">
        <v>194</v>
      </c>
      <c r="BE206" s="81">
        <f t="shared" si="39"/>
        <v>0</v>
      </c>
      <c r="BF206" s="81">
        <f t="shared" si="40"/>
        <v>0</v>
      </c>
      <c r="BG206" s="81">
        <f t="shared" si="41"/>
        <v>0</v>
      </c>
      <c r="BH206" s="81">
        <f t="shared" si="42"/>
        <v>0</v>
      </c>
      <c r="BI206" s="81">
        <f t="shared" si="43"/>
        <v>0</v>
      </c>
      <c r="BJ206" s="3" t="s">
        <v>174</v>
      </c>
      <c r="BK206" s="81">
        <f t="shared" si="44"/>
        <v>0</v>
      </c>
      <c r="BL206" s="3" t="s">
        <v>257</v>
      </c>
      <c r="BM206" s="106" t="s">
        <v>2549</v>
      </c>
    </row>
    <row r="207" spans="2:65" s="18" customFormat="1" ht="16.5" customHeight="1">
      <c r="B207" s="121"/>
      <c r="C207" s="165" t="s">
        <v>526</v>
      </c>
      <c r="D207" s="165" t="s">
        <v>209</v>
      </c>
      <c r="E207" s="166" t="s">
        <v>1661</v>
      </c>
      <c r="F207" s="167" t="s">
        <v>1662</v>
      </c>
      <c r="G207" s="168" t="s">
        <v>2548</v>
      </c>
      <c r="H207" s="169">
        <v>235</v>
      </c>
      <c r="I207" s="170"/>
      <c r="J207" s="170">
        <f t="shared" si="35"/>
        <v>0</v>
      </c>
      <c r="K207" s="171"/>
      <c r="L207" s="177" t="s">
        <v>3462</v>
      </c>
      <c r="M207" s="173" t="s">
        <v>1</v>
      </c>
      <c r="N207" s="174" t="s">
        <v>42</v>
      </c>
      <c r="P207" s="158">
        <f t="shared" si="36"/>
        <v>0</v>
      </c>
      <c r="Q207" s="158">
        <v>4.6999999999999999E-4</v>
      </c>
      <c r="R207" s="158">
        <f t="shared" si="37"/>
        <v>0.11044999999999999</v>
      </c>
      <c r="S207" s="158">
        <v>0</v>
      </c>
      <c r="T207" s="159">
        <f t="shared" si="38"/>
        <v>0</v>
      </c>
      <c r="AR207" s="106" t="s">
        <v>321</v>
      </c>
      <c r="AT207" s="106" t="s">
        <v>209</v>
      </c>
      <c r="AU207" s="106" t="s">
        <v>174</v>
      </c>
      <c r="AY207" s="3" t="s">
        <v>194</v>
      </c>
      <c r="BE207" s="81">
        <f t="shared" si="39"/>
        <v>0</v>
      </c>
      <c r="BF207" s="81">
        <f t="shared" si="40"/>
        <v>0</v>
      </c>
      <c r="BG207" s="81">
        <f t="shared" si="41"/>
        <v>0</v>
      </c>
      <c r="BH207" s="81">
        <f t="shared" si="42"/>
        <v>0</v>
      </c>
      <c r="BI207" s="81">
        <f t="shared" si="43"/>
        <v>0</v>
      </c>
      <c r="BJ207" s="3" t="s">
        <v>174</v>
      </c>
      <c r="BK207" s="81">
        <f t="shared" si="44"/>
        <v>0</v>
      </c>
      <c r="BL207" s="3" t="s">
        <v>257</v>
      </c>
      <c r="BM207" s="106" t="s">
        <v>2550</v>
      </c>
    </row>
    <row r="208" spans="2:65" s="18" customFormat="1" ht="37.9" customHeight="1">
      <c r="B208" s="121"/>
      <c r="C208" s="150" t="s">
        <v>530</v>
      </c>
      <c r="D208" s="150" t="s">
        <v>197</v>
      </c>
      <c r="E208" s="151" t="s">
        <v>2551</v>
      </c>
      <c r="F208" s="152" t="s">
        <v>2552</v>
      </c>
      <c r="G208" s="153" t="s">
        <v>2548</v>
      </c>
      <c r="H208" s="154">
        <v>3</v>
      </c>
      <c r="I208" s="155"/>
      <c r="J208" s="155">
        <f t="shared" si="35"/>
        <v>0</v>
      </c>
      <c r="K208" s="156"/>
      <c r="L208" s="177" t="s">
        <v>3462</v>
      </c>
      <c r="M208" s="157" t="s">
        <v>1</v>
      </c>
      <c r="N208" s="120" t="s">
        <v>42</v>
      </c>
      <c r="P208" s="158">
        <f t="shared" si="36"/>
        <v>0</v>
      </c>
      <c r="Q208" s="158">
        <v>1E-4</v>
      </c>
      <c r="R208" s="158">
        <f t="shared" si="37"/>
        <v>3.0000000000000003E-4</v>
      </c>
      <c r="S208" s="158">
        <v>0</v>
      </c>
      <c r="T208" s="159">
        <f t="shared" si="38"/>
        <v>0</v>
      </c>
      <c r="AR208" s="106" t="s">
        <v>257</v>
      </c>
      <c r="AT208" s="106" t="s">
        <v>197</v>
      </c>
      <c r="AU208" s="106" t="s">
        <v>174</v>
      </c>
      <c r="AY208" s="3" t="s">
        <v>194</v>
      </c>
      <c r="BE208" s="81">
        <f t="shared" si="39"/>
        <v>0</v>
      </c>
      <c r="BF208" s="81">
        <f t="shared" si="40"/>
        <v>0</v>
      </c>
      <c r="BG208" s="81">
        <f t="shared" si="41"/>
        <v>0</v>
      </c>
      <c r="BH208" s="81">
        <f t="shared" si="42"/>
        <v>0</v>
      </c>
      <c r="BI208" s="81">
        <f t="shared" si="43"/>
        <v>0</v>
      </c>
      <c r="BJ208" s="3" t="s">
        <v>174</v>
      </c>
      <c r="BK208" s="81">
        <f t="shared" si="44"/>
        <v>0</v>
      </c>
      <c r="BL208" s="3" t="s">
        <v>257</v>
      </c>
      <c r="BM208" s="106" t="s">
        <v>2553</v>
      </c>
    </row>
    <row r="209" spans="2:65" s="18" customFormat="1" ht="21.75" customHeight="1">
      <c r="B209" s="121"/>
      <c r="C209" s="165" t="s">
        <v>534</v>
      </c>
      <c r="D209" s="165" t="s">
        <v>209</v>
      </c>
      <c r="E209" s="166" t="s">
        <v>2554</v>
      </c>
      <c r="F209" s="167" t="s">
        <v>2555</v>
      </c>
      <c r="G209" s="168" t="s">
        <v>2548</v>
      </c>
      <c r="H209" s="169">
        <v>3</v>
      </c>
      <c r="I209" s="170"/>
      <c r="J209" s="170">
        <f t="shared" si="35"/>
        <v>0</v>
      </c>
      <c r="K209" s="171"/>
      <c r="L209" s="177" t="s">
        <v>3462</v>
      </c>
      <c r="M209" s="173" t="s">
        <v>1</v>
      </c>
      <c r="N209" s="174" t="s">
        <v>42</v>
      </c>
      <c r="P209" s="158">
        <f t="shared" si="36"/>
        <v>0</v>
      </c>
      <c r="Q209" s="158">
        <v>5.0000000000000002E-5</v>
      </c>
      <c r="R209" s="158">
        <f t="shared" si="37"/>
        <v>1.5000000000000001E-4</v>
      </c>
      <c r="S209" s="158">
        <v>0</v>
      </c>
      <c r="T209" s="159">
        <f t="shared" si="38"/>
        <v>0</v>
      </c>
      <c r="AR209" s="106" t="s">
        <v>321</v>
      </c>
      <c r="AT209" s="106" t="s">
        <v>209</v>
      </c>
      <c r="AU209" s="106" t="s">
        <v>174</v>
      </c>
      <c r="AY209" s="3" t="s">
        <v>194</v>
      </c>
      <c r="BE209" s="81">
        <f t="shared" si="39"/>
        <v>0</v>
      </c>
      <c r="BF209" s="81">
        <f t="shared" si="40"/>
        <v>0</v>
      </c>
      <c r="BG209" s="81">
        <f t="shared" si="41"/>
        <v>0</v>
      </c>
      <c r="BH209" s="81">
        <f t="shared" si="42"/>
        <v>0</v>
      </c>
      <c r="BI209" s="81">
        <f t="shared" si="43"/>
        <v>0</v>
      </c>
      <c r="BJ209" s="3" t="s">
        <v>174</v>
      </c>
      <c r="BK209" s="81">
        <f t="shared" si="44"/>
        <v>0</v>
      </c>
      <c r="BL209" s="3" t="s">
        <v>257</v>
      </c>
      <c r="BM209" s="106" t="s">
        <v>2556</v>
      </c>
    </row>
    <row r="210" spans="2:65" s="18" customFormat="1" ht="24.2" customHeight="1">
      <c r="B210" s="121"/>
      <c r="C210" s="150" t="s">
        <v>538</v>
      </c>
      <c r="D210" s="150" t="s">
        <v>197</v>
      </c>
      <c r="E210" s="151" t="s">
        <v>1664</v>
      </c>
      <c r="F210" s="152" t="s">
        <v>1665</v>
      </c>
      <c r="G210" s="153" t="s">
        <v>1258</v>
      </c>
      <c r="H210" s="154"/>
      <c r="I210" s="155"/>
      <c r="J210" s="155">
        <f t="shared" si="35"/>
        <v>0</v>
      </c>
      <c r="K210" s="156"/>
      <c r="L210" s="177" t="s">
        <v>3462</v>
      </c>
      <c r="M210" s="157" t="s">
        <v>1</v>
      </c>
      <c r="N210" s="120" t="s">
        <v>42</v>
      </c>
      <c r="P210" s="158">
        <f t="shared" si="36"/>
        <v>0</v>
      </c>
      <c r="Q210" s="158">
        <v>0</v>
      </c>
      <c r="R210" s="158">
        <f t="shared" si="37"/>
        <v>0</v>
      </c>
      <c r="S210" s="158">
        <v>0</v>
      </c>
      <c r="T210" s="159">
        <f t="shared" si="38"/>
        <v>0</v>
      </c>
      <c r="AR210" s="106" t="s">
        <v>257</v>
      </c>
      <c r="AT210" s="106" t="s">
        <v>197</v>
      </c>
      <c r="AU210" s="106" t="s">
        <v>174</v>
      </c>
      <c r="AY210" s="3" t="s">
        <v>194</v>
      </c>
      <c r="BE210" s="81">
        <f t="shared" si="39"/>
        <v>0</v>
      </c>
      <c r="BF210" s="81">
        <f t="shared" si="40"/>
        <v>0</v>
      </c>
      <c r="BG210" s="81">
        <f t="shared" si="41"/>
        <v>0</v>
      </c>
      <c r="BH210" s="81">
        <f t="shared" si="42"/>
        <v>0</v>
      </c>
      <c r="BI210" s="81">
        <f t="shared" si="43"/>
        <v>0</v>
      </c>
      <c r="BJ210" s="3" t="s">
        <v>174</v>
      </c>
      <c r="BK210" s="81">
        <f t="shared" si="44"/>
        <v>0</v>
      </c>
      <c r="BL210" s="3" t="s">
        <v>257</v>
      </c>
      <c r="BM210" s="106" t="s">
        <v>2557</v>
      </c>
    </row>
    <row r="211" spans="2:65" s="137" customFormat="1" ht="22.9" customHeight="1">
      <c r="B211" s="138"/>
      <c r="D211" s="139" t="s">
        <v>75</v>
      </c>
      <c r="E211" s="148" t="s">
        <v>1260</v>
      </c>
      <c r="F211" s="148" t="s">
        <v>1261</v>
      </c>
      <c r="I211" s="141"/>
      <c r="J211" s="149">
        <f>BK211</f>
        <v>0</v>
      </c>
      <c r="L211" s="138"/>
      <c r="M211" s="143"/>
      <c r="P211" s="144">
        <f>SUM(P212:P214)</f>
        <v>0</v>
      </c>
      <c r="R211" s="144">
        <f>SUM(R212:R214)</f>
        <v>8.7000000000000008E-2</v>
      </c>
      <c r="T211" s="145">
        <f>SUM(T212:T214)</f>
        <v>0</v>
      </c>
      <c r="AR211" s="139" t="s">
        <v>174</v>
      </c>
      <c r="AT211" s="146" t="s">
        <v>75</v>
      </c>
      <c r="AU211" s="146" t="s">
        <v>84</v>
      </c>
      <c r="AY211" s="139" t="s">
        <v>194</v>
      </c>
      <c r="BK211" s="147">
        <f>SUM(BK212:BK214)</f>
        <v>0</v>
      </c>
    </row>
    <row r="212" spans="2:65" s="18" customFormat="1" ht="16.5" customHeight="1">
      <c r="B212" s="121"/>
      <c r="C212" s="150" t="s">
        <v>542</v>
      </c>
      <c r="D212" s="150" t="s">
        <v>197</v>
      </c>
      <c r="E212" s="151" t="s">
        <v>1388</v>
      </c>
      <c r="F212" s="152" t="s">
        <v>1389</v>
      </c>
      <c r="G212" s="153" t="s">
        <v>227</v>
      </c>
      <c r="H212" s="154">
        <v>6</v>
      </c>
      <c r="I212" s="155"/>
      <c r="J212" s="155">
        <f>ROUND(I212*H212,2)</f>
        <v>0</v>
      </c>
      <c r="K212" s="156"/>
      <c r="L212" s="19"/>
      <c r="M212" s="157" t="s">
        <v>1</v>
      </c>
      <c r="N212" s="120" t="s">
        <v>42</v>
      </c>
      <c r="P212" s="158">
        <f>O212*H212</f>
        <v>0</v>
      </c>
      <c r="Q212" s="158">
        <v>0</v>
      </c>
      <c r="R212" s="158">
        <f>Q212*H212</f>
        <v>0</v>
      </c>
      <c r="S212" s="158">
        <v>0</v>
      </c>
      <c r="T212" s="159">
        <f>S212*H212</f>
        <v>0</v>
      </c>
      <c r="AR212" s="106" t="s">
        <v>257</v>
      </c>
      <c r="AT212" s="106" t="s">
        <v>197</v>
      </c>
      <c r="AU212" s="106" t="s">
        <v>174</v>
      </c>
      <c r="AY212" s="3" t="s">
        <v>194</v>
      </c>
      <c r="BE212" s="81">
        <f>IF(N212="základná",J212,0)</f>
        <v>0</v>
      </c>
      <c r="BF212" s="81">
        <f>IF(N212="znížená",J212,0)</f>
        <v>0</v>
      </c>
      <c r="BG212" s="81">
        <f>IF(N212="zákl. prenesená",J212,0)</f>
        <v>0</v>
      </c>
      <c r="BH212" s="81">
        <f>IF(N212="zníž. prenesená",J212,0)</f>
        <v>0</v>
      </c>
      <c r="BI212" s="81">
        <f>IF(N212="nulová",J212,0)</f>
        <v>0</v>
      </c>
      <c r="BJ212" s="3" t="s">
        <v>174</v>
      </c>
      <c r="BK212" s="81">
        <f>ROUND(I212*H212,2)</f>
        <v>0</v>
      </c>
      <c r="BL212" s="3" t="s">
        <v>257</v>
      </c>
      <c r="BM212" s="106" t="s">
        <v>2558</v>
      </c>
    </row>
    <row r="213" spans="2:65" s="18" customFormat="1" ht="24.2" customHeight="1">
      <c r="B213" s="121"/>
      <c r="C213" s="165" t="s">
        <v>546</v>
      </c>
      <c r="D213" s="165" t="s">
        <v>209</v>
      </c>
      <c r="E213" s="166" t="s">
        <v>2559</v>
      </c>
      <c r="F213" s="167" t="s">
        <v>2560</v>
      </c>
      <c r="G213" s="168" t="s">
        <v>227</v>
      </c>
      <c r="H213" s="169">
        <v>6</v>
      </c>
      <c r="I213" s="170"/>
      <c r="J213" s="170">
        <f>ROUND(I213*H213,2)</f>
        <v>0</v>
      </c>
      <c r="K213" s="171"/>
      <c r="L213" s="177" t="s">
        <v>3462</v>
      </c>
      <c r="M213" s="173" t="s">
        <v>1</v>
      </c>
      <c r="N213" s="174" t="s">
        <v>42</v>
      </c>
      <c r="P213" s="158">
        <f>O213*H213</f>
        <v>0</v>
      </c>
      <c r="Q213" s="158">
        <v>1.4500000000000001E-2</v>
      </c>
      <c r="R213" s="158">
        <f>Q213*H213</f>
        <v>8.7000000000000008E-2</v>
      </c>
      <c r="S213" s="158">
        <v>0</v>
      </c>
      <c r="T213" s="159">
        <f>S213*H213</f>
        <v>0</v>
      </c>
      <c r="AR213" s="106" t="s">
        <v>321</v>
      </c>
      <c r="AT213" s="106" t="s">
        <v>209</v>
      </c>
      <c r="AU213" s="106" t="s">
        <v>174</v>
      </c>
      <c r="AY213" s="3" t="s">
        <v>194</v>
      </c>
      <c r="BE213" s="81">
        <f>IF(N213="základná",J213,0)</f>
        <v>0</v>
      </c>
      <c r="BF213" s="81">
        <f>IF(N213="znížená",J213,0)</f>
        <v>0</v>
      </c>
      <c r="BG213" s="81">
        <f>IF(N213="zákl. prenesená",J213,0)</f>
        <v>0</v>
      </c>
      <c r="BH213" s="81">
        <f>IF(N213="zníž. prenesená",J213,0)</f>
        <v>0</v>
      </c>
      <c r="BI213" s="81">
        <f>IF(N213="nulová",J213,0)</f>
        <v>0</v>
      </c>
      <c r="BJ213" s="3" t="s">
        <v>174</v>
      </c>
      <c r="BK213" s="81">
        <f>ROUND(I213*H213,2)</f>
        <v>0</v>
      </c>
      <c r="BL213" s="3" t="s">
        <v>257</v>
      </c>
      <c r="BM213" s="106" t="s">
        <v>2561</v>
      </c>
    </row>
    <row r="214" spans="2:65" s="18" customFormat="1" ht="24.2" customHeight="1">
      <c r="B214" s="121"/>
      <c r="C214" s="150" t="s">
        <v>550</v>
      </c>
      <c r="D214" s="150" t="s">
        <v>197</v>
      </c>
      <c r="E214" s="151" t="s">
        <v>1268</v>
      </c>
      <c r="F214" s="152" t="s">
        <v>1269</v>
      </c>
      <c r="G214" s="153" t="s">
        <v>1258</v>
      </c>
      <c r="H214" s="154"/>
      <c r="I214" s="155"/>
      <c r="J214" s="155">
        <f>ROUND(I214*H214,2)</f>
        <v>0</v>
      </c>
      <c r="K214" s="156"/>
      <c r="L214" s="19"/>
      <c r="M214" s="157" t="s">
        <v>1</v>
      </c>
      <c r="N214" s="120" t="s">
        <v>42</v>
      </c>
      <c r="P214" s="158">
        <f>O214*H214</f>
        <v>0</v>
      </c>
      <c r="Q214" s="158">
        <v>0</v>
      </c>
      <c r="R214" s="158">
        <f>Q214*H214</f>
        <v>0</v>
      </c>
      <c r="S214" s="158">
        <v>0</v>
      </c>
      <c r="T214" s="159">
        <f>S214*H214</f>
        <v>0</v>
      </c>
      <c r="AR214" s="106" t="s">
        <v>257</v>
      </c>
      <c r="AT214" s="106" t="s">
        <v>197</v>
      </c>
      <c r="AU214" s="106" t="s">
        <v>174</v>
      </c>
      <c r="AY214" s="3" t="s">
        <v>194</v>
      </c>
      <c r="BE214" s="81">
        <f>IF(N214="základná",J214,0)</f>
        <v>0</v>
      </c>
      <c r="BF214" s="81">
        <f>IF(N214="znížená",J214,0)</f>
        <v>0</v>
      </c>
      <c r="BG214" s="81">
        <f>IF(N214="zákl. prenesená",J214,0)</f>
        <v>0</v>
      </c>
      <c r="BH214" s="81">
        <f>IF(N214="zníž. prenesená",J214,0)</f>
        <v>0</v>
      </c>
      <c r="BI214" s="81">
        <f>IF(N214="nulová",J214,0)</f>
        <v>0</v>
      </c>
      <c r="BJ214" s="3" t="s">
        <v>174</v>
      </c>
      <c r="BK214" s="81">
        <f>ROUND(I214*H214,2)</f>
        <v>0</v>
      </c>
      <c r="BL214" s="3" t="s">
        <v>257</v>
      </c>
      <c r="BM214" s="106" t="s">
        <v>2562</v>
      </c>
    </row>
    <row r="215" spans="2:65" s="137" customFormat="1" ht="22.9" customHeight="1">
      <c r="B215" s="138"/>
      <c r="D215" s="139" t="s">
        <v>75</v>
      </c>
      <c r="E215" s="148" t="s">
        <v>2563</v>
      </c>
      <c r="F215" s="148" t="s">
        <v>2564</v>
      </c>
      <c r="I215" s="141"/>
      <c r="J215" s="149">
        <f>BK215</f>
        <v>0</v>
      </c>
      <c r="L215" s="138"/>
      <c r="M215" s="143"/>
      <c r="P215" s="144">
        <f>SUM(P216:P217)</f>
        <v>0</v>
      </c>
      <c r="R215" s="144">
        <f>SUM(R216:R217)</f>
        <v>4.58558856E-2</v>
      </c>
      <c r="T215" s="145">
        <f>SUM(T216:T217)</f>
        <v>0</v>
      </c>
      <c r="AR215" s="139" t="s">
        <v>174</v>
      </c>
      <c r="AT215" s="146" t="s">
        <v>75</v>
      </c>
      <c r="AU215" s="146" t="s">
        <v>84</v>
      </c>
      <c r="AY215" s="139" t="s">
        <v>194</v>
      </c>
      <c r="BK215" s="147">
        <f>SUM(BK216:BK217)</f>
        <v>0</v>
      </c>
    </row>
    <row r="216" spans="2:65" s="18" customFormat="1" ht="24.2" customHeight="1">
      <c r="B216" s="121"/>
      <c r="C216" s="150" t="s">
        <v>554</v>
      </c>
      <c r="D216" s="150" t="s">
        <v>197</v>
      </c>
      <c r="E216" s="151" t="s">
        <v>2565</v>
      </c>
      <c r="F216" s="152" t="s">
        <v>2566</v>
      </c>
      <c r="G216" s="153" t="s">
        <v>419</v>
      </c>
      <c r="H216" s="154">
        <v>2.52</v>
      </c>
      <c r="I216" s="155"/>
      <c r="J216" s="155">
        <f>ROUND(I216*H216,2)</f>
        <v>0</v>
      </c>
      <c r="K216" s="156"/>
      <c r="L216" s="19"/>
      <c r="M216" s="157" t="s">
        <v>1</v>
      </c>
      <c r="N216" s="120" t="s">
        <v>42</v>
      </c>
      <c r="P216" s="158">
        <f>O216*H216</f>
        <v>0</v>
      </c>
      <c r="Q216" s="158">
        <v>1.796E-2</v>
      </c>
      <c r="R216" s="158">
        <f>Q216*H216</f>
        <v>4.5259199999999999E-2</v>
      </c>
      <c r="S216" s="158">
        <v>0</v>
      </c>
      <c r="T216" s="159">
        <f>S216*H216</f>
        <v>0</v>
      </c>
      <c r="AR216" s="106" t="s">
        <v>257</v>
      </c>
      <c r="AT216" s="106" t="s">
        <v>197</v>
      </c>
      <c r="AU216" s="106" t="s">
        <v>174</v>
      </c>
      <c r="AY216" s="3" t="s">
        <v>194</v>
      </c>
      <c r="BE216" s="81">
        <f>IF(N216="základná",J216,0)</f>
        <v>0</v>
      </c>
      <c r="BF216" s="81">
        <f>IF(N216="znížená",J216,0)</f>
        <v>0</v>
      </c>
      <c r="BG216" s="81">
        <f>IF(N216="zákl. prenesená",J216,0)</f>
        <v>0</v>
      </c>
      <c r="BH216" s="81">
        <f>IF(N216="zníž. prenesená",J216,0)</f>
        <v>0</v>
      </c>
      <c r="BI216" s="81">
        <f>IF(N216="nulová",J216,0)</f>
        <v>0</v>
      </c>
      <c r="BJ216" s="3" t="s">
        <v>174</v>
      </c>
      <c r="BK216" s="81">
        <f>ROUND(I216*H216,2)</f>
        <v>0</v>
      </c>
      <c r="BL216" s="3" t="s">
        <v>257</v>
      </c>
      <c r="BM216" s="106" t="s">
        <v>2567</v>
      </c>
    </row>
    <row r="217" spans="2:65" s="18" customFormat="1" ht="33" customHeight="1">
      <c r="B217" s="121"/>
      <c r="C217" s="150" t="s">
        <v>558</v>
      </c>
      <c r="D217" s="150" t="s">
        <v>197</v>
      </c>
      <c r="E217" s="151" t="s">
        <v>2568</v>
      </c>
      <c r="F217" s="152" t="s">
        <v>2569</v>
      </c>
      <c r="G217" s="153" t="s">
        <v>419</v>
      </c>
      <c r="H217" s="154">
        <v>2.52</v>
      </c>
      <c r="I217" s="155"/>
      <c r="J217" s="155">
        <f>ROUND(I217*H217,2)</f>
        <v>0</v>
      </c>
      <c r="K217" s="156"/>
      <c r="L217" s="19"/>
      <c r="M217" s="157" t="s">
        <v>1</v>
      </c>
      <c r="N217" s="120" t="s">
        <v>42</v>
      </c>
      <c r="P217" s="158">
        <f>O217*H217</f>
        <v>0</v>
      </c>
      <c r="Q217" s="158">
        <v>2.3677999999999999E-4</v>
      </c>
      <c r="R217" s="158">
        <f>Q217*H217</f>
        <v>5.966856E-4</v>
      </c>
      <c r="S217" s="158">
        <v>0</v>
      </c>
      <c r="T217" s="159">
        <f>S217*H217</f>
        <v>0</v>
      </c>
      <c r="AR217" s="106" t="s">
        <v>257</v>
      </c>
      <c r="AT217" s="106" t="s">
        <v>197</v>
      </c>
      <c r="AU217" s="106" t="s">
        <v>174</v>
      </c>
      <c r="AY217" s="3" t="s">
        <v>194</v>
      </c>
      <c r="BE217" s="81">
        <f>IF(N217="základná",J217,0)</f>
        <v>0</v>
      </c>
      <c r="BF217" s="81">
        <f>IF(N217="znížená",J217,0)</f>
        <v>0</v>
      </c>
      <c r="BG217" s="81">
        <f>IF(N217="zákl. prenesená",J217,0)</f>
        <v>0</v>
      </c>
      <c r="BH217" s="81">
        <f>IF(N217="zníž. prenesená",J217,0)</f>
        <v>0</v>
      </c>
      <c r="BI217" s="81">
        <f>IF(N217="nulová",J217,0)</f>
        <v>0</v>
      </c>
      <c r="BJ217" s="3" t="s">
        <v>174</v>
      </c>
      <c r="BK217" s="81">
        <f>ROUND(I217*H217,2)</f>
        <v>0</v>
      </c>
      <c r="BL217" s="3" t="s">
        <v>257</v>
      </c>
      <c r="BM217" s="106" t="s">
        <v>2570</v>
      </c>
    </row>
    <row r="218" spans="2:65" s="137" customFormat="1" ht="22.9" customHeight="1">
      <c r="B218" s="138"/>
      <c r="D218" s="139" t="s">
        <v>75</v>
      </c>
      <c r="E218" s="148" t="s">
        <v>1700</v>
      </c>
      <c r="F218" s="148" t="s">
        <v>1701</v>
      </c>
      <c r="I218" s="141"/>
      <c r="J218" s="149">
        <f>BK218</f>
        <v>0</v>
      </c>
      <c r="L218" s="138"/>
      <c r="M218" s="143"/>
      <c r="P218" s="144">
        <f>SUM(P219:P223)</f>
        <v>0</v>
      </c>
      <c r="R218" s="144">
        <f>SUM(R219:R223)</f>
        <v>2.1059999999999999E-2</v>
      </c>
      <c r="T218" s="145">
        <f>SUM(T219:T223)</f>
        <v>0</v>
      </c>
      <c r="AR218" s="139" t="s">
        <v>174</v>
      </c>
      <c r="AT218" s="146" t="s">
        <v>75</v>
      </c>
      <c r="AU218" s="146" t="s">
        <v>84</v>
      </c>
      <c r="AY218" s="139" t="s">
        <v>194</v>
      </c>
      <c r="BK218" s="147">
        <f>SUM(BK219:BK223)</f>
        <v>0</v>
      </c>
    </row>
    <row r="219" spans="2:65" s="18" customFormat="1" ht="16.5" customHeight="1">
      <c r="B219" s="121"/>
      <c r="C219" s="150" t="s">
        <v>562</v>
      </c>
      <c r="D219" s="150" t="s">
        <v>197</v>
      </c>
      <c r="E219" s="151" t="s">
        <v>2571</v>
      </c>
      <c r="F219" s="152" t="s">
        <v>2572</v>
      </c>
      <c r="G219" s="153" t="s">
        <v>227</v>
      </c>
      <c r="H219" s="154">
        <v>4</v>
      </c>
      <c r="I219" s="155"/>
      <c r="J219" s="155">
        <f>ROUND(I219*H219,2)</f>
        <v>0</v>
      </c>
      <c r="K219" s="156"/>
      <c r="L219" s="19"/>
      <c r="M219" s="157" t="s">
        <v>1</v>
      </c>
      <c r="N219" s="120" t="s">
        <v>42</v>
      </c>
      <c r="P219" s="158">
        <f>O219*H219</f>
        <v>0</v>
      </c>
      <c r="Q219" s="158">
        <v>0</v>
      </c>
      <c r="R219" s="158">
        <f>Q219*H219</f>
        <v>0</v>
      </c>
      <c r="S219" s="158">
        <v>0</v>
      </c>
      <c r="T219" s="159">
        <f>S219*H219</f>
        <v>0</v>
      </c>
      <c r="AR219" s="106" t="s">
        <v>257</v>
      </c>
      <c r="AT219" s="106" t="s">
        <v>197</v>
      </c>
      <c r="AU219" s="106" t="s">
        <v>174</v>
      </c>
      <c r="AY219" s="3" t="s">
        <v>194</v>
      </c>
      <c r="BE219" s="81">
        <f>IF(N219="základná",J219,0)</f>
        <v>0</v>
      </c>
      <c r="BF219" s="81">
        <f>IF(N219="znížená",J219,0)</f>
        <v>0</v>
      </c>
      <c r="BG219" s="81">
        <f>IF(N219="zákl. prenesená",J219,0)</f>
        <v>0</v>
      </c>
      <c r="BH219" s="81">
        <f>IF(N219="zníž. prenesená",J219,0)</f>
        <v>0</v>
      </c>
      <c r="BI219" s="81">
        <f>IF(N219="nulová",J219,0)</f>
        <v>0</v>
      </c>
      <c r="BJ219" s="3" t="s">
        <v>174</v>
      </c>
      <c r="BK219" s="81">
        <f>ROUND(I219*H219,2)</f>
        <v>0</v>
      </c>
      <c r="BL219" s="3" t="s">
        <v>257</v>
      </c>
      <c r="BM219" s="106" t="s">
        <v>2573</v>
      </c>
    </row>
    <row r="220" spans="2:65" s="18" customFormat="1" ht="24.2" customHeight="1">
      <c r="B220" s="121"/>
      <c r="C220" s="165" t="s">
        <v>566</v>
      </c>
      <c r="D220" s="165" t="s">
        <v>209</v>
      </c>
      <c r="E220" s="166" t="s">
        <v>2574</v>
      </c>
      <c r="F220" s="167" t="s">
        <v>2575</v>
      </c>
      <c r="G220" s="168" t="s">
        <v>419</v>
      </c>
      <c r="H220" s="169">
        <v>4.2</v>
      </c>
      <c r="I220" s="170"/>
      <c r="J220" s="170">
        <f>ROUND(I220*H220,2)</f>
        <v>0</v>
      </c>
      <c r="K220" s="171"/>
      <c r="L220" s="172"/>
      <c r="M220" s="173" t="s">
        <v>1</v>
      </c>
      <c r="N220" s="174" t="s">
        <v>42</v>
      </c>
      <c r="P220" s="158">
        <f>O220*H220</f>
        <v>0</v>
      </c>
      <c r="Q220" s="158">
        <v>4.3E-3</v>
      </c>
      <c r="R220" s="158">
        <f>Q220*H220</f>
        <v>1.806E-2</v>
      </c>
      <c r="S220" s="158">
        <v>0</v>
      </c>
      <c r="T220" s="159">
        <f>S220*H220</f>
        <v>0</v>
      </c>
      <c r="AR220" s="106" t="s">
        <v>321</v>
      </c>
      <c r="AT220" s="106" t="s">
        <v>209</v>
      </c>
      <c r="AU220" s="106" t="s">
        <v>174</v>
      </c>
      <c r="AY220" s="3" t="s">
        <v>194</v>
      </c>
      <c r="BE220" s="81">
        <f>IF(N220="základná",J220,0)</f>
        <v>0</v>
      </c>
      <c r="BF220" s="81">
        <f>IF(N220="znížená",J220,0)</f>
        <v>0</v>
      </c>
      <c r="BG220" s="81">
        <f>IF(N220="zákl. prenesená",J220,0)</f>
        <v>0</v>
      </c>
      <c r="BH220" s="81">
        <f>IF(N220="zníž. prenesená",J220,0)</f>
        <v>0</v>
      </c>
      <c r="BI220" s="81">
        <f>IF(N220="nulová",J220,0)</f>
        <v>0</v>
      </c>
      <c r="BJ220" s="3" t="s">
        <v>174</v>
      </c>
      <c r="BK220" s="81">
        <f>ROUND(I220*H220,2)</f>
        <v>0</v>
      </c>
      <c r="BL220" s="3" t="s">
        <v>257</v>
      </c>
      <c r="BM220" s="106" t="s">
        <v>2576</v>
      </c>
    </row>
    <row r="221" spans="2:65" s="18" customFormat="1" ht="24.2" customHeight="1">
      <c r="B221" s="121"/>
      <c r="C221" s="150" t="s">
        <v>420</v>
      </c>
      <c r="D221" s="150" t="s">
        <v>197</v>
      </c>
      <c r="E221" s="151" t="s">
        <v>2577</v>
      </c>
      <c r="F221" s="152" t="s">
        <v>2578</v>
      </c>
      <c r="G221" s="153" t="s">
        <v>227</v>
      </c>
      <c r="H221" s="154">
        <v>3</v>
      </c>
      <c r="I221" s="155"/>
      <c r="J221" s="155">
        <f>ROUND(I221*H221,2)</f>
        <v>0</v>
      </c>
      <c r="K221" s="156"/>
      <c r="L221" s="19"/>
      <c r="M221" s="157" t="s">
        <v>1</v>
      </c>
      <c r="N221" s="120" t="s">
        <v>42</v>
      </c>
      <c r="P221" s="158">
        <f>O221*H221</f>
        <v>0</v>
      </c>
      <c r="Q221" s="158">
        <v>0</v>
      </c>
      <c r="R221" s="158">
        <f>Q221*H221</f>
        <v>0</v>
      </c>
      <c r="S221" s="158">
        <v>0</v>
      </c>
      <c r="T221" s="159">
        <f>S221*H221</f>
        <v>0</v>
      </c>
      <c r="AR221" s="106" t="s">
        <v>257</v>
      </c>
      <c r="AT221" s="106" t="s">
        <v>197</v>
      </c>
      <c r="AU221" s="106" t="s">
        <v>174</v>
      </c>
      <c r="AY221" s="3" t="s">
        <v>194</v>
      </c>
      <c r="BE221" s="81">
        <f>IF(N221="základná",J221,0)</f>
        <v>0</v>
      </c>
      <c r="BF221" s="81">
        <f>IF(N221="znížená",J221,0)</f>
        <v>0</v>
      </c>
      <c r="BG221" s="81">
        <f>IF(N221="zákl. prenesená",J221,0)</f>
        <v>0</v>
      </c>
      <c r="BH221" s="81">
        <f>IF(N221="zníž. prenesená",J221,0)</f>
        <v>0</v>
      </c>
      <c r="BI221" s="81">
        <f>IF(N221="nulová",J221,0)</f>
        <v>0</v>
      </c>
      <c r="BJ221" s="3" t="s">
        <v>174</v>
      </c>
      <c r="BK221" s="81">
        <f>ROUND(I221*H221,2)</f>
        <v>0</v>
      </c>
      <c r="BL221" s="3" t="s">
        <v>257</v>
      </c>
      <c r="BM221" s="106" t="s">
        <v>2579</v>
      </c>
    </row>
    <row r="222" spans="2:65" s="18" customFormat="1" ht="33" customHeight="1">
      <c r="B222" s="121"/>
      <c r="C222" s="165" t="s">
        <v>573</v>
      </c>
      <c r="D222" s="165" t="s">
        <v>209</v>
      </c>
      <c r="E222" s="166" t="s">
        <v>2580</v>
      </c>
      <c r="F222" s="167" t="s">
        <v>2581</v>
      </c>
      <c r="G222" s="168" t="s">
        <v>227</v>
      </c>
      <c r="H222" s="169">
        <v>3</v>
      </c>
      <c r="I222" s="170"/>
      <c r="J222" s="170">
        <f>ROUND(I222*H222,2)</f>
        <v>0</v>
      </c>
      <c r="K222" s="171"/>
      <c r="L222" s="172"/>
      <c r="M222" s="173" t="s">
        <v>1</v>
      </c>
      <c r="N222" s="174" t="s">
        <v>42</v>
      </c>
      <c r="P222" s="158">
        <f>O222*H222</f>
        <v>0</v>
      </c>
      <c r="Q222" s="158">
        <v>1E-3</v>
      </c>
      <c r="R222" s="158">
        <f>Q222*H222</f>
        <v>3.0000000000000001E-3</v>
      </c>
      <c r="S222" s="158">
        <v>0</v>
      </c>
      <c r="T222" s="159">
        <f>S222*H222</f>
        <v>0</v>
      </c>
      <c r="AR222" s="106" t="s">
        <v>321</v>
      </c>
      <c r="AT222" s="106" t="s">
        <v>209</v>
      </c>
      <c r="AU222" s="106" t="s">
        <v>174</v>
      </c>
      <c r="AY222" s="3" t="s">
        <v>194</v>
      </c>
      <c r="BE222" s="81">
        <f>IF(N222="základná",J222,0)</f>
        <v>0</v>
      </c>
      <c r="BF222" s="81">
        <f>IF(N222="znížená",J222,0)</f>
        <v>0</v>
      </c>
      <c r="BG222" s="81">
        <f>IF(N222="zákl. prenesená",J222,0)</f>
        <v>0</v>
      </c>
      <c r="BH222" s="81">
        <f>IF(N222="zníž. prenesená",J222,0)</f>
        <v>0</v>
      </c>
      <c r="BI222" s="81">
        <f>IF(N222="nulová",J222,0)</f>
        <v>0</v>
      </c>
      <c r="BJ222" s="3" t="s">
        <v>174</v>
      </c>
      <c r="BK222" s="81">
        <f>ROUND(I222*H222,2)</f>
        <v>0</v>
      </c>
      <c r="BL222" s="3" t="s">
        <v>257</v>
      </c>
      <c r="BM222" s="106" t="s">
        <v>2582</v>
      </c>
    </row>
    <row r="223" spans="2:65" s="18" customFormat="1" ht="24.2" customHeight="1">
      <c r="B223" s="121"/>
      <c r="C223" s="150" t="s">
        <v>577</v>
      </c>
      <c r="D223" s="150" t="s">
        <v>197</v>
      </c>
      <c r="E223" s="151" t="s">
        <v>1738</v>
      </c>
      <c r="F223" s="152" t="s">
        <v>1739</v>
      </c>
      <c r="G223" s="153" t="s">
        <v>1258</v>
      </c>
      <c r="H223" s="154"/>
      <c r="I223" s="155"/>
      <c r="J223" s="155">
        <f>ROUND(I223*H223,2)</f>
        <v>0</v>
      </c>
      <c r="K223" s="156"/>
      <c r="L223" s="19"/>
      <c r="M223" s="157" t="s">
        <v>1</v>
      </c>
      <c r="N223" s="120" t="s">
        <v>42</v>
      </c>
      <c r="P223" s="158">
        <f>O223*H223</f>
        <v>0</v>
      </c>
      <c r="Q223" s="158">
        <v>0</v>
      </c>
      <c r="R223" s="158">
        <f>Q223*H223</f>
        <v>0</v>
      </c>
      <c r="S223" s="158">
        <v>0</v>
      </c>
      <c r="T223" s="159">
        <f>S223*H223</f>
        <v>0</v>
      </c>
      <c r="AR223" s="106" t="s">
        <v>257</v>
      </c>
      <c r="AT223" s="106" t="s">
        <v>197</v>
      </c>
      <c r="AU223" s="106" t="s">
        <v>174</v>
      </c>
      <c r="AY223" s="3" t="s">
        <v>194</v>
      </c>
      <c r="BE223" s="81">
        <f>IF(N223="základná",J223,0)</f>
        <v>0</v>
      </c>
      <c r="BF223" s="81">
        <f>IF(N223="znížená",J223,0)</f>
        <v>0</v>
      </c>
      <c r="BG223" s="81">
        <f>IF(N223="zákl. prenesená",J223,0)</f>
        <v>0</v>
      </c>
      <c r="BH223" s="81">
        <f>IF(N223="zníž. prenesená",J223,0)</f>
        <v>0</v>
      </c>
      <c r="BI223" s="81">
        <f>IF(N223="nulová",J223,0)</f>
        <v>0</v>
      </c>
      <c r="BJ223" s="3" t="s">
        <v>174</v>
      </c>
      <c r="BK223" s="81">
        <f>ROUND(I223*H223,2)</f>
        <v>0</v>
      </c>
      <c r="BL223" s="3" t="s">
        <v>257</v>
      </c>
      <c r="BM223" s="106" t="s">
        <v>2583</v>
      </c>
    </row>
    <row r="224" spans="2:65" s="137" customFormat="1" ht="22.9" customHeight="1">
      <c r="B224" s="138"/>
      <c r="D224" s="139" t="s">
        <v>75</v>
      </c>
      <c r="E224" s="148" t="s">
        <v>1271</v>
      </c>
      <c r="F224" s="148" t="s">
        <v>1272</v>
      </c>
      <c r="I224" s="141"/>
      <c r="J224" s="149">
        <f>BK224</f>
        <v>0</v>
      </c>
      <c r="L224" s="138"/>
      <c r="M224" s="143"/>
      <c r="P224" s="144">
        <f>SUM(P225:P240)</f>
        <v>0</v>
      </c>
      <c r="R224" s="144">
        <f>SUM(R225:R240)</f>
        <v>1337.2143793038999</v>
      </c>
      <c r="T224" s="145">
        <f>SUM(T225:T240)</f>
        <v>1.3</v>
      </c>
      <c r="AR224" s="139" t="s">
        <v>174</v>
      </c>
      <c r="AT224" s="146" t="s">
        <v>75</v>
      </c>
      <c r="AU224" s="146" t="s">
        <v>84</v>
      </c>
      <c r="AY224" s="139" t="s">
        <v>194</v>
      </c>
      <c r="BK224" s="147">
        <f>SUM(BK225:BK240)</f>
        <v>0</v>
      </c>
    </row>
    <row r="225" spans="2:65" s="18" customFormat="1" ht="33" customHeight="1">
      <c r="B225" s="121"/>
      <c r="C225" s="150" t="s">
        <v>579</v>
      </c>
      <c r="D225" s="150" t="s">
        <v>197</v>
      </c>
      <c r="E225" s="151" t="s">
        <v>2584</v>
      </c>
      <c r="F225" s="152" t="s">
        <v>2585</v>
      </c>
      <c r="G225" s="153" t="s">
        <v>284</v>
      </c>
      <c r="H225" s="154">
        <v>20.25</v>
      </c>
      <c r="I225" s="155"/>
      <c r="J225" s="155">
        <f t="shared" ref="J225:J240" si="45">ROUND(I225*H225,2)</f>
        <v>0</v>
      </c>
      <c r="K225" s="156"/>
      <c r="L225" s="19"/>
      <c r="M225" s="157" t="s">
        <v>1</v>
      </c>
      <c r="N225" s="120" t="s">
        <v>42</v>
      </c>
      <c r="P225" s="158">
        <f t="shared" ref="P225:P240" si="46">O225*H225</f>
        <v>0</v>
      </c>
      <c r="Q225" s="158">
        <v>4.5899999999999998E-5</v>
      </c>
      <c r="R225" s="158">
        <f t="shared" ref="R225:R240" si="47">Q225*H225</f>
        <v>9.2947499999999992E-4</v>
      </c>
      <c r="S225" s="158">
        <v>0</v>
      </c>
      <c r="T225" s="159">
        <f t="shared" ref="T225:T240" si="48">S225*H225</f>
        <v>0</v>
      </c>
      <c r="AR225" s="106" t="s">
        <v>257</v>
      </c>
      <c r="AT225" s="106" t="s">
        <v>197</v>
      </c>
      <c r="AU225" s="106" t="s">
        <v>174</v>
      </c>
      <c r="AY225" s="3" t="s">
        <v>194</v>
      </c>
      <c r="BE225" s="81">
        <f t="shared" ref="BE225:BE240" si="49">IF(N225="základná",J225,0)</f>
        <v>0</v>
      </c>
      <c r="BF225" s="81">
        <f t="shared" ref="BF225:BF240" si="50">IF(N225="znížená",J225,0)</f>
        <v>0</v>
      </c>
      <c r="BG225" s="81">
        <f t="shared" ref="BG225:BG240" si="51">IF(N225="zákl. prenesená",J225,0)</f>
        <v>0</v>
      </c>
      <c r="BH225" s="81">
        <f t="shared" ref="BH225:BH240" si="52">IF(N225="zníž. prenesená",J225,0)</f>
        <v>0</v>
      </c>
      <c r="BI225" s="81">
        <f t="shared" ref="BI225:BI240" si="53">IF(N225="nulová",J225,0)</f>
        <v>0</v>
      </c>
      <c r="BJ225" s="3" t="s">
        <v>174</v>
      </c>
      <c r="BK225" s="81">
        <f t="shared" ref="BK225:BK240" si="54">ROUND(I225*H225,2)</f>
        <v>0</v>
      </c>
      <c r="BL225" s="3" t="s">
        <v>257</v>
      </c>
      <c r="BM225" s="106" t="s">
        <v>2586</v>
      </c>
    </row>
    <row r="226" spans="2:65" s="18" customFormat="1" ht="24.2" customHeight="1">
      <c r="B226" s="121"/>
      <c r="C226" s="150" t="s">
        <v>583</v>
      </c>
      <c r="D226" s="150" t="s">
        <v>197</v>
      </c>
      <c r="E226" s="151" t="s">
        <v>2587</v>
      </c>
      <c r="F226" s="152" t="s">
        <v>2588</v>
      </c>
      <c r="G226" s="153" t="s">
        <v>227</v>
      </c>
      <c r="H226" s="154">
        <v>3</v>
      </c>
      <c r="I226" s="155"/>
      <c r="J226" s="155">
        <f t="shared" si="45"/>
        <v>0</v>
      </c>
      <c r="K226" s="156"/>
      <c r="L226" s="19"/>
      <c r="M226" s="157" t="s">
        <v>1</v>
      </c>
      <c r="N226" s="120" t="s">
        <v>42</v>
      </c>
      <c r="P226" s="158">
        <f t="shared" si="46"/>
        <v>0</v>
      </c>
      <c r="Q226" s="158">
        <v>1.1999999999999999E-3</v>
      </c>
      <c r="R226" s="158">
        <f t="shared" si="47"/>
        <v>3.5999999999999999E-3</v>
      </c>
      <c r="S226" s="158">
        <v>0</v>
      </c>
      <c r="T226" s="159">
        <f t="shared" si="48"/>
        <v>0</v>
      </c>
      <c r="AR226" s="106" t="s">
        <v>257</v>
      </c>
      <c r="AT226" s="106" t="s">
        <v>197</v>
      </c>
      <c r="AU226" s="106" t="s">
        <v>174</v>
      </c>
      <c r="AY226" s="3" t="s">
        <v>194</v>
      </c>
      <c r="BE226" s="81">
        <f t="shared" si="49"/>
        <v>0</v>
      </c>
      <c r="BF226" s="81">
        <f t="shared" si="50"/>
        <v>0</v>
      </c>
      <c r="BG226" s="81">
        <f t="shared" si="51"/>
        <v>0</v>
      </c>
      <c r="BH226" s="81">
        <f t="shared" si="52"/>
        <v>0</v>
      </c>
      <c r="BI226" s="81">
        <f t="shared" si="53"/>
        <v>0</v>
      </c>
      <c r="BJ226" s="3" t="s">
        <v>174</v>
      </c>
      <c r="BK226" s="81">
        <f t="shared" si="54"/>
        <v>0</v>
      </c>
      <c r="BL226" s="3" t="s">
        <v>257</v>
      </c>
      <c r="BM226" s="106" t="s">
        <v>2589</v>
      </c>
    </row>
    <row r="227" spans="2:65" s="18" customFormat="1" ht="33" customHeight="1">
      <c r="B227" s="121"/>
      <c r="C227" s="165" t="s">
        <v>585</v>
      </c>
      <c r="D227" s="165" t="s">
        <v>209</v>
      </c>
      <c r="E227" s="166" t="s">
        <v>2590</v>
      </c>
      <c r="F227" s="167" t="s">
        <v>2591</v>
      </c>
      <c r="G227" s="168" t="s">
        <v>227</v>
      </c>
      <c r="H227" s="169">
        <v>1</v>
      </c>
      <c r="I227" s="170"/>
      <c r="J227" s="170">
        <f t="shared" si="45"/>
        <v>0</v>
      </c>
      <c r="K227" s="171"/>
      <c r="L227" s="172"/>
      <c r="M227" s="173" t="s">
        <v>1</v>
      </c>
      <c r="N227" s="174" t="s">
        <v>42</v>
      </c>
      <c r="P227" s="158">
        <f t="shared" si="46"/>
        <v>0</v>
      </c>
      <c r="Q227" s="158">
        <v>7.0000000000000007E-2</v>
      </c>
      <c r="R227" s="158">
        <f t="shared" si="47"/>
        <v>7.0000000000000007E-2</v>
      </c>
      <c r="S227" s="158">
        <v>0</v>
      </c>
      <c r="T227" s="159">
        <f t="shared" si="48"/>
        <v>0</v>
      </c>
      <c r="AR227" s="106" t="s">
        <v>321</v>
      </c>
      <c r="AT227" s="106" t="s">
        <v>209</v>
      </c>
      <c r="AU227" s="106" t="s">
        <v>174</v>
      </c>
      <c r="AY227" s="3" t="s">
        <v>194</v>
      </c>
      <c r="BE227" s="81">
        <f t="shared" si="49"/>
        <v>0</v>
      </c>
      <c r="BF227" s="81">
        <f t="shared" si="50"/>
        <v>0</v>
      </c>
      <c r="BG227" s="81">
        <f t="shared" si="51"/>
        <v>0</v>
      </c>
      <c r="BH227" s="81">
        <f t="shared" si="52"/>
        <v>0</v>
      </c>
      <c r="BI227" s="81">
        <f t="shared" si="53"/>
        <v>0</v>
      </c>
      <c r="BJ227" s="3" t="s">
        <v>174</v>
      </c>
      <c r="BK227" s="81">
        <f t="shared" si="54"/>
        <v>0</v>
      </c>
      <c r="BL227" s="3" t="s">
        <v>257</v>
      </c>
      <c r="BM227" s="106" t="s">
        <v>2592</v>
      </c>
    </row>
    <row r="228" spans="2:65" s="18" customFormat="1" ht="37.9" customHeight="1">
      <c r="B228" s="121"/>
      <c r="C228" s="165" t="s">
        <v>589</v>
      </c>
      <c r="D228" s="165" t="s">
        <v>209</v>
      </c>
      <c r="E228" s="166" t="s">
        <v>2593</v>
      </c>
      <c r="F228" s="167" t="s">
        <v>2594</v>
      </c>
      <c r="G228" s="168" t="s">
        <v>227</v>
      </c>
      <c r="H228" s="169">
        <v>2</v>
      </c>
      <c r="I228" s="170"/>
      <c r="J228" s="170">
        <f t="shared" si="45"/>
        <v>0</v>
      </c>
      <c r="K228" s="171"/>
      <c r="L228" s="172"/>
      <c r="M228" s="173" t="s">
        <v>1</v>
      </c>
      <c r="N228" s="174" t="s">
        <v>42</v>
      </c>
      <c r="P228" s="158">
        <f t="shared" si="46"/>
        <v>0</v>
      </c>
      <c r="Q228" s="158">
        <v>7.4999999999999997E-2</v>
      </c>
      <c r="R228" s="158">
        <f t="shared" si="47"/>
        <v>0.15</v>
      </c>
      <c r="S228" s="158">
        <v>0</v>
      </c>
      <c r="T228" s="159">
        <f t="shared" si="48"/>
        <v>0</v>
      </c>
      <c r="AR228" s="106" t="s">
        <v>321</v>
      </c>
      <c r="AT228" s="106" t="s">
        <v>209</v>
      </c>
      <c r="AU228" s="106" t="s">
        <v>174</v>
      </c>
      <c r="AY228" s="3" t="s">
        <v>194</v>
      </c>
      <c r="BE228" s="81">
        <f t="shared" si="49"/>
        <v>0</v>
      </c>
      <c r="BF228" s="81">
        <f t="shared" si="50"/>
        <v>0</v>
      </c>
      <c r="BG228" s="81">
        <f t="shared" si="51"/>
        <v>0</v>
      </c>
      <c r="BH228" s="81">
        <f t="shared" si="52"/>
        <v>0</v>
      </c>
      <c r="BI228" s="81">
        <f t="shared" si="53"/>
        <v>0</v>
      </c>
      <c r="BJ228" s="3" t="s">
        <v>174</v>
      </c>
      <c r="BK228" s="81">
        <f t="shared" si="54"/>
        <v>0</v>
      </c>
      <c r="BL228" s="3" t="s">
        <v>257</v>
      </c>
      <c r="BM228" s="106" t="s">
        <v>2595</v>
      </c>
    </row>
    <row r="229" spans="2:65" s="18" customFormat="1" ht="24.2" customHeight="1">
      <c r="B229" s="121"/>
      <c r="C229" s="150" t="s">
        <v>593</v>
      </c>
      <c r="D229" s="150" t="s">
        <v>197</v>
      </c>
      <c r="E229" s="151" t="s">
        <v>2596</v>
      </c>
      <c r="F229" s="152" t="s">
        <v>2597</v>
      </c>
      <c r="G229" s="153" t="s">
        <v>216</v>
      </c>
      <c r="H229" s="154">
        <v>227.19</v>
      </c>
      <c r="I229" s="155"/>
      <c r="J229" s="155">
        <f t="shared" si="45"/>
        <v>0</v>
      </c>
      <c r="K229" s="156"/>
      <c r="L229" s="19"/>
      <c r="M229" s="157" t="s">
        <v>1</v>
      </c>
      <c r="N229" s="120" t="s">
        <v>42</v>
      </c>
      <c r="P229" s="158">
        <f t="shared" si="46"/>
        <v>0</v>
      </c>
      <c r="Q229" s="158">
        <v>6.3800000000000006E-5</v>
      </c>
      <c r="R229" s="158">
        <f t="shared" si="47"/>
        <v>1.4494722000000002E-2</v>
      </c>
      <c r="S229" s="158">
        <v>0</v>
      </c>
      <c r="T229" s="159">
        <f t="shared" si="48"/>
        <v>0</v>
      </c>
      <c r="AR229" s="106" t="s">
        <v>257</v>
      </c>
      <c r="AT229" s="106" t="s">
        <v>197</v>
      </c>
      <c r="AU229" s="106" t="s">
        <v>174</v>
      </c>
      <c r="AY229" s="3" t="s">
        <v>194</v>
      </c>
      <c r="BE229" s="81">
        <f t="shared" si="49"/>
        <v>0</v>
      </c>
      <c r="BF229" s="81">
        <f t="shared" si="50"/>
        <v>0</v>
      </c>
      <c r="BG229" s="81">
        <f t="shared" si="51"/>
        <v>0</v>
      </c>
      <c r="BH229" s="81">
        <f t="shared" si="52"/>
        <v>0</v>
      </c>
      <c r="BI229" s="81">
        <f t="shared" si="53"/>
        <v>0</v>
      </c>
      <c r="BJ229" s="3" t="s">
        <v>174</v>
      </c>
      <c r="BK229" s="81">
        <f t="shared" si="54"/>
        <v>0</v>
      </c>
      <c r="BL229" s="3" t="s">
        <v>257</v>
      </c>
      <c r="BM229" s="106" t="s">
        <v>2598</v>
      </c>
    </row>
    <row r="230" spans="2:65" s="18" customFormat="1" ht="24.2" customHeight="1">
      <c r="B230" s="121"/>
      <c r="C230" s="150" t="s">
        <v>597</v>
      </c>
      <c r="D230" s="150" t="s">
        <v>197</v>
      </c>
      <c r="E230" s="151" t="s">
        <v>2599</v>
      </c>
      <c r="F230" s="152" t="s">
        <v>2600</v>
      </c>
      <c r="G230" s="153" t="s">
        <v>216</v>
      </c>
      <c r="H230" s="154">
        <v>227.19</v>
      </c>
      <c r="I230" s="155"/>
      <c r="J230" s="155">
        <f t="shared" si="45"/>
        <v>0</v>
      </c>
      <c r="K230" s="156"/>
      <c r="L230" s="19"/>
      <c r="M230" s="157" t="s">
        <v>1</v>
      </c>
      <c r="N230" s="120" t="s">
        <v>42</v>
      </c>
      <c r="P230" s="158">
        <f t="shared" si="46"/>
        <v>0</v>
      </c>
      <c r="Q230" s="158">
        <v>5.151E-5</v>
      </c>
      <c r="R230" s="158">
        <f t="shared" si="47"/>
        <v>1.1702556899999999E-2</v>
      </c>
      <c r="S230" s="158">
        <v>0</v>
      </c>
      <c r="T230" s="159">
        <f t="shared" si="48"/>
        <v>0</v>
      </c>
      <c r="AR230" s="106" t="s">
        <v>257</v>
      </c>
      <c r="AT230" s="106" t="s">
        <v>197</v>
      </c>
      <c r="AU230" s="106" t="s">
        <v>174</v>
      </c>
      <c r="AY230" s="3" t="s">
        <v>194</v>
      </c>
      <c r="BE230" s="81">
        <f t="shared" si="49"/>
        <v>0</v>
      </c>
      <c r="BF230" s="81">
        <f t="shared" si="50"/>
        <v>0</v>
      </c>
      <c r="BG230" s="81">
        <f t="shared" si="51"/>
        <v>0</v>
      </c>
      <c r="BH230" s="81">
        <f t="shared" si="52"/>
        <v>0</v>
      </c>
      <c r="BI230" s="81">
        <f t="shared" si="53"/>
        <v>0</v>
      </c>
      <c r="BJ230" s="3" t="s">
        <v>174</v>
      </c>
      <c r="BK230" s="81">
        <f t="shared" si="54"/>
        <v>0</v>
      </c>
      <c r="BL230" s="3" t="s">
        <v>257</v>
      </c>
      <c r="BM230" s="106" t="s">
        <v>2601</v>
      </c>
    </row>
    <row r="231" spans="2:65" s="18" customFormat="1" ht="24.2" customHeight="1">
      <c r="B231" s="121"/>
      <c r="C231" s="165" t="s">
        <v>600</v>
      </c>
      <c r="D231" s="165" t="s">
        <v>209</v>
      </c>
      <c r="E231" s="166" t="s">
        <v>2602</v>
      </c>
      <c r="F231" s="167" t="s">
        <v>2603</v>
      </c>
      <c r="G231" s="168" t="s">
        <v>216</v>
      </c>
      <c r="H231" s="169">
        <v>227.19</v>
      </c>
      <c r="I231" s="170"/>
      <c r="J231" s="170">
        <f t="shared" si="45"/>
        <v>0</v>
      </c>
      <c r="K231" s="171"/>
      <c r="L231" s="172"/>
      <c r="M231" s="173" t="s">
        <v>1</v>
      </c>
      <c r="N231" s="174" t="s">
        <v>42</v>
      </c>
      <c r="P231" s="158">
        <f t="shared" si="46"/>
        <v>0</v>
      </c>
      <c r="Q231" s="158">
        <v>1</v>
      </c>
      <c r="R231" s="158">
        <f t="shared" si="47"/>
        <v>227.19</v>
      </c>
      <c r="S231" s="158">
        <v>0</v>
      </c>
      <c r="T231" s="159">
        <f t="shared" si="48"/>
        <v>0</v>
      </c>
      <c r="AR231" s="106" t="s">
        <v>321</v>
      </c>
      <c r="AT231" s="106" t="s">
        <v>209</v>
      </c>
      <c r="AU231" s="106" t="s">
        <v>174</v>
      </c>
      <c r="AY231" s="3" t="s">
        <v>194</v>
      </c>
      <c r="BE231" s="81">
        <f t="shared" si="49"/>
        <v>0</v>
      </c>
      <c r="BF231" s="81">
        <f t="shared" si="50"/>
        <v>0</v>
      </c>
      <c r="BG231" s="81">
        <f t="shared" si="51"/>
        <v>0</v>
      </c>
      <c r="BH231" s="81">
        <f t="shared" si="52"/>
        <v>0</v>
      </c>
      <c r="BI231" s="81">
        <f t="shared" si="53"/>
        <v>0</v>
      </c>
      <c r="BJ231" s="3" t="s">
        <v>174</v>
      </c>
      <c r="BK231" s="81">
        <f t="shared" si="54"/>
        <v>0</v>
      </c>
      <c r="BL231" s="3" t="s">
        <v>257</v>
      </c>
      <c r="BM231" s="106" t="s">
        <v>2604</v>
      </c>
    </row>
    <row r="232" spans="2:65" s="18" customFormat="1" ht="24.2" customHeight="1">
      <c r="B232" s="121"/>
      <c r="C232" s="150" t="s">
        <v>604</v>
      </c>
      <c r="D232" s="150" t="s">
        <v>197</v>
      </c>
      <c r="E232" s="151" t="s">
        <v>2599</v>
      </c>
      <c r="F232" s="152" t="s">
        <v>2600</v>
      </c>
      <c r="G232" s="153" t="s">
        <v>216</v>
      </c>
      <c r="H232" s="154">
        <v>150</v>
      </c>
      <c r="I232" s="155"/>
      <c r="J232" s="155">
        <f t="shared" si="45"/>
        <v>0</v>
      </c>
      <c r="K232" s="156"/>
      <c r="L232" s="19"/>
      <c r="M232" s="157" t="s">
        <v>1</v>
      </c>
      <c r="N232" s="120" t="s">
        <v>42</v>
      </c>
      <c r="P232" s="158">
        <f t="shared" si="46"/>
        <v>0</v>
      </c>
      <c r="Q232" s="158">
        <v>5.151E-5</v>
      </c>
      <c r="R232" s="158">
        <f t="shared" si="47"/>
        <v>7.7264999999999999E-3</v>
      </c>
      <c r="S232" s="158">
        <v>0</v>
      </c>
      <c r="T232" s="159">
        <f t="shared" si="48"/>
        <v>0</v>
      </c>
      <c r="AR232" s="106" t="s">
        <v>257</v>
      </c>
      <c r="AT232" s="106" t="s">
        <v>197</v>
      </c>
      <c r="AU232" s="106" t="s">
        <v>174</v>
      </c>
      <c r="AY232" s="3" t="s">
        <v>194</v>
      </c>
      <c r="BE232" s="81">
        <f t="shared" si="49"/>
        <v>0</v>
      </c>
      <c r="BF232" s="81">
        <f t="shared" si="50"/>
        <v>0</v>
      </c>
      <c r="BG232" s="81">
        <f t="shared" si="51"/>
        <v>0</v>
      </c>
      <c r="BH232" s="81">
        <f t="shared" si="52"/>
        <v>0</v>
      </c>
      <c r="BI232" s="81">
        <f t="shared" si="53"/>
        <v>0</v>
      </c>
      <c r="BJ232" s="3" t="s">
        <v>174</v>
      </c>
      <c r="BK232" s="81">
        <f t="shared" si="54"/>
        <v>0</v>
      </c>
      <c r="BL232" s="3" t="s">
        <v>257</v>
      </c>
      <c r="BM232" s="106" t="s">
        <v>2605</v>
      </c>
    </row>
    <row r="233" spans="2:65" s="18" customFormat="1" ht="16.5" customHeight="1">
      <c r="B233" s="121"/>
      <c r="C233" s="165" t="s">
        <v>608</v>
      </c>
      <c r="D233" s="165" t="s">
        <v>209</v>
      </c>
      <c r="E233" s="166" t="s">
        <v>2606</v>
      </c>
      <c r="F233" s="167" t="s">
        <v>2607</v>
      </c>
      <c r="G233" s="168" t="s">
        <v>200</v>
      </c>
      <c r="H233" s="169">
        <v>0.15</v>
      </c>
      <c r="I233" s="170"/>
      <c r="J233" s="170">
        <f t="shared" si="45"/>
        <v>0</v>
      </c>
      <c r="K233" s="171"/>
      <c r="L233" s="172"/>
      <c r="M233" s="173" t="s">
        <v>1</v>
      </c>
      <c r="N233" s="174" t="s">
        <v>42</v>
      </c>
      <c r="P233" s="158">
        <f t="shared" si="46"/>
        <v>0</v>
      </c>
      <c r="Q233" s="158">
        <v>1</v>
      </c>
      <c r="R233" s="158">
        <f t="shared" si="47"/>
        <v>0.15</v>
      </c>
      <c r="S233" s="158">
        <v>0</v>
      </c>
      <c r="T233" s="159">
        <f t="shared" si="48"/>
        <v>0</v>
      </c>
      <c r="AR233" s="106" t="s">
        <v>321</v>
      </c>
      <c r="AT233" s="106" t="s">
        <v>209</v>
      </c>
      <c r="AU233" s="106" t="s">
        <v>174</v>
      </c>
      <c r="AY233" s="3" t="s">
        <v>194</v>
      </c>
      <c r="BE233" s="81">
        <f t="shared" si="49"/>
        <v>0</v>
      </c>
      <c r="BF233" s="81">
        <f t="shared" si="50"/>
        <v>0</v>
      </c>
      <c r="BG233" s="81">
        <f t="shared" si="51"/>
        <v>0</v>
      </c>
      <c r="BH233" s="81">
        <f t="shared" si="52"/>
        <v>0</v>
      </c>
      <c r="BI233" s="81">
        <f t="shared" si="53"/>
        <v>0</v>
      </c>
      <c r="BJ233" s="3" t="s">
        <v>174</v>
      </c>
      <c r="BK233" s="81">
        <f t="shared" si="54"/>
        <v>0</v>
      </c>
      <c r="BL233" s="3" t="s">
        <v>257</v>
      </c>
      <c r="BM233" s="106" t="s">
        <v>2608</v>
      </c>
    </row>
    <row r="234" spans="2:65" s="18" customFormat="1" ht="24.2" customHeight="1">
      <c r="B234" s="121"/>
      <c r="C234" s="150" t="s">
        <v>612</v>
      </c>
      <c r="D234" s="150" t="s">
        <v>197</v>
      </c>
      <c r="E234" s="151" t="s">
        <v>2609</v>
      </c>
      <c r="F234" s="152" t="s">
        <v>2610</v>
      </c>
      <c r="G234" s="153" t="s">
        <v>216</v>
      </c>
      <c r="H234" s="154">
        <v>1109.5</v>
      </c>
      <c r="I234" s="155"/>
      <c r="J234" s="155">
        <f t="shared" si="45"/>
        <v>0</v>
      </c>
      <c r="K234" s="156"/>
      <c r="L234" s="19"/>
      <c r="M234" s="157" t="s">
        <v>1</v>
      </c>
      <c r="N234" s="120" t="s">
        <v>42</v>
      </c>
      <c r="P234" s="158">
        <f t="shared" si="46"/>
        <v>0</v>
      </c>
      <c r="Q234" s="158">
        <v>4.5899999999999998E-5</v>
      </c>
      <c r="R234" s="158">
        <f t="shared" si="47"/>
        <v>5.092605E-2</v>
      </c>
      <c r="S234" s="158">
        <v>0</v>
      </c>
      <c r="T234" s="159">
        <f t="shared" si="48"/>
        <v>0</v>
      </c>
      <c r="AR234" s="106" t="s">
        <v>257</v>
      </c>
      <c r="AT234" s="106" t="s">
        <v>197</v>
      </c>
      <c r="AU234" s="106" t="s">
        <v>174</v>
      </c>
      <c r="AY234" s="3" t="s">
        <v>194</v>
      </c>
      <c r="BE234" s="81">
        <f t="shared" si="49"/>
        <v>0</v>
      </c>
      <c r="BF234" s="81">
        <f t="shared" si="50"/>
        <v>0</v>
      </c>
      <c r="BG234" s="81">
        <f t="shared" si="51"/>
        <v>0</v>
      </c>
      <c r="BH234" s="81">
        <f t="shared" si="52"/>
        <v>0</v>
      </c>
      <c r="BI234" s="81">
        <f t="shared" si="53"/>
        <v>0</v>
      </c>
      <c r="BJ234" s="3" t="s">
        <v>174</v>
      </c>
      <c r="BK234" s="81">
        <f t="shared" si="54"/>
        <v>0</v>
      </c>
      <c r="BL234" s="3" t="s">
        <v>257</v>
      </c>
      <c r="BM234" s="106" t="s">
        <v>2611</v>
      </c>
    </row>
    <row r="235" spans="2:65" s="18" customFormat="1" ht="24.2" customHeight="1">
      <c r="B235" s="121"/>
      <c r="C235" s="165" t="s">
        <v>616</v>
      </c>
      <c r="D235" s="165" t="s">
        <v>209</v>
      </c>
      <c r="E235" s="166" t="s">
        <v>2612</v>
      </c>
      <c r="F235" s="167" t="s">
        <v>2613</v>
      </c>
      <c r="G235" s="168" t="s">
        <v>216</v>
      </c>
      <c r="H235" s="169">
        <v>1109.5</v>
      </c>
      <c r="I235" s="170"/>
      <c r="J235" s="170">
        <f t="shared" si="45"/>
        <v>0</v>
      </c>
      <c r="K235" s="171"/>
      <c r="L235" s="172"/>
      <c r="M235" s="173" t="s">
        <v>1</v>
      </c>
      <c r="N235" s="174" t="s">
        <v>42</v>
      </c>
      <c r="P235" s="158">
        <f t="shared" si="46"/>
        <v>0</v>
      </c>
      <c r="Q235" s="158">
        <v>1</v>
      </c>
      <c r="R235" s="158">
        <f t="shared" si="47"/>
        <v>1109.5</v>
      </c>
      <c r="S235" s="158">
        <v>0</v>
      </c>
      <c r="T235" s="159">
        <f t="shared" si="48"/>
        <v>0</v>
      </c>
      <c r="AR235" s="106" t="s">
        <v>321</v>
      </c>
      <c r="AT235" s="106" t="s">
        <v>209</v>
      </c>
      <c r="AU235" s="106" t="s">
        <v>174</v>
      </c>
      <c r="AY235" s="3" t="s">
        <v>194</v>
      </c>
      <c r="BE235" s="81">
        <f t="shared" si="49"/>
        <v>0</v>
      </c>
      <c r="BF235" s="81">
        <f t="shared" si="50"/>
        <v>0</v>
      </c>
      <c r="BG235" s="81">
        <f t="shared" si="51"/>
        <v>0</v>
      </c>
      <c r="BH235" s="81">
        <f t="shared" si="52"/>
        <v>0</v>
      </c>
      <c r="BI235" s="81">
        <f t="shared" si="53"/>
        <v>0</v>
      </c>
      <c r="BJ235" s="3" t="s">
        <v>174</v>
      </c>
      <c r="BK235" s="81">
        <f t="shared" si="54"/>
        <v>0</v>
      </c>
      <c r="BL235" s="3" t="s">
        <v>257</v>
      </c>
      <c r="BM235" s="106" t="s">
        <v>2614</v>
      </c>
    </row>
    <row r="236" spans="2:65" s="18" customFormat="1" ht="16.5" customHeight="1">
      <c r="B236" s="121"/>
      <c r="C236" s="150" t="s">
        <v>620</v>
      </c>
      <c r="D236" s="150" t="s">
        <v>197</v>
      </c>
      <c r="E236" s="151" t="s">
        <v>2615</v>
      </c>
      <c r="F236" s="152" t="s">
        <v>2616</v>
      </c>
      <c r="G236" s="153" t="s">
        <v>216</v>
      </c>
      <c r="H236" s="154">
        <v>227.19</v>
      </c>
      <c r="I236" s="155"/>
      <c r="J236" s="155">
        <f t="shared" si="45"/>
        <v>0</v>
      </c>
      <c r="K236" s="156"/>
      <c r="L236" s="19"/>
      <c r="M236" s="157" t="s">
        <v>1</v>
      </c>
      <c r="N236" s="120" t="s">
        <v>42</v>
      </c>
      <c r="P236" s="158">
        <f t="shared" si="46"/>
        <v>0</v>
      </c>
      <c r="Q236" s="158">
        <v>0</v>
      </c>
      <c r="R236" s="158">
        <f t="shared" si="47"/>
        <v>0</v>
      </c>
      <c r="S236" s="158">
        <v>0</v>
      </c>
      <c r="T236" s="159">
        <f t="shared" si="48"/>
        <v>0</v>
      </c>
      <c r="AR236" s="106" t="s">
        <v>257</v>
      </c>
      <c r="AT236" s="106" t="s">
        <v>197</v>
      </c>
      <c r="AU236" s="106" t="s">
        <v>174</v>
      </c>
      <c r="AY236" s="3" t="s">
        <v>194</v>
      </c>
      <c r="BE236" s="81">
        <f t="shared" si="49"/>
        <v>0</v>
      </c>
      <c r="BF236" s="81">
        <f t="shared" si="50"/>
        <v>0</v>
      </c>
      <c r="BG236" s="81">
        <f t="shared" si="51"/>
        <v>0</v>
      </c>
      <c r="BH236" s="81">
        <f t="shared" si="52"/>
        <v>0</v>
      </c>
      <c r="BI236" s="81">
        <f t="shared" si="53"/>
        <v>0</v>
      </c>
      <c r="BJ236" s="3" t="s">
        <v>174</v>
      </c>
      <c r="BK236" s="81">
        <f t="shared" si="54"/>
        <v>0</v>
      </c>
      <c r="BL236" s="3" t="s">
        <v>257</v>
      </c>
      <c r="BM236" s="106" t="s">
        <v>2617</v>
      </c>
    </row>
    <row r="237" spans="2:65" s="18" customFormat="1" ht="33" customHeight="1">
      <c r="B237" s="121"/>
      <c r="C237" s="150" t="s">
        <v>624</v>
      </c>
      <c r="D237" s="150" t="s">
        <v>197</v>
      </c>
      <c r="E237" s="151" t="s">
        <v>2618</v>
      </c>
      <c r="F237" s="152" t="s">
        <v>2619</v>
      </c>
      <c r="G237" s="153" t="s">
        <v>216</v>
      </c>
      <c r="H237" s="154">
        <v>1109.5</v>
      </c>
      <c r="I237" s="155"/>
      <c r="J237" s="155">
        <f t="shared" si="45"/>
        <v>0</v>
      </c>
      <c r="K237" s="156"/>
      <c r="L237" s="19"/>
      <c r="M237" s="157" t="s">
        <v>1</v>
      </c>
      <c r="N237" s="120" t="s">
        <v>42</v>
      </c>
      <c r="P237" s="158">
        <f t="shared" si="46"/>
        <v>0</v>
      </c>
      <c r="Q237" s="158">
        <v>0</v>
      </c>
      <c r="R237" s="158">
        <f t="shared" si="47"/>
        <v>0</v>
      </c>
      <c r="S237" s="158">
        <v>0</v>
      </c>
      <c r="T237" s="159">
        <f t="shared" si="48"/>
        <v>0</v>
      </c>
      <c r="AR237" s="106" t="s">
        <v>257</v>
      </c>
      <c r="AT237" s="106" t="s">
        <v>197</v>
      </c>
      <c r="AU237" s="106" t="s">
        <v>174</v>
      </c>
      <c r="AY237" s="3" t="s">
        <v>194</v>
      </c>
      <c r="BE237" s="81">
        <f t="shared" si="49"/>
        <v>0</v>
      </c>
      <c r="BF237" s="81">
        <f t="shared" si="50"/>
        <v>0</v>
      </c>
      <c r="BG237" s="81">
        <f t="shared" si="51"/>
        <v>0</v>
      </c>
      <c r="BH237" s="81">
        <f t="shared" si="52"/>
        <v>0</v>
      </c>
      <c r="BI237" s="81">
        <f t="shared" si="53"/>
        <v>0</v>
      </c>
      <c r="BJ237" s="3" t="s">
        <v>174</v>
      </c>
      <c r="BK237" s="81">
        <f t="shared" si="54"/>
        <v>0</v>
      </c>
      <c r="BL237" s="3" t="s">
        <v>257</v>
      </c>
      <c r="BM237" s="106" t="s">
        <v>2620</v>
      </c>
    </row>
    <row r="238" spans="2:65" s="18" customFormat="1" ht="33" customHeight="1">
      <c r="B238" s="121"/>
      <c r="C238" s="150" t="s">
        <v>628</v>
      </c>
      <c r="D238" s="150" t="s">
        <v>197</v>
      </c>
      <c r="E238" s="151" t="s">
        <v>2621</v>
      </c>
      <c r="F238" s="152" t="s">
        <v>2622</v>
      </c>
      <c r="G238" s="153" t="s">
        <v>216</v>
      </c>
      <c r="H238" s="154">
        <v>500</v>
      </c>
      <c r="I238" s="155"/>
      <c r="J238" s="155">
        <f t="shared" si="45"/>
        <v>0</v>
      </c>
      <c r="K238" s="156"/>
      <c r="L238" s="19"/>
      <c r="M238" s="157" t="s">
        <v>1</v>
      </c>
      <c r="N238" s="120" t="s">
        <v>42</v>
      </c>
      <c r="P238" s="158">
        <f t="shared" si="46"/>
        <v>0</v>
      </c>
      <c r="Q238" s="158">
        <v>5.0000000000000002E-5</v>
      </c>
      <c r="R238" s="158">
        <f t="shared" si="47"/>
        <v>2.5000000000000001E-2</v>
      </c>
      <c r="S238" s="158">
        <v>1E-3</v>
      </c>
      <c r="T238" s="159">
        <f t="shared" si="48"/>
        <v>0.5</v>
      </c>
      <c r="AR238" s="106" t="s">
        <v>257</v>
      </c>
      <c r="AT238" s="106" t="s">
        <v>197</v>
      </c>
      <c r="AU238" s="106" t="s">
        <v>174</v>
      </c>
      <c r="AY238" s="3" t="s">
        <v>194</v>
      </c>
      <c r="BE238" s="81">
        <f t="shared" si="49"/>
        <v>0</v>
      </c>
      <c r="BF238" s="81">
        <f t="shared" si="50"/>
        <v>0</v>
      </c>
      <c r="BG238" s="81">
        <f t="shared" si="51"/>
        <v>0</v>
      </c>
      <c r="BH238" s="81">
        <f t="shared" si="52"/>
        <v>0</v>
      </c>
      <c r="BI238" s="81">
        <f t="shared" si="53"/>
        <v>0</v>
      </c>
      <c r="BJ238" s="3" t="s">
        <v>174</v>
      </c>
      <c r="BK238" s="81">
        <f t="shared" si="54"/>
        <v>0</v>
      </c>
      <c r="BL238" s="3" t="s">
        <v>257</v>
      </c>
      <c r="BM238" s="106" t="s">
        <v>2623</v>
      </c>
    </row>
    <row r="239" spans="2:65" s="18" customFormat="1" ht="33" customHeight="1">
      <c r="B239" s="121"/>
      <c r="C239" s="150" t="s">
        <v>632</v>
      </c>
      <c r="D239" s="150" t="s">
        <v>197</v>
      </c>
      <c r="E239" s="151" t="s">
        <v>2624</v>
      </c>
      <c r="F239" s="152" t="s">
        <v>2625</v>
      </c>
      <c r="G239" s="153" t="s">
        <v>216</v>
      </c>
      <c r="H239" s="154">
        <v>800</v>
      </c>
      <c r="I239" s="155"/>
      <c r="J239" s="155">
        <f t="shared" si="45"/>
        <v>0</v>
      </c>
      <c r="K239" s="156"/>
      <c r="L239" s="19"/>
      <c r="M239" s="157" t="s">
        <v>1</v>
      </c>
      <c r="N239" s="120" t="s">
        <v>42</v>
      </c>
      <c r="P239" s="158">
        <f t="shared" si="46"/>
        <v>0</v>
      </c>
      <c r="Q239" s="158">
        <v>5.0000000000000002E-5</v>
      </c>
      <c r="R239" s="158">
        <f t="shared" si="47"/>
        <v>0.04</v>
      </c>
      <c r="S239" s="158">
        <v>1E-3</v>
      </c>
      <c r="T239" s="159">
        <f t="shared" si="48"/>
        <v>0.8</v>
      </c>
      <c r="AR239" s="106" t="s">
        <v>257</v>
      </c>
      <c r="AT239" s="106" t="s">
        <v>197</v>
      </c>
      <c r="AU239" s="106" t="s">
        <v>174</v>
      </c>
      <c r="AY239" s="3" t="s">
        <v>194</v>
      </c>
      <c r="BE239" s="81">
        <f t="shared" si="49"/>
        <v>0</v>
      </c>
      <c r="BF239" s="81">
        <f t="shared" si="50"/>
        <v>0</v>
      </c>
      <c r="BG239" s="81">
        <f t="shared" si="51"/>
        <v>0</v>
      </c>
      <c r="BH239" s="81">
        <f t="shared" si="52"/>
        <v>0</v>
      </c>
      <c r="BI239" s="81">
        <f t="shared" si="53"/>
        <v>0</v>
      </c>
      <c r="BJ239" s="3" t="s">
        <v>174</v>
      </c>
      <c r="BK239" s="81">
        <f t="shared" si="54"/>
        <v>0</v>
      </c>
      <c r="BL239" s="3" t="s">
        <v>257</v>
      </c>
      <c r="BM239" s="106" t="s">
        <v>2626</v>
      </c>
    </row>
    <row r="240" spans="2:65" s="18" customFormat="1" ht="24.2" customHeight="1">
      <c r="B240" s="121"/>
      <c r="C240" s="150" t="s">
        <v>636</v>
      </c>
      <c r="D240" s="150" t="s">
        <v>197</v>
      </c>
      <c r="E240" s="151" t="s">
        <v>2627</v>
      </c>
      <c r="F240" s="152" t="s">
        <v>1286</v>
      </c>
      <c r="G240" s="153" t="s">
        <v>1258</v>
      </c>
      <c r="H240" s="154"/>
      <c r="I240" s="155"/>
      <c r="J240" s="155">
        <f t="shared" si="45"/>
        <v>0</v>
      </c>
      <c r="K240" s="156"/>
      <c r="L240" s="19"/>
      <c r="M240" s="157" t="s">
        <v>1</v>
      </c>
      <c r="N240" s="120" t="s">
        <v>42</v>
      </c>
      <c r="P240" s="158">
        <f t="shared" si="46"/>
        <v>0</v>
      </c>
      <c r="Q240" s="158">
        <v>0</v>
      </c>
      <c r="R240" s="158">
        <f t="shared" si="47"/>
        <v>0</v>
      </c>
      <c r="S240" s="158">
        <v>0</v>
      </c>
      <c r="T240" s="159">
        <f t="shared" si="48"/>
        <v>0</v>
      </c>
      <c r="AR240" s="106" t="s">
        <v>257</v>
      </c>
      <c r="AT240" s="106" t="s">
        <v>197</v>
      </c>
      <c r="AU240" s="106" t="s">
        <v>174</v>
      </c>
      <c r="AY240" s="3" t="s">
        <v>194</v>
      </c>
      <c r="BE240" s="81">
        <f t="shared" si="49"/>
        <v>0</v>
      </c>
      <c r="BF240" s="81">
        <f t="shared" si="50"/>
        <v>0</v>
      </c>
      <c r="BG240" s="81">
        <f t="shared" si="51"/>
        <v>0</v>
      </c>
      <c r="BH240" s="81">
        <f t="shared" si="52"/>
        <v>0</v>
      </c>
      <c r="BI240" s="81">
        <f t="shared" si="53"/>
        <v>0</v>
      </c>
      <c r="BJ240" s="3" t="s">
        <v>174</v>
      </c>
      <c r="BK240" s="81">
        <f t="shared" si="54"/>
        <v>0</v>
      </c>
      <c r="BL240" s="3" t="s">
        <v>257</v>
      </c>
      <c r="BM240" s="106" t="s">
        <v>2628</v>
      </c>
    </row>
    <row r="241" spans="2:65" s="137" customFormat="1" ht="22.9" customHeight="1">
      <c r="B241" s="138"/>
      <c r="D241" s="139" t="s">
        <v>75</v>
      </c>
      <c r="E241" s="148" t="s">
        <v>1840</v>
      </c>
      <c r="F241" s="148" t="s">
        <v>1841</v>
      </c>
      <c r="I241" s="141"/>
      <c r="J241" s="149">
        <f>BK241</f>
        <v>0</v>
      </c>
      <c r="L241" s="138"/>
      <c r="M241" s="143"/>
      <c r="P241" s="144">
        <f>SUM(P242:P246)</f>
        <v>0</v>
      </c>
      <c r="R241" s="144">
        <f>SUM(R242:R246)</f>
        <v>0.48498639999999998</v>
      </c>
      <c r="T241" s="145">
        <f>SUM(T242:T246)</f>
        <v>0</v>
      </c>
      <c r="AR241" s="139" t="s">
        <v>174</v>
      </c>
      <c r="AT241" s="146" t="s">
        <v>75</v>
      </c>
      <c r="AU241" s="146" t="s">
        <v>84</v>
      </c>
      <c r="AY241" s="139" t="s">
        <v>194</v>
      </c>
      <c r="BK241" s="147">
        <f>SUM(BK242:BK246)</f>
        <v>0</v>
      </c>
    </row>
    <row r="242" spans="2:65" s="18" customFormat="1" ht="24.2" customHeight="1">
      <c r="B242" s="121"/>
      <c r="C242" s="150" t="s">
        <v>641</v>
      </c>
      <c r="D242" s="150" t="s">
        <v>197</v>
      </c>
      <c r="E242" s="151" t="s">
        <v>2629</v>
      </c>
      <c r="F242" s="152" t="s">
        <v>2630</v>
      </c>
      <c r="G242" s="153" t="s">
        <v>419</v>
      </c>
      <c r="H242" s="154">
        <v>60</v>
      </c>
      <c r="I242" s="155"/>
      <c r="J242" s="155">
        <f>ROUND(I242*H242,2)</f>
        <v>0</v>
      </c>
      <c r="K242" s="156"/>
      <c r="L242" s="19"/>
      <c r="M242" s="157" t="s">
        <v>1</v>
      </c>
      <c r="N242" s="120" t="s">
        <v>42</v>
      </c>
      <c r="P242" s="158">
        <f>O242*H242</f>
        <v>0</v>
      </c>
      <c r="Q242" s="158">
        <v>2.4252E-4</v>
      </c>
      <c r="R242" s="158">
        <f>Q242*H242</f>
        <v>1.45512E-2</v>
      </c>
      <c r="S242" s="158">
        <v>0</v>
      </c>
      <c r="T242" s="159">
        <f>S242*H242</f>
        <v>0</v>
      </c>
      <c r="AR242" s="106" t="s">
        <v>257</v>
      </c>
      <c r="AT242" s="106" t="s">
        <v>197</v>
      </c>
      <c r="AU242" s="106" t="s">
        <v>174</v>
      </c>
      <c r="AY242" s="3" t="s">
        <v>194</v>
      </c>
      <c r="BE242" s="81">
        <f>IF(N242="základná",J242,0)</f>
        <v>0</v>
      </c>
      <c r="BF242" s="81">
        <f>IF(N242="znížená",J242,0)</f>
        <v>0</v>
      </c>
      <c r="BG242" s="81">
        <f>IF(N242="zákl. prenesená",J242,0)</f>
        <v>0</v>
      </c>
      <c r="BH242" s="81">
        <f>IF(N242="zníž. prenesená",J242,0)</f>
        <v>0</v>
      </c>
      <c r="BI242" s="81">
        <f>IF(N242="nulová",J242,0)</f>
        <v>0</v>
      </c>
      <c r="BJ242" s="3" t="s">
        <v>174</v>
      </c>
      <c r="BK242" s="81">
        <f>ROUND(I242*H242,2)</f>
        <v>0</v>
      </c>
      <c r="BL242" s="3" t="s">
        <v>257</v>
      </c>
      <c r="BM242" s="106" t="s">
        <v>2631</v>
      </c>
    </row>
    <row r="243" spans="2:65" s="18" customFormat="1" ht="16.5" customHeight="1">
      <c r="B243" s="121"/>
      <c r="C243" s="165" t="s">
        <v>645</v>
      </c>
      <c r="D243" s="165" t="s">
        <v>209</v>
      </c>
      <c r="E243" s="166" t="s">
        <v>2632</v>
      </c>
      <c r="F243" s="167" t="s">
        <v>2633</v>
      </c>
      <c r="G243" s="168" t="s">
        <v>419</v>
      </c>
      <c r="H243" s="169">
        <v>60</v>
      </c>
      <c r="I243" s="170"/>
      <c r="J243" s="170">
        <f>ROUND(I243*H243,2)</f>
        <v>0</v>
      </c>
      <c r="K243" s="171"/>
      <c r="L243" s="172"/>
      <c r="M243" s="173" t="s">
        <v>1</v>
      </c>
      <c r="N243" s="174" t="s">
        <v>42</v>
      </c>
      <c r="P243" s="158">
        <f>O243*H243</f>
        <v>0</v>
      </c>
      <c r="Q243" s="158">
        <v>0</v>
      </c>
      <c r="R243" s="158">
        <f>Q243*H243</f>
        <v>0</v>
      </c>
      <c r="S243" s="158">
        <v>0</v>
      </c>
      <c r="T243" s="159">
        <f>S243*H243</f>
        <v>0</v>
      </c>
      <c r="AR243" s="106" t="s">
        <v>321</v>
      </c>
      <c r="AT243" s="106" t="s">
        <v>209</v>
      </c>
      <c r="AU243" s="106" t="s">
        <v>174</v>
      </c>
      <c r="AY243" s="3" t="s">
        <v>194</v>
      </c>
      <c r="BE243" s="81">
        <f>IF(N243="základná",J243,0)</f>
        <v>0</v>
      </c>
      <c r="BF243" s="81">
        <f>IF(N243="znížená",J243,0)</f>
        <v>0</v>
      </c>
      <c r="BG243" s="81">
        <f>IF(N243="zákl. prenesená",J243,0)</f>
        <v>0</v>
      </c>
      <c r="BH243" s="81">
        <f>IF(N243="zníž. prenesená",J243,0)</f>
        <v>0</v>
      </c>
      <c r="BI243" s="81">
        <f>IF(N243="nulová",J243,0)</f>
        <v>0</v>
      </c>
      <c r="BJ243" s="3" t="s">
        <v>174</v>
      </c>
      <c r="BK243" s="81">
        <f>ROUND(I243*H243,2)</f>
        <v>0</v>
      </c>
      <c r="BL243" s="3" t="s">
        <v>257</v>
      </c>
      <c r="BM243" s="106" t="s">
        <v>2634</v>
      </c>
    </row>
    <row r="244" spans="2:65" s="18" customFormat="1" ht="24.2" customHeight="1">
      <c r="B244" s="121"/>
      <c r="C244" s="150" t="s">
        <v>649</v>
      </c>
      <c r="D244" s="150" t="s">
        <v>197</v>
      </c>
      <c r="E244" s="151" t="s">
        <v>2635</v>
      </c>
      <c r="F244" s="152" t="s">
        <v>2636</v>
      </c>
      <c r="G244" s="153" t="s">
        <v>419</v>
      </c>
      <c r="H244" s="154">
        <v>360</v>
      </c>
      <c r="I244" s="155"/>
      <c r="J244" s="155">
        <f>ROUND(I244*H244,2)</f>
        <v>0</v>
      </c>
      <c r="K244" s="156"/>
      <c r="L244" s="19"/>
      <c r="M244" s="157" t="s">
        <v>1</v>
      </c>
      <c r="N244" s="120" t="s">
        <v>42</v>
      </c>
      <c r="P244" s="158">
        <f>O244*H244</f>
        <v>0</v>
      </c>
      <c r="Q244" s="158">
        <v>7.6232000000000003E-4</v>
      </c>
      <c r="R244" s="158">
        <f>Q244*H244</f>
        <v>0.27443519999999999</v>
      </c>
      <c r="S244" s="158">
        <v>0</v>
      </c>
      <c r="T244" s="159">
        <f>S244*H244</f>
        <v>0</v>
      </c>
      <c r="AR244" s="106" t="s">
        <v>257</v>
      </c>
      <c r="AT244" s="106" t="s">
        <v>197</v>
      </c>
      <c r="AU244" s="106" t="s">
        <v>174</v>
      </c>
      <c r="AY244" s="3" t="s">
        <v>194</v>
      </c>
      <c r="BE244" s="81">
        <f>IF(N244="základná",J244,0)</f>
        <v>0</v>
      </c>
      <c r="BF244" s="81">
        <f>IF(N244="znížená",J244,0)</f>
        <v>0</v>
      </c>
      <c r="BG244" s="81">
        <f>IF(N244="zákl. prenesená",J244,0)</f>
        <v>0</v>
      </c>
      <c r="BH244" s="81">
        <f>IF(N244="zníž. prenesená",J244,0)</f>
        <v>0</v>
      </c>
      <c r="BI244" s="81">
        <f>IF(N244="nulová",J244,0)</f>
        <v>0</v>
      </c>
      <c r="BJ244" s="3" t="s">
        <v>174</v>
      </c>
      <c r="BK244" s="81">
        <f>ROUND(I244*H244,2)</f>
        <v>0</v>
      </c>
      <c r="BL244" s="3" t="s">
        <v>257</v>
      </c>
      <c r="BM244" s="106" t="s">
        <v>2637</v>
      </c>
    </row>
    <row r="245" spans="2:65" s="18" customFormat="1" ht="16.5" customHeight="1">
      <c r="B245" s="121"/>
      <c r="C245" s="165" t="s">
        <v>653</v>
      </c>
      <c r="D245" s="165" t="s">
        <v>209</v>
      </c>
      <c r="E245" s="166" t="s">
        <v>2638</v>
      </c>
      <c r="F245" s="167" t="s">
        <v>2639</v>
      </c>
      <c r="G245" s="168" t="s">
        <v>419</v>
      </c>
      <c r="H245" s="169">
        <v>360</v>
      </c>
      <c r="I245" s="170"/>
      <c r="J245" s="170">
        <f>ROUND(I245*H245,2)</f>
        <v>0</v>
      </c>
      <c r="K245" s="171"/>
      <c r="L245" s="172"/>
      <c r="M245" s="173" t="s">
        <v>1</v>
      </c>
      <c r="N245" s="174" t="s">
        <v>42</v>
      </c>
      <c r="P245" s="158">
        <f>O245*H245</f>
        <v>0</v>
      </c>
      <c r="Q245" s="158">
        <v>0</v>
      </c>
      <c r="R245" s="158">
        <f>Q245*H245</f>
        <v>0</v>
      </c>
      <c r="S245" s="158">
        <v>0</v>
      </c>
      <c r="T245" s="159">
        <f>S245*H245</f>
        <v>0</v>
      </c>
      <c r="AR245" s="106" t="s">
        <v>321</v>
      </c>
      <c r="AT245" s="106" t="s">
        <v>209</v>
      </c>
      <c r="AU245" s="106" t="s">
        <v>174</v>
      </c>
      <c r="AY245" s="3" t="s">
        <v>194</v>
      </c>
      <c r="BE245" s="81">
        <f>IF(N245="základná",J245,0)</f>
        <v>0</v>
      </c>
      <c r="BF245" s="81">
        <f>IF(N245="znížená",J245,0)</f>
        <v>0</v>
      </c>
      <c r="BG245" s="81">
        <f>IF(N245="zákl. prenesená",J245,0)</f>
        <v>0</v>
      </c>
      <c r="BH245" s="81">
        <f>IF(N245="zníž. prenesená",J245,0)</f>
        <v>0</v>
      </c>
      <c r="BI245" s="81">
        <f>IF(N245="nulová",J245,0)</f>
        <v>0</v>
      </c>
      <c r="BJ245" s="3" t="s">
        <v>174</v>
      </c>
      <c r="BK245" s="81">
        <f>ROUND(I245*H245,2)</f>
        <v>0</v>
      </c>
      <c r="BL245" s="3" t="s">
        <v>257</v>
      </c>
      <c r="BM245" s="106" t="s">
        <v>2640</v>
      </c>
    </row>
    <row r="246" spans="2:65" s="18" customFormat="1" ht="16.5" customHeight="1">
      <c r="B246" s="121"/>
      <c r="C246" s="150" t="s">
        <v>657</v>
      </c>
      <c r="D246" s="150" t="s">
        <v>197</v>
      </c>
      <c r="E246" s="151" t="s">
        <v>2641</v>
      </c>
      <c r="F246" s="152" t="s">
        <v>2642</v>
      </c>
      <c r="G246" s="153" t="s">
        <v>419</v>
      </c>
      <c r="H246" s="154">
        <v>1960</v>
      </c>
      <c r="I246" s="155"/>
      <c r="J246" s="155">
        <f>ROUND(I246*H246,2)</f>
        <v>0</v>
      </c>
      <c r="K246" s="156"/>
      <c r="L246" s="19"/>
      <c r="M246" s="157" t="s">
        <v>1</v>
      </c>
      <c r="N246" s="120" t="s">
        <v>42</v>
      </c>
      <c r="P246" s="158">
        <f>O246*H246</f>
        <v>0</v>
      </c>
      <c r="Q246" s="158">
        <v>1E-4</v>
      </c>
      <c r="R246" s="158">
        <f>Q246*H246</f>
        <v>0.19600000000000001</v>
      </c>
      <c r="S246" s="158">
        <v>0</v>
      </c>
      <c r="T246" s="159">
        <f>S246*H246</f>
        <v>0</v>
      </c>
      <c r="AR246" s="106" t="s">
        <v>257</v>
      </c>
      <c r="AT246" s="106" t="s">
        <v>197</v>
      </c>
      <c r="AU246" s="106" t="s">
        <v>174</v>
      </c>
      <c r="AY246" s="3" t="s">
        <v>194</v>
      </c>
      <c r="BE246" s="81">
        <f>IF(N246="základná",J246,0)</f>
        <v>0</v>
      </c>
      <c r="BF246" s="81">
        <f>IF(N246="znížená",J246,0)</f>
        <v>0</v>
      </c>
      <c r="BG246" s="81">
        <f>IF(N246="zákl. prenesená",J246,0)</f>
        <v>0</v>
      </c>
      <c r="BH246" s="81">
        <f>IF(N246="zníž. prenesená",J246,0)</f>
        <v>0</v>
      </c>
      <c r="BI246" s="81">
        <f>IF(N246="nulová",J246,0)</f>
        <v>0</v>
      </c>
      <c r="BJ246" s="3" t="s">
        <v>174</v>
      </c>
      <c r="BK246" s="81">
        <f>ROUND(I246*H246,2)</f>
        <v>0</v>
      </c>
      <c r="BL246" s="3" t="s">
        <v>257</v>
      </c>
      <c r="BM246" s="106" t="s">
        <v>2643</v>
      </c>
    </row>
    <row r="247" spans="2:65" s="137" customFormat="1" ht="22.9" customHeight="1">
      <c r="B247" s="138"/>
      <c r="D247" s="139" t="s">
        <v>75</v>
      </c>
      <c r="E247" s="148" t="s">
        <v>1850</v>
      </c>
      <c r="F247" s="148" t="s">
        <v>1851</v>
      </c>
      <c r="I247" s="141"/>
      <c r="J247" s="149">
        <f>BK247</f>
        <v>0</v>
      </c>
      <c r="L247" s="138"/>
      <c r="M247" s="143"/>
      <c r="P247" s="144">
        <f>SUM(P248:P250)</f>
        <v>0</v>
      </c>
      <c r="R247" s="144">
        <f>SUM(R248:R250)</f>
        <v>0.69520599999999999</v>
      </c>
      <c r="T247" s="145">
        <f>SUM(T248:T250)</f>
        <v>0.46499999999999997</v>
      </c>
      <c r="AR247" s="139" t="s">
        <v>174</v>
      </c>
      <c r="AT247" s="146" t="s">
        <v>75</v>
      </c>
      <c r="AU247" s="146" t="s">
        <v>84</v>
      </c>
      <c r="AY247" s="139" t="s">
        <v>194</v>
      </c>
      <c r="BK247" s="147">
        <f>SUM(BK248:BK250)</f>
        <v>0</v>
      </c>
    </row>
    <row r="248" spans="2:65" s="18" customFormat="1" ht="24.2" customHeight="1">
      <c r="B248" s="121"/>
      <c r="C248" s="150" t="s">
        <v>661</v>
      </c>
      <c r="D248" s="150" t="s">
        <v>197</v>
      </c>
      <c r="E248" s="151" t="s">
        <v>2644</v>
      </c>
      <c r="F248" s="152" t="s">
        <v>2645</v>
      </c>
      <c r="G248" s="153" t="s">
        <v>419</v>
      </c>
      <c r="H248" s="154">
        <v>1550</v>
      </c>
      <c r="I248" s="155"/>
      <c r="J248" s="155">
        <f>ROUND(I248*H248,2)</f>
        <v>0</v>
      </c>
      <c r="K248" s="156"/>
      <c r="L248" s="19"/>
      <c r="M248" s="157" t="s">
        <v>1</v>
      </c>
      <c r="N248" s="120" t="s">
        <v>42</v>
      </c>
      <c r="P248" s="158">
        <f>O248*H248</f>
        <v>0</v>
      </c>
      <c r="Q248" s="158">
        <v>5.22E-6</v>
      </c>
      <c r="R248" s="158">
        <f>Q248*H248</f>
        <v>8.0909999999999992E-3</v>
      </c>
      <c r="S248" s="158">
        <v>2.9999999999999997E-4</v>
      </c>
      <c r="T248" s="159">
        <f>S248*H248</f>
        <v>0.46499999999999997</v>
      </c>
      <c r="AR248" s="106" t="s">
        <v>257</v>
      </c>
      <c r="AT248" s="106" t="s">
        <v>197</v>
      </c>
      <c r="AU248" s="106" t="s">
        <v>174</v>
      </c>
      <c r="AY248" s="3" t="s">
        <v>194</v>
      </c>
      <c r="BE248" s="81">
        <f>IF(N248="základná",J248,0)</f>
        <v>0</v>
      </c>
      <c r="BF248" s="81">
        <f>IF(N248="znížená",J248,0)</f>
        <v>0</v>
      </c>
      <c r="BG248" s="81">
        <f>IF(N248="zákl. prenesená",J248,0)</f>
        <v>0</v>
      </c>
      <c r="BH248" s="81">
        <f>IF(N248="zníž. prenesená",J248,0)</f>
        <v>0</v>
      </c>
      <c r="BI248" s="81">
        <f>IF(N248="nulová",J248,0)</f>
        <v>0</v>
      </c>
      <c r="BJ248" s="3" t="s">
        <v>174</v>
      </c>
      <c r="BK248" s="81">
        <f>ROUND(I248*H248,2)</f>
        <v>0</v>
      </c>
      <c r="BL248" s="3" t="s">
        <v>257</v>
      </c>
      <c r="BM248" s="106" t="s">
        <v>2646</v>
      </c>
    </row>
    <row r="249" spans="2:65" s="18" customFormat="1" ht="24.2" customHeight="1">
      <c r="B249" s="121"/>
      <c r="C249" s="150" t="s">
        <v>665</v>
      </c>
      <c r="D249" s="150" t="s">
        <v>197</v>
      </c>
      <c r="E249" s="151" t="s">
        <v>1853</v>
      </c>
      <c r="F249" s="152" t="s">
        <v>1854</v>
      </c>
      <c r="G249" s="153" t="s">
        <v>419</v>
      </c>
      <c r="H249" s="154">
        <v>1550</v>
      </c>
      <c r="I249" s="155"/>
      <c r="J249" s="155">
        <f>ROUND(I249*H249,2)</f>
        <v>0</v>
      </c>
      <c r="K249" s="156"/>
      <c r="L249" s="19"/>
      <c r="M249" s="157" t="s">
        <v>1</v>
      </c>
      <c r="N249" s="120" t="s">
        <v>42</v>
      </c>
      <c r="P249" s="158">
        <f>O249*H249</f>
        <v>0</v>
      </c>
      <c r="Q249" s="158">
        <v>1.2750000000000001E-4</v>
      </c>
      <c r="R249" s="158">
        <f>Q249*H249</f>
        <v>0.19762500000000002</v>
      </c>
      <c r="S249" s="158">
        <v>0</v>
      </c>
      <c r="T249" s="159">
        <f>S249*H249</f>
        <v>0</v>
      </c>
      <c r="AR249" s="106" t="s">
        <v>257</v>
      </c>
      <c r="AT249" s="106" t="s">
        <v>197</v>
      </c>
      <c r="AU249" s="106" t="s">
        <v>174</v>
      </c>
      <c r="AY249" s="3" t="s">
        <v>194</v>
      </c>
      <c r="BE249" s="81">
        <f>IF(N249="základná",J249,0)</f>
        <v>0</v>
      </c>
      <c r="BF249" s="81">
        <f>IF(N249="znížená",J249,0)</f>
        <v>0</v>
      </c>
      <c r="BG249" s="81">
        <f>IF(N249="zákl. prenesená",J249,0)</f>
        <v>0</v>
      </c>
      <c r="BH249" s="81">
        <f>IF(N249="zníž. prenesená",J249,0)</f>
        <v>0</v>
      </c>
      <c r="BI249" s="81">
        <f>IF(N249="nulová",J249,0)</f>
        <v>0</v>
      </c>
      <c r="BJ249" s="3" t="s">
        <v>174</v>
      </c>
      <c r="BK249" s="81">
        <f>ROUND(I249*H249,2)</f>
        <v>0</v>
      </c>
      <c r="BL249" s="3" t="s">
        <v>257</v>
      </c>
      <c r="BM249" s="106" t="s">
        <v>2647</v>
      </c>
    </row>
    <row r="250" spans="2:65" s="18" customFormat="1" ht="37.9" customHeight="1">
      <c r="B250" s="121"/>
      <c r="C250" s="150" t="s">
        <v>669</v>
      </c>
      <c r="D250" s="150" t="s">
        <v>197</v>
      </c>
      <c r="E250" s="151" t="s">
        <v>1857</v>
      </c>
      <c r="F250" s="152" t="s">
        <v>1858</v>
      </c>
      <c r="G250" s="153" t="s">
        <v>419</v>
      </c>
      <c r="H250" s="154">
        <v>1550</v>
      </c>
      <c r="I250" s="155"/>
      <c r="J250" s="155">
        <f>ROUND(I250*H250,2)</f>
        <v>0</v>
      </c>
      <c r="K250" s="156"/>
      <c r="L250" s="19"/>
      <c r="M250" s="157" t="s">
        <v>1</v>
      </c>
      <c r="N250" s="120" t="s">
        <v>42</v>
      </c>
      <c r="P250" s="158">
        <f>O250*H250</f>
        <v>0</v>
      </c>
      <c r="Q250" s="158">
        <v>3.1579999999999998E-4</v>
      </c>
      <c r="R250" s="158">
        <f>Q250*H250</f>
        <v>0.48948999999999998</v>
      </c>
      <c r="S250" s="158">
        <v>0</v>
      </c>
      <c r="T250" s="159">
        <f>S250*H250</f>
        <v>0</v>
      </c>
      <c r="AR250" s="106" t="s">
        <v>257</v>
      </c>
      <c r="AT250" s="106" t="s">
        <v>197</v>
      </c>
      <c r="AU250" s="106" t="s">
        <v>174</v>
      </c>
      <c r="AY250" s="3" t="s">
        <v>194</v>
      </c>
      <c r="BE250" s="81">
        <f>IF(N250="základná",J250,0)</f>
        <v>0</v>
      </c>
      <c r="BF250" s="81">
        <f>IF(N250="znížená",J250,0)</f>
        <v>0</v>
      </c>
      <c r="BG250" s="81">
        <f>IF(N250="zákl. prenesená",J250,0)</f>
        <v>0</v>
      </c>
      <c r="BH250" s="81">
        <f>IF(N250="zníž. prenesená",J250,0)</f>
        <v>0</v>
      </c>
      <c r="BI250" s="81">
        <f>IF(N250="nulová",J250,0)</f>
        <v>0</v>
      </c>
      <c r="BJ250" s="3" t="s">
        <v>174</v>
      </c>
      <c r="BK250" s="81">
        <f>ROUND(I250*H250,2)</f>
        <v>0</v>
      </c>
      <c r="BL250" s="3" t="s">
        <v>257</v>
      </c>
      <c r="BM250" s="106" t="s">
        <v>2648</v>
      </c>
    </row>
    <row r="251" spans="2:65" s="137" customFormat="1" ht="25.9" customHeight="1">
      <c r="B251" s="138"/>
      <c r="D251" s="139" t="s">
        <v>75</v>
      </c>
      <c r="E251" s="140" t="s">
        <v>209</v>
      </c>
      <c r="F251" s="140" t="s">
        <v>210</v>
      </c>
      <c r="I251" s="141"/>
      <c r="J251" s="142">
        <f>BK251</f>
        <v>0</v>
      </c>
      <c r="L251" s="138"/>
      <c r="M251" s="143"/>
      <c r="P251" s="144">
        <f>P252+P271+P279</f>
        <v>0</v>
      </c>
      <c r="R251" s="144">
        <f>R252+R271+R279</f>
        <v>1.0913039</v>
      </c>
      <c r="T251" s="145">
        <f>T252+T271+T279</f>
        <v>0</v>
      </c>
      <c r="AR251" s="139" t="s">
        <v>205</v>
      </c>
      <c r="AT251" s="146" t="s">
        <v>75</v>
      </c>
      <c r="AU251" s="146" t="s">
        <v>76</v>
      </c>
      <c r="AY251" s="139" t="s">
        <v>194</v>
      </c>
      <c r="BK251" s="147">
        <f>BK252+BK271+BK279</f>
        <v>0</v>
      </c>
    </row>
    <row r="252" spans="2:65" s="137" customFormat="1" ht="22.9" customHeight="1">
      <c r="B252" s="138"/>
      <c r="D252" s="139" t="s">
        <v>75</v>
      </c>
      <c r="E252" s="148" t="s">
        <v>211</v>
      </c>
      <c r="F252" s="148" t="s">
        <v>382</v>
      </c>
      <c r="I252" s="141"/>
      <c r="J252" s="149">
        <f>BK252</f>
        <v>0</v>
      </c>
      <c r="L252" s="138"/>
      <c r="M252" s="143"/>
      <c r="P252" s="144">
        <f>SUM(P253:P270)</f>
        <v>0</v>
      </c>
      <c r="R252" s="144">
        <f>SUM(R253:R270)</f>
        <v>0.52139000000000002</v>
      </c>
      <c r="T252" s="145">
        <f>SUM(T253:T270)</f>
        <v>0</v>
      </c>
      <c r="AR252" s="139" t="s">
        <v>205</v>
      </c>
      <c r="AT252" s="146" t="s">
        <v>75</v>
      </c>
      <c r="AU252" s="146" t="s">
        <v>84</v>
      </c>
      <c r="AY252" s="139" t="s">
        <v>194</v>
      </c>
      <c r="BK252" s="147">
        <f>SUM(BK253:BK270)</f>
        <v>0</v>
      </c>
    </row>
    <row r="253" spans="2:65" s="18" customFormat="1" ht="24.2" customHeight="1">
      <c r="B253" s="121"/>
      <c r="C253" s="150" t="s">
        <v>673</v>
      </c>
      <c r="D253" s="150" t="s">
        <v>197</v>
      </c>
      <c r="E253" s="151" t="s">
        <v>2649</v>
      </c>
      <c r="F253" s="152" t="s">
        <v>2650</v>
      </c>
      <c r="G253" s="153" t="s">
        <v>284</v>
      </c>
      <c r="H253" s="154">
        <v>1226</v>
      </c>
      <c r="I253" s="155"/>
      <c r="J253" s="155">
        <f t="shared" ref="J253:J270" si="55">ROUND(I253*H253,2)</f>
        <v>0</v>
      </c>
      <c r="K253" s="156"/>
      <c r="L253" s="19"/>
      <c r="M253" s="157" t="s">
        <v>1</v>
      </c>
      <c r="N253" s="120" t="s">
        <v>42</v>
      </c>
      <c r="P253" s="158">
        <f t="shared" ref="P253:P270" si="56">O253*H253</f>
        <v>0</v>
      </c>
      <c r="Q253" s="158">
        <v>0</v>
      </c>
      <c r="R253" s="158">
        <f t="shared" ref="R253:R270" si="57">Q253*H253</f>
        <v>0</v>
      </c>
      <c r="S253" s="158">
        <v>0</v>
      </c>
      <c r="T253" s="159">
        <f t="shared" ref="T253:T270" si="58">S253*H253</f>
        <v>0</v>
      </c>
      <c r="AR253" s="106" t="s">
        <v>420</v>
      </c>
      <c r="AT253" s="106" t="s">
        <v>197</v>
      </c>
      <c r="AU253" s="106" t="s">
        <v>174</v>
      </c>
      <c r="AY253" s="3" t="s">
        <v>194</v>
      </c>
      <c r="BE253" s="81">
        <f t="shared" ref="BE253:BE270" si="59">IF(N253="základná",J253,0)</f>
        <v>0</v>
      </c>
      <c r="BF253" s="81">
        <f t="shared" ref="BF253:BF270" si="60">IF(N253="znížená",J253,0)</f>
        <v>0</v>
      </c>
      <c r="BG253" s="81">
        <f t="shared" ref="BG253:BG270" si="61">IF(N253="zákl. prenesená",J253,0)</f>
        <v>0</v>
      </c>
      <c r="BH253" s="81">
        <f t="shared" ref="BH253:BH270" si="62">IF(N253="zníž. prenesená",J253,0)</f>
        <v>0</v>
      </c>
      <c r="BI253" s="81">
        <f t="shared" ref="BI253:BI270" si="63">IF(N253="nulová",J253,0)</f>
        <v>0</v>
      </c>
      <c r="BJ253" s="3" t="s">
        <v>174</v>
      </c>
      <c r="BK253" s="81">
        <f t="shared" ref="BK253:BK270" si="64">ROUND(I253*H253,2)</f>
        <v>0</v>
      </c>
      <c r="BL253" s="3" t="s">
        <v>420</v>
      </c>
      <c r="BM253" s="106" t="s">
        <v>2651</v>
      </c>
    </row>
    <row r="254" spans="2:65" s="18" customFormat="1" ht="16.5" customHeight="1">
      <c r="B254" s="121"/>
      <c r="C254" s="165" t="s">
        <v>677</v>
      </c>
      <c r="D254" s="165" t="s">
        <v>209</v>
      </c>
      <c r="E254" s="166" t="s">
        <v>2652</v>
      </c>
      <c r="F254" s="167" t="s">
        <v>2653</v>
      </c>
      <c r="G254" s="168" t="s">
        <v>284</v>
      </c>
      <c r="H254" s="169">
        <v>1226</v>
      </c>
      <c r="I254" s="170"/>
      <c r="J254" s="170">
        <f t="shared" si="55"/>
        <v>0</v>
      </c>
      <c r="K254" s="171"/>
      <c r="L254" s="172"/>
      <c r="M254" s="173" t="s">
        <v>1</v>
      </c>
      <c r="N254" s="174" t="s">
        <v>42</v>
      </c>
      <c r="P254" s="158">
        <f t="shared" si="56"/>
        <v>0</v>
      </c>
      <c r="Q254" s="158">
        <v>1.7000000000000001E-4</v>
      </c>
      <c r="R254" s="158">
        <f t="shared" si="57"/>
        <v>0.20842000000000002</v>
      </c>
      <c r="S254" s="158">
        <v>0</v>
      </c>
      <c r="T254" s="159">
        <f t="shared" si="58"/>
        <v>0</v>
      </c>
      <c r="AR254" s="106" t="s">
        <v>352</v>
      </c>
      <c r="AT254" s="106" t="s">
        <v>209</v>
      </c>
      <c r="AU254" s="106" t="s">
        <v>174</v>
      </c>
      <c r="AY254" s="3" t="s">
        <v>194</v>
      </c>
      <c r="BE254" s="81">
        <f t="shared" si="59"/>
        <v>0</v>
      </c>
      <c r="BF254" s="81">
        <f t="shared" si="60"/>
        <v>0</v>
      </c>
      <c r="BG254" s="81">
        <f t="shared" si="61"/>
        <v>0</v>
      </c>
      <c r="BH254" s="81">
        <f t="shared" si="62"/>
        <v>0</v>
      </c>
      <c r="BI254" s="81">
        <f t="shared" si="63"/>
        <v>0</v>
      </c>
      <c r="BJ254" s="3" t="s">
        <v>174</v>
      </c>
      <c r="BK254" s="81">
        <f t="shared" si="64"/>
        <v>0</v>
      </c>
      <c r="BL254" s="3" t="s">
        <v>352</v>
      </c>
      <c r="BM254" s="106" t="s">
        <v>2654</v>
      </c>
    </row>
    <row r="255" spans="2:65" s="18" customFormat="1" ht="24.2" customHeight="1">
      <c r="B255" s="121"/>
      <c r="C255" s="150" t="s">
        <v>681</v>
      </c>
      <c r="D255" s="150" t="s">
        <v>197</v>
      </c>
      <c r="E255" s="151" t="s">
        <v>1861</v>
      </c>
      <c r="F255" s="152" t="s">
        <v>1862</v>
      </c>
      <c r="G255" s="153" t="s">
        <v>284</v>
      </c>
      <c r="H255" s="154">
        <v>329</v>
      </c>
      <c r="I255" s="155"/>
      <c r="J255" s="155">
        <f t="shared" si="55"/>
        <v>0</v>
      </c>
      <c r="K255" s="156"/>
      <c r="L255" s="19"/>
      <c r="M255" s="157" t="s">
        <v>1</v>
      </c>
      <c r="N255" s="120" t="s">
        <v>42</v>
      </c>
      <c r="P255" s="158">
        <f t="shared" si="56"/>
        <v>0</v>
      </c>
      <c r="Q255" s="158">
        <v>0</v>
      </c>
      <c r="R255" s="158">
        <f t="shared" si="57"/>
        <v>0</v>
      </c>
      <c r="S255" s="158">
        <v>0</v>
      </c>
      <c r="T255" s="159">
        <f t="shared" si="58"/>
        <v>0</v>
      </c>
      <c r="AR255" s="106" t="s">
        <v>420</v>
      </c>
      <c r="AT255" s="106" t="s">
        <v>197</v>
      </c>
      <c r="AU255" s="106" t="s">
        <v>174</v>
      </c>
      <c r="AY255" s="3" t="s">
        <v>194</v>
      </c>
      <c r="BE255" s="81">
        <f t="shared" si="59"/>
        <v>0</v>
      </c>
      <c r="BF255" s="81">
        <f t="shared" si="60"/>
        <v>0</v>
      </c>
      <c r="BG255" s="81">
        <f t="shared" si="61"/>
        <v>0</v>
      </c>
      <c r="BH255" s="81">
        <f t="shared" si="62"/>
        <v>0</v>
      </c>
      <c r="BI255" s="81">
        <f t="shared" si="63"/>
        <v>0</v>
      </c>
      <c r="BJ255" s="3" t="s">
        <v>174</v>
      </c>
      <c r="BK255" s="81">
        <f t="shared" si="64"/>
        <v>0</v>
      </c>
      <c r="BL255" s="3" t="s">
        <v>420</v>
      </c>
      <c r="BM255" s="106" t="s">
        <v>2655</v>
      </c>
    </row>
    <row r="256" spans="2:65" s="18" customFormat="1" ht="16.5" customHeight="1">
      <c r="B256" s="121"/>
      <c r="C256" s="165" t="s">
        <v>685</v>
      </c>
      <c r="D256" s="165" t="s">
        <v>209</v>
      </c>
      <c r="E256" s="166" t="s">
        <v>1865</v>
      </c>
      <c r="F256" s="167" t="s">
        <v>1866</v>
      </c>
      <c r="G256" s="168" t="s">
        <v>284</v>
      </c>
      <c r="H256" s="169">
        <v>329</v>
      </c>
      <c r="I256" s="170"/>
      <c r="J256" s="170">
        <f t="shared" si="55"/>
        <v>0</v>
      </c>
      <c r="K256" s="171"/>
      <c r="L256" s="172"/>
      <c r="M256" s="173" t="s">
        <v>1</v>
      </c>
      <c r="N256" s="174" t="s">
        <v>42</v>
      </c>
      <c r="P256" s="158">
        <f t="shared" si="56"/>
        <v>0</v>
      </c>
      <c r="Q256" s="158">
        <v>2.5000000000000001E-4</v>
      </c>
      <c r="R256" s="158">
        <f t="shared" si="57"/>
        <v>8.2250000000000004E-2</v>
      </c>
      <c r="S256" s="158">
        <v>0</v>
      </c>
      <c r="T256" s="159">
        <f t="shared" si="58"/>
        <v>0</v>
      </c>
      <c r="AR256" s="106" t="s">
        <v>352</v>
      </c>
      <c r="AT256" s="106" t="s">
        <v>209</v>
      </c>
      <c r="AU256" s="106" t="s">
        <v>174</v>
      </c>
      <c r="AY256" s="3" t="s">
        <v>194</v>
      </c>
      <c r="BE256" s="81">
        <f t="shared" si="59"/>
        <v>0</v>
      </c>
      <c r="BF256" s="81">
        <f t="shared" si="60"/>
        <v>0</v>
      </c>
      <c r="BG256" s="81">
        <f t="shared" si="61"/>
        <v>0</v>
      </c>
      <c r="BH256" s="81">
        <f t="shared" si="62"/>
        <v>0</v>
      </c>
      <c r="BI256" s="81">
        <f t="shared" si="63"/>
        <v>0</v>
      </c>
      <c r="BJ256" s="3" t="s">
        <v>174</v>
      </c>
      <c r="BK256" s="81">
        <f t="shared" si="64"/>
        <v>0</v>
      </c>
      <c r="BL256" s="3" t="s">
        <v>352</v>
      </c>
      <c r="BM256" s="106" t="s">
        <v>2656</v>
      </c>
    </row>
    <row r="257" spans="2:65" s="18" customFormat="1" ht="24.2" customHeight="1">
      <c r="B257" s="121"/>
      <c r="C257" s="150" t="s">
        <v>689</v>
      </c>
      <c r="D257" s="150" t="s">
        <v>197</v>
      </c>
      <c r="E257" s="151" t="s">
        <v>2657</v>
      </c>
      <c r="F257" s="152" t="s">
        <v>2658</v>
      </c>
      <c r="G257" s="153" t="s">
        <v>284</v>
      </c>
      <c r="H257" s="154">
        <v>329</v>
      </c>
      <c r="I257" s="155"/>
      <c r="J257" s="155">
        <f t="shared" si="55"/>
        <v>0</v>
      </c>
      <c r="K257" s="156"/>
      <c r="L257" s="19"/>
      <c r="M257" s="157" t="s">
        <v>1</v>
      </c>
      <c r="N257" s="120" t="s">
        <v>42</v>
      </c>
      <c r="P257" s="158">
        <f t="shared" si="56"/>
        <v>0</v>
      </c>
      <c r="Q257" s="158">
        <v>0</v>
      </c>
      <c r="R257" s="158">
        <f t="shared" si="57"/>
        <v>0</v>
      </c>
      <c r="S257" s="158">
        <v>0</v>
      </c>
      <c r="T257" s="159">
        <f t="shared" si="58"/>
        <v>0</v>
      </c>
      <c r="AR257" s="106" t="s">
        <v>420</v>
      </c>
      <c r="AT257" s="106" t="s">
        <v>197</v>
      </c>
      <c r="AU257" s="106" t="s">
        <v>174</v>
      </c>
      <c r="AY257" s="3" t="s">
        <v>194</v>
      </c>
      <c r="BE257" s="81">
        <f t="shared" si="59"/>
        <v>0</v>
      </c>
      <c r="BF257" s="81">
        <f t="shared" si="60"/>
        <v>0</v>
      </c>
      <c r="BG257" s="81">
        <f t="shared" si="61"/>
        <v>0</v>
      </c>
      <c r="BH257" s="81">
        <f t="shared" si="62"/>
        <v>0</v>
      </c>
      <c r="BI257" s="81">
        <f t="shared" si="63"/>
        <v>0</v>
      </c>
      <c r="BJ257" s="3" t="s">
        <v>174</v>
      </c>
      <c r="BK257" s="81">
        <f t="shared" si="64"/>
        <v>0</v>
      </c>
      <c r="BL257" s="3" t="s">
        <v>420</v>
      </c>
      <c r="BM257" s="106" t="s">
        <v>2659</v>
      </c>
    </row>
    <row r="258" spans="2:65" s="18" customFormat="1" ht="16.5" customHeight="1">
      <c r="B258" s="121"/>
      <c r="C258" s="165" t="s">
        <v>693</v>
      </c>
      <c r="D258" s="165" t="s">
        <v>209</v>
      </c>
      <c r="E258" s="166" t="s">
        <v>2660</v>
      </c>
      <c r="F258" s="167" t="s">
        <v>2661</v>
      </c>
      <c r="G258" s="168" t="s">
        <v>284</v>
      </c>
      <c r="H258" s="169">
        <v>329</v>
      </c>
      <c r="I258" s="170"/>
      <c r="J258" s="170">
        <f t="shared" si="55"/>
        <v>0</v>
      </c>
      <c r="K258" s="171"/>
      <c r="L258" s="172"/>
      <c r="M258" s="173" t="s">
        <v>1</v>
      </c>
      <c r="N258" s="174" t="s">
        <v>42</v>
      </c>
      <c r="P258" s="158">
        <f t="shared" si="56"/>
        <v>0</v>
      </c>
      <c r="Q258" s="158">
        <v>1.7000000000000001E-4</v>
      </c>
      <c r="R258" s="158">
        <f t="shared" si="57"/>
        <v>5.5930000000000007E-2</v>
      </c>
      <c r="S258" s="158">
        <v>0</v>
      </c>
      <c r="T258" s="159">
        <f t="shared" si="58"/>
        <v>0</v>
      </c>
      <c r="AR258" s="106" t="s">
        <v>352</v>
      </c>
      <c r="AT258" s="106" t="s">
        <v>209</v>
      </c>
      <c r="AU258" s="106" t="s">
        <v>174</v>
      </c>
      <c r="AY258" s="3" t="s">
        <v>194</v>
      </c>
      <c r="BE258" s="81">
        <f t="shared" si="59"/>
        <v>0</v>
      </c>
      <c r="BF258" s="81">
        <f t="shared" si="60"/>
        <v>0</v>
      </c>
      <c r="BG258" s="81">
        <f t="shared" si="61"/>
        <v>0</v>
      </c>
      <c r="BH258" s="81">
        <f t="shared" si="62"/>
        <v>0</v>
      </c>
      <c r="BI258" s="81">
        <f t="shared" si="63"/>
        <v>0</v>
      </c>
      <c r="BJ258" s="3" t="s">
        <v>174</v>
      </c>
      <c r="BK258" s="81">
        <f t="shared" si="64"/>
        <v>0</v>
      </c>
      <c r="BL258" s="3" t="s">
        <v>352</v>
      </c>
      <c r="BM258" s="106" t="s">
        <v>2662</v>
      </c>
    </row>
    <row r="259" spans="2:65" s="18" customFormat="1" ht="24.2" customHeight="1">
      <c r="B259" s="121"/>
      <c r="C259" s="150" t="s">
        <v>697</v>
      </c>
      <c r="D259" s="150" t="s">
        <v>197</v>
      </c>
      <c r="E259" s="151" t="s">
        <v>2663</v>
      </c>
      <c r="F259" s="152" t="s">
        <v>2664</v>
      </c>
      <c r="G259" s="153" t="s">
        <v>284</v>
      </c>
      <c r="H259" s="154">
        <v>165</v>
      </c>
      <c r="I259" s="155"/>
      <c r="J259" s="155">
        <f t="shared" si="55"/>
        <v>0</v>
      </c>
      <c r="K259" s="156"/>
      <c r="L259" s="19"/>
      <c r="M259" s="157" t="s">
        <v>1</v>
      </c>
      <c r="N259" s="120" t="s">
        <v>42</v>
      </c>
      <c r="P259" s="158">
        <f t="shared" si="56"/>
        <v>0</v>
      </c>
      <c r="Q259" s="158">
        <v>0</v>
      </c>
      <c r="R259" s="158">
        <f t="shared" si="57"/>
        <v>0</v>
      </c>
      <c r="S259" s="158">
        <v>0</v>
      </c>
      <c r="T259" s="159">
        <f t="shared" si="58"/>
        <v>0</v>
      </c>
      <c r="AR259" s="106" t="s">
        <v>420</v>
      </c>
      <c r="AT259" s="106" t="s">
        <v>197</v>
      </c>
      <c r="AU259" s="106" t="s">
        <v>174</v>
      </c>
      <c r="AY259" s="3" t="s">
        <v>194</v>
      </c>
      <c r="BE259" s="81">
        <f t="shared" si="59"/>
        <v>0</v>
      </c>
      <c r="BF259" s="81">
        <f t="shared" si="60"/>
        <v>0</v>
      </c>
      <c r="BG259" s="81">
        <f t="shared" si="61"/>
        <v>0</v>
      </c>
      <c r="BH259" s="81">
        <f t="shared" si="62"/>
        <v>0</v>
      </c>
      <c r="BI259" s="81">
        <f t="shared" si="63"/>
        <v>0</v>
      </c>
      <c r="BJ259" s="3" t="s">
        <v>174</v>
      </c>
      <c r="BK259" s="81">
        <f t="shared" si="64"/>
        <v>0</v>
      </c>
      <c r="BL259" s="3" t="s">
        <v>420</v>
      </c>
      <c r="BM259" s="106" t="s">
        <v>2665</v>
      </c>
    </row>
    <row r="260" spans="2:65" s="18" customFormat="1" ht="24.2" customHeight="1">
      <c r="B260" s="121"/>
      <c r="C260" s="165" t="s">
        <v>701</v>
      </c>
      <c r="D260" s="165" t="s">
        <v>209</v>
      </c>
      <c r="E260" s="166" t="s">
        <v>2666</v>
      </c>
      <c r="F260" s="167" t="s">
        <v>2667</v>
      </c>
      <c r="G260" s="168" t="s">
        <v>284</v>
      </c>
      <c r="H260" s="169">
        <v>165</v>
      </c>
      <c r="I260" s="170"/>
      <c r="J260" s="170">
        <f t="shared" si="55"/>
        <v>0</v>
      </c>
      <c r="K260" s="171"/>
      <c r="L260" s="172"/>
      <c r="M260" s="173" t="s">
        <v>1</v>
      </c>
      <c r="N260" s="174" t="s">
        <v>42</v>
      </c>
      <c r="P260" s="158">
        <f t="shared" si="56"/>
        <v>0</v>
      </c>
      <c r="Q260" s="158">
        <v>6.4999999999999997E-4</v>
      </c>
      <c r="R260" s="158">
        <f t="shared" si="57"/>
        <v>0.10725</v>
      </c>
      <c r="S260" s="158">
        <v>0</v>
      </c>
      <c r="T260" s="159">
        <f t="shared" si="58"/>
        <v>0</v>
      </c>
      <c r="AR260" s="106" t="s">
        <v>352</v>
      </c>
      <c r="AT260" s="106" t="s">
        <v>209</v>
      </c>
      <c r="AU260" s="106" t="s">
        <v>174</v>
      </c>
      <c r="AY260" s="3" t="s">
        <v>194</v>
      </c>
      <c r="BE260" s="81">
        <f t="shared" si="59"/>
        <v>0</v>
      </c>
      <c r="BF260" s="81">
        <f t="shared" si="60"/>
        <v>0</v>
      </c>
      <c r="BG260" s="81">
        <f t="shared" si="61"/>
        <v>0</v>
      </c>
      <c r="BH260" s="81">
        <f t="shared" si="62"/>
        <v>0</v>
      </c>
      <c r="BI260" s="81">
        <f t="shared" si="63"/>
        <v>0</v>
      </c>
      <c r="BJ260" s="3" t="s">
        <v>174</v>
      </c>
      <c r="BK260" s="81">
        <f t="shared" si="64"/>
        <v>0</v>
      </c>
      <c r="BL260" s="3" t="s">
        <v>352</v>
      </c>
      <c r="BM260" s="106" t="s">
        <v>2668</v>
      </c>
    </row>
    <row r="261" spans="2:65" s="18" customFormat="1" ht="24.2" customHeight="1">
      <c r="B261" s="121"/>
      <c r="C261" s="165" t="s">
        <v>705</v>
      </c>
      <c r="D261" s="165" t="s">
        <v>209</v>
      </c>
      <c r="E261" s="166" t="s">
        <v>2669</v>
      </c>
      <c r="F261" s="167" t="s">
        <v>2670</v>
      </c>
      <c r="G261" s="168" t="s">
        <v>227</v>
      </c>
      <c r="H261" s="169">
        <v>165</v>
      </c>
      <c r="I261" s="170"/>
      <c r="J261" s="170">
        <f t="shared" si="55"/>
        <v>0</v>
      </c>
      <c r="K261" s="171"/>
      <c r="L261" s="172"/>
      <c r="M261" s="173" t="s">
        <v>1</v>
      </c>
      <c r="N261" s="174" t="s">
        <v>42</v>
      </c>
      <c r="P261" s="158">
        <f t="shared" si="56"/>
        <v>0</v>
      </c>
      <c r="Q261" s="158">
        <v>1.6000000000000001E-4</v>
      </c>
      <c r="R261" s="158">
        <f t="shared" si="57"/>
        <v>2.6400000000000003E-2</v>
      </c>
      <c r="S261" s="158">
        <v>0</v>
      </c>
      <c r="T261" s="159">
        <f t="shared" si="58"/>
        <v>0</v>
      </c>
      <c r="AR261" s="106" t="s">
        <v>352</v>
      </c>
      <c r="AT261" s="106" t="s">
        <v>209</v>
      </c>
      <c r="AU261" s="106" t="s">
        <v>174</v>
      </c>
      <c r="AY261" s="3" t="s">
        <v>194</v>
      </c>
      <c r="BE261" s="81">
        <f t="shared" si="59"/>
        <v>0</v>
      </c>
      <c r="BF261" s="81">
        <f t="shared" si="60"/>
        <v>0</v>
      </c>
      <c r="BG261" s="81">
        <f t="shared" si="61"/>
        <v>0</v>
      </c>
      <c r="BH261" s="81">
        <f t="shared" si="62"/>
        <v>0</v>
      </c>
      <c r="BI261" s="81">
        <f t="shared" si="63"/>
        <v>0</v>
      </c>
      <c r="BJ261" s="3" t="s">
        <v>174</v>
      </c>
      <c r="BK261" s="81">
        <f t="shared" si="64"/>
        <v>0</v>
      </c>
      <c r="BL261" s="3" t="s">
        <v>352</v>
      </c>
      <c r="BM261" s="106" t="s">
        <v>2671</v>
      </c>
    </row>
    <row r="262" spans="2:65" s="18" customFormat="1" ht="24.2" customHeight="1">
      <c r="B262" s="121"/>
      <c r="C262" s="150" t="s">
        <v>709</v>
      </c>
      <c r="D262" s="150" t="s">
        <v>197</v>
      </c>
      <c r="E262" s="151" t="s">
        <v>2672</v>
      </c>
      <c r="F262" s="152" t="s">
        <v>2673</v>
      </c>
      <c r="G262" s="153" t="s">
        <v>284</v>
      </c>
      <c r="H262" s="154">
        <v>22</v>
      </c>
      <c r="I262" s="155"/>
      <c r="J262" s="155">
        <f t="shared" si="55"/>
        <v>0</v>
      </c>
      <c r="K262" s="156"/>
      <c r="L262" s="19"/>
      <c r="M262" s="157" t="s">
        <v>1</v>
      </c>
      <c r="N262" s="120" t="s">
        <v>42</v>
      </c>
      <c r="P262" s="158">
        <f t="shared" si="56"/>
        <v>0</v>
      </c>
      <c r="Q262" s="158">
        <v>0</v>
      </c>
      <c r="R262" s="158">
        <f t="shared" si="57"/>
        <v>0</v>
      </c>
      <c r="S262" s="158">
        <v>0</v>
      </c>
      <c r="T262" s="159">
        <f t="shared" si="58"/>
        <v>0</v>
      </c>
      <c r="AR262" s="106" t="s">
        <v>420</v>
      </c>
      <c r="AT262" s="106" t="s">
        <v>197</v>
      </c>
      <c r="AU262" s="106" t="s">
        <v>174</v>
      </c>
      <c r="AY262" s="3" t="s">
        <v>194</v>
      </c>
      <c r="BE262" s="81">
        <f t="shared" si="59"/>
        <v>0</v>
      </c>
      <c r="BF262" s="81">
        <f t="shared" si="60"/>
        <v>0</v>
      </c>
      <c r="BG262" s="81">
        <f t="shared" si="61"/>
        <v>0</v>
      </c>
      <c r="BH262" s="81">
        <f t="shared" si="62"/>
        <v>0</v>
      </c>
      <c r="BI262" s="81">
        <f t="shared" si="63"/>
        <v>0</v>
      </c>
      <c r="BJ262" s="3" t="s">
        <v>174</v>
      </c>
      <c r="BK262" s="81">
        <f t="shared" si="64"/>
        <v>0</v>
      </c>
      <c r="BL262" s="3" t="s">
        <v>420</v>
      </c>
      <c r="BM262" s="106" t="s">
        <v>2674</v>
      </c>
    </row>
    <row r="263" spans="2:65" s="18" customFormat="1" ht="24.2" customHeight="1">
      <c r="B263" s="121"/>
      <c r="C263" s="165" t="s">
        <v>993</v>
      </c>
      <c r="D263" s="165" t="s">
        <v>209</v>
      </c>
      <c r="E263" s="166" t="s">
        <v>1941</v>
      </c>
      <c r="F263" s="167" t="s">
        <v>2675</v>
      </c>
      <c r="G263" s="168" t="s">
        <v>284</v>
      </c>
      <c r="H263" s="169">
        <v>22</v>
      </c>
      <c r="I263" s="170"/>
      <c r="J263" s="170">
        <f t="shared" si="55"/>
        <v>0</v>
      </c>
      <c r="K263" s="171"/>
      <c r="L263" s="172"/>
      <c r="M263" s="173" t="s">
        <v>1</v>
      </c>
      <c r="N263" s="174" t="s">
        <v>42</v>
      </c>
      <c r="P263" s="158">
        <f t="shared" si="56"/>
        <v>0</v>
      </c>
      <c r="Q263" s="158">
        <v>1.06E-3</v>
      </c>
      <c r="R263" s="158">
        <f t="shared" si="57"/>
        <v>2.332E-2</v>
      </c>
      <c r="S263" s="158">
        <v>0</v>
      </c>
      <c r="T263" s="159">
        <f t="shared" si="58"/>
        <v>0</v>
      </c>
      <c r="AR263" s="106" t="s">
        <v>352</v>
      </c>
      <c r="AT263" s="106" t="s">
        <v>209</v>
      </c>
      <c r="AU263" s="106" t="s">
        <v>174</v>
      </c>
      <c r="AY263" s="3" t="s">
        <v>194</v>
      </c>
      <c r="BE263" s="81">
        <f t="shared" si="59"/>
        <v>0</v>
      </c>
      <c r="BF263" s="81">
        <f t="shared" si="60"/>
        <v>0</v>
      </c>
      <c r="BG263" s="81">
        <f t="shared" si="61"/>
        <v>0</v>
      </c>
      <c r="BH263" s="81">
        <f t="shared" si="62"/>
        <v>0</v>
      </c>
      <c r="BI263" s="81">
        <f t="shared" si="63"/>
        <v>0</v>
      </c>
      <c r="BJ263" s="3" t="s">
        <v>174</v>
      </c>
      <c r="BK263" s="81">
        <f t="shared" si="64"/>
        <v>0</v>
      </c>
      <c r="BL263" s="3" t="s">
        <v>352</v>
      </c>
      <c r="BM263" s="106" t="s">
        <v>2676</v>
      </c>
    </row>
    <row r="264" spans="2:65" s="18" customFormat="1" ht="24.2" customHeight="1">
      <c r="B264" s="121"/>
      <c r="C264" s="165" t="s">
        <v>997</v>
      </c>
      <c r="D264" s="165" t="s">
        <v>209</v>
      </c>
      <c r="E264" s="166" t="s">
        <v>2677</v>
      </c>
      <c r="F264" s="167" t="s">
        <v>2678</v>
      </c>
      <c r="G264" s="168" t="s">
        <v>227</v>
      </c>
      <c r="H264" s="169">
        <v>22</v>
      </c>
      <c r="I264" s="170"/>
      <c r="J264" s="170">
        <f t="shared" si="55"/>
        <v>0</v>
      </c>
      <c r="K264" s="171"/>
      <c r="L264" s="172"/>
      <c r="M264" s="173" t="s">
        <v>1</v>
      </c>
      <c r="N264" s="174" t="s">
        <v>42</v>
      </c>
      <c r="P264" s="158">
        <f t="shared" si="56"/>
        <v>0</v>
      </c>
      <c r="Q264" s="158">
        <v>4.2999999999999999E-4</v>
      </c>
      <c r="R264" s="158">
        <f t="shared" si="57"/>
        <v>9.4599999999999997E-3</v>
      </c>
      <c r="S264" s="158">
        <v>0</v>
      </c>
      <c r="T264" s="159">
        <f t="shared" si="58"/>
        <v>0</v>
      </c>
      <c r="AR264" s="106" t="s">
        <v>352</v>
      </c>
      <c r="AT264" s="106" t="s">
        <v>209</v>
      </c>
      <c r="AU264" s="106" t="s">
        <v>174</v>
      </c>
      <c r="AY264" s="3" t="s">
        <v>194</v>
      </c>
      <c r="BE264" s="81">
        <f t="shared" si="59"/>
        <v>0</v>
      </c>
      <c r="BF264" s="81">
        <f t="shared" si="60"/>
        <v>0</v>
      </c>
      <c r="BG264" s="81">
        <f t="shared" si="61"/>
        <v>0</v>
      </c>
      <c r="BH264" s="81">
        <f t="shared" si="62"/>
        <v>0</v>
      </c>
      <c r="BI264" s="81">
        <f t="shared" si="63"/>
        <v>0</v>
      </c>
      <c r="BJ264" s="3" t="s">
        <v>174</v>
      </c>
      <c r="BK264" s="81">
        <f t="shared" si="64"/>
        <v>0</v>
      </c>
      <c r="BL264" s="3" t="s">
        <v>352</v>
      </c>
      <c r="BM264" s="106" t="s">
        <v>2679</v>
      </c>
    </row>
    <row r="265" spans="2:65" s="18" customFormat="1" ht="24.2" customHeight="1">
      <c r="B265" s="121"/>
      <c r="C265" s="150" t="s">
        <v>1001</v>
      </c>
      <c r="D265" s="150" t="s">
        <v>197</v>
      </c>
      <c r="E265" s="151" t="s">
        <v>2680</v>
      </c>
      <c r="F265" s="152" t="s">
        <v>2681</v>
      </c>
      <c r="G265" s="153" t="s">
        <v>284</v>
      </c>
      <c r="H265" s="154">
        <v>4</v>
      </c>
      <c r="I265" s="155"/>
      <c r="J265" s="155">
        <f t="shared" si="55"/>
        <v>0</v>
      </c>
      <c r="K265" s="156"/>
      <c r="L265" s="19"/>
      <c r="M265" s="157" t="s">
        <v>1</v>
      </c>
      <c r="N265" s="120" t="s">
        <v>42</v>
      </c>
      <c r="P265" s="158">
        <f t="shared" si="56"/>
        <v>0</v>
      </c>
      <c r="Q265" s="158">
        <v>0</v>
      </c>
      <c r="R265" s="158">
        <f t="shared" si="57"/>
        <v>0</v>
      </c>
      <c r="S265" s="158">
        <v>0</v>
      </c>
      <c r="T265" s="159">
        <f t="shared" si="58"/>
        <v>0</v>
      </c>
      <c r="AR265" s="106" t="s">
        <v>420</v>
      </c>
      <c r="AT265" s="106" t="s">
        <v>197</v>
      </c>
      <c r="AU265" s="106" t="s">
        <v>174</v>
      </c>
      <c r="AY265" s="3" t="s">
        <v>194</v>
      </c>
      <c r="BE265" s="81">
        <f t="shared" si="59"/>
        <v>0</v>
      </c>
      <c r="BF265" s="81">
        <f t="shared" si="60"/>
        <v>0</v>
      </c>
      <c r="BG265" s="81">
        <f t="shared" si="61"/>
        <v>0</v>
      </c>
      <c r="BH265" s="81">
        <f t="shared" si="62"/>
        <v>0</v>
      </c>
      <c r="BI265" s="81">
        <f t="shared" si="63"/>
        <v>0</v>
      </c>
      <c r="BJ265" s="3" t="s">
        <v>174</v>
      </c>
      <c r="BK265" s="81">
        <f t="shared" si="64"/>
        <v>0</v>
      </c>
      <c r="BL265" s="3" t="s">
        <v>420</v>
      </c>
      <c r="BM265" s="106" t="s">
        <v>2682</v>
      </c>
    </row>
    <row r="266" spans="2:65" s="18" customFormat="1" ht="24.2" customHeight="1">
      <c r="B266" s="121"/>
      <c r="C266" s="165" t="s">
        <v>1005</v>
      </c>
      <c r="D266" s="165" t="s">
        <v>209</v>
      </c>
      <c r="E266" s="166" t="s">
        <v>2683</v>
      </c>
      <c r="F266" s="167" t="s">
        <v>2684</v>
      </c>
      <c r="G266" s="168" t="s">
        <v>284</v>
      </c>
      <c r="H266" s="169">
        <v>4</v>
      </c>
      <c r="I266" s="170"/>
      <c r="J266" s="170">
        <f t="shared" si="55"/>
        <v>0</v>
      </c>
      <c r="K266" s="171"/>
      <c r="L266" s="172"/>
      <c r="M266" s="173" t="s">
        <v>1</v>
      </c>
      <c r="N266" s="174" t="s">
        <v>42</v>
      </c>
      <c r="P266" s="158">
        <f t="shared" si="56"/>
        <v>0</v>
      </c>
      <c r="Q266" s="158">
        <v>1.48E-3</v>
      </c>
      <c r="R266" s="158">
        <f t="shared" si="57"/>
        <v>5.9199999999999999E-3</v>
      </c>
      <c r="S266" s="158">
        <v>0</v>
      </c>
      <c r="T266" s="159">
        <f t="shared" si="58"/>
        <v>0</v>
      </c>
      <c r="AR266" s="106" t="s">
        <v>352</v>
      </c>
      <c r="AT266" s="106" t="s">
        <v>209</v>
      </c>
      <c r="AU266" s="106" t="s">
        <v>174</v>
      </c>
      <c r="AY266" s="3" t="s">
        <v>194</v>
      </c>
      <c r="BE266" s="81">
        <f t="shared" si="59"/>
        <v>0</v>
      </c>
      <c r="BF266" s="81">
        <f t="shared" si="60"/>
        <v>0</v>
      </c>
      <c r="BG266" s="81">
        <f t="shared" si="61"/>
        <v>0</v>
      </c>
      <c r="BH266" s="81">
        <f t="shared" si="62"/>
        <v>0</v>
      </c>
      <c r="BI266" s="81">
        <f t="shared" si="63"/>
        <v>0</v>
      </c>
      <c r="BJ266" s="3" t="s">
        <v>174</v>
      </c>
      <c r="BK266" s="81">
        <f t="shared" si="64"/>
        <v>0</v>
      </c>
      <c r="BL266" s="3" t="s">
        <v>352</v>
      </c>
      <c r="BM266" s="106" t="s">
        <v>2685</v>
      </c>
    </row>
    <row r="267" spans="2:65" s="18" customFormat="1" ht="24.2" customHeight="1">
      <c r="B267" s="121"/>
      <c r="C267" s="165" t="s">
        <v>1009</v>
      </c>
      <c r="D267" s="165" t="s">
        <v>209</v>
      </c>
      <c r="E267" s="166" t="s">
        <v>2686</v>
      </c>
      <c r="F267" s="167" t="s">
        <v>2687</v>
      </c>
      <c r="G267" s="168" t="s">
        <v>227</v>
      </c>
      <c r="H267" s="169">
        <v>4</v>
      </c>
      <c r="I267" s="170"/>
      <c r="J267" s="170">
        <f t="shared" si="55"/>
        <v>0</v>
      </c>
      <c r="K267" s="171"/>
      <c r="L267" s="172"/>
      <c r="M267" s="173" t="s">
        <v>1</v>
      </c>
      <c r="N267" s="174" t="s">
        <v>42</v>
      </c>
      <c r="P267" s="158">
        <f t="shared" si="56"/>
        <v>0</v>
      </c>
      <c r="Q267" s="158">
        <v>6.0999999999999997E-4</v>
      </c>
      <c r="R267" s="158">
        <f t="shared" si="57"/>
        <v>2.4399999999999999E-3</v>
      </c>
      <c r="S267" s="158">
        <v>0</v>
      </c>
      <c r="T267" s="159">
        <f t="shared" si="58"/>
        <v>0</v>
      </c>
      <c r="AR267" s="106" t="s">
        <v>352</v>
      </c>
      <c r="AT267" s="106" t="s">
        <v>209</v>
      </c>
      <c r="AU267" s="106" t="s">
        <v>174</v>
      </c>
      <c r="AY267" s="3" t="s">
        <v>194</v>
      </c>
      <c r="BE267" s="81">
        <f t="shared" si="59"/>
        <v>0</v>
      </c>
      <c r="BF267" s="81">
        <f t="shared" si="60"/>
        <v>0</v>
      </c>
      <c r="BG267" s="81">
        <f t="shared" si="61"/>
        <v>0</v>
      </c>
      <c r="BH267" s="81">
        <f t="shared" si="62"/>
        <v>0</v>
      </c>
      <c r="BI267" s="81">
        <f t="shared" si="63"/>
        <v>0</v>
      </c>
      <c r="BJ267" s="3" t="s">
        <v>174</v>
      </c>
      <c r="BK267" s="81">
        <f t="shared" si="64"/>
        <v>0</v>
      </c>
      <c r="BL267" s="3" t="s">
        <v>352</v>
      </c>
      <c r="BM267" s="106" t="s">
        <v>2688</v>
      </c>
    </row>
    <row r="268" spans="2:65" s="18" customFormat="1" ht="16.5" customHeight="1">
      <c r="B268" s="121"/>
      <c r="C268" s="150" t="s">
        <v>1013</v>
      </c>
      <c r="D268" s="150" t="s">
        <v>197</v>
      </c>
      <c r="E268" s="151" t="s">
        <v>1296</v>
      </c>
      <c r="F268" s="152" t="s">
        <v>1297</v>
      </c>
      <c r="G268" s="153" t="s">
        <v>1258</v>
      </c>
      <c r="H268" s="154"/>
      <c r="I268" s="155"/>
      <c r="J268" s="155">
        <f t="shared" si="55"/>
        <v>0</v>
      </c>
      <c r="K268" s="156"/>
      <c r="L268" s="19"/>
      <c r="M268" s="157" t="s">
        <v>1</v>
      </c>
      <c r="N268" s="120" t="s">
        <v>42</v>
      </c>
      <c r="P268" s="158">
        <f t="shared" si="56"/>
        <v>0</v>
      </c>
      <c r="Q268" s="158">
        <v>0</v>
      </c>
      <c r="R268" s="158">
        <f t="shared" si="57"/>
        <v>0</v>
      </c>
      <c r="S268" s="158">
        <v>0</v>
      </c>
      <c r="T268" s="159">
        <f t="shared" si="58"/>
        <v>0</v>
      </c>
      <c r="AR268" s="106" t="s">
        <v>420</v>
      </c>
      <c r="AT268" s="106" t="s">
        <v>197</v>
      </c>
      <c r="AU268" s="106" t="s">
        <v>174</v>
      </c>
      <c r="AY268" s="3" t="s">
        <v>194</v>
      </c>
      <c r="BE268" s="81">
        <f t="shared" si="59"/>
        <v>0</v>
      </c>
      <c r="BF268" s="81">
        <f t="shared" si="60"/>
        <v>0</v>
      </c>
      <c r="BG268" s="81">
        <f t="shared" si="61"/>
        <v>0</v>
      </c>
      <c r="BH268" s="81">
        <f t="shared" si="62"/>
        <v>0</v>
      </c>
      <c r="BI268" s="81">
        <f t="shared" si="63"/>
        <v>0</v>
      </c>
      <c r="BJ268" s="3" t="s">
        <v>174</v>
      </c>
      <c r="BK268" s="81">
        <f t="shared" si="64"/>
        <v>0</v>
      </c>
      <c r="BL268" s="3" t="s">
        <v>420</v>
      </c>
      <c r="BM268" s="106" t="s">
        <v>2689</v>
      </c>
    </row>
    <row r="269" spans="2:65" s="18" customFormat="1" ht="16.5" customHeight="1">
      <c r="B269" s="121"/>
      <c r="C269" s="150" t="s">
        <v>1017</v>
      </c>
      <c r="D269" s="150" t="s">
        <v>197</v>
      </c>
      <c r="E269" s="151" t="s">
        <v>1299</v>
      </c>
      <c r="F269" s="152" t="s">
        <v>1300</v>
      </c>
      <c r="G269" s="153" t="s">
        <v>1258</v>
      </c>
      <c r="H269" s="154"/>
      <c r="I269" s="155"/>
      <c r="J269" s="155">
        <f t="shared" si="55"/>
        <v>0</v>
      </c>
      <c r="K269" s="156"/>
      <c r="L269" s="19"/>
      <c r="M269" s="157" t="s">
        <v>1</v>
      </c>
      <c r="N269" s="120" t="s">
        <v>42</v>
      </c>
      <c r="P269" s="158">
        <f t="shared" si="56"/>
        <v>0</v>
      </c>
      <c r="Q269" s="158">
        <v>0</v>
      </c>
      <c r="R269" s="158">
        <f t="shared" si="57"/>
        <v>0</v>
      </c>
      <c r="S269" s="158">
        <v>0</v>
      </c>
      <c r="T269" s="159">
        <f t="shared" si="58"/>
        <v>0</v>
      </c>
      <c r="AR269" s="106" t="s">
        <v>352</v>
      </c>
      <c r="AT269" s="106" t="s">
        <v>197</v>
      </c>
      <c r="AU269" s="106" t="s">
        <v>174</v>
      </c>
      <c r="AY269" s="3" t="s">
        <v>194</v>
      </c>
      <c r="BE269" s="81">
        <f t="shared" si="59"/>
        <v>0</v>
      </c>
      <c r="BF269" s="81">
        <f t="shared" si="60"/>
        <v>0</v>
      </c>
      <c r="BG269" s="81">
        <f t="shared" si="61"/>
        <v>0</v>
      </c>
      <c r="BH269" s="81">
        <f t="shared" si="62"/>
        <v>0</v>
      </c>
      <c r="BI269" s="81">
        <f t="shared" si="63"/>
        <v>0</v>
      </c>
      <c r="BJ269" s="3" t="s">
        <v>174</v>
      </c>
      <c r="BK269" s="81">
        <f t="shared" si="64"/>
        <v>0</v>
      </c>
      <c r="BL269" s="3" t="s">
        <v>352</v>
      </c>
      <c r="BM269" s="106" t="s">
        <v>2690</v>
      </c>
    </row>
    <row r="270" spans="2:65" s="18" customFormat="1" ht="16.5" customHeight="1">
      <c r="B270" s="121"/>
      <c r="C270" s="150" t="s">
        <v>1021</v>
      </c>
      <c r="D270" s="150" t="s">
        <v>197</v>
      </c>
      <c r="E270" s="151" t="s">
        <v>1302</v>
      </c>
      <c r="F270" s="152" t="s">
        <v>1303</v>
      </c>
      <c r="G270" s="153" t="s">
        <v>1258</v>
      </c>
      <c r="H270" s="154"/>
      <c r="I270" s="155"/>
      <c r="J270" s="155">
        <f t="shared" si="55"/>
        <v>0</v>
      </c>
      <c r="K270" s="156"/>
      <c r="L270" s="19"/>
      <c r="M270" s="157" t="s">
        <v>1</v>
      </c>
      <c r="N270" s="120" t="s">
        <v>42</v>
      </c>
      <c r="P270" s="158">
        <f t="shared" si="56"/>
        <v>0</v>
      </c>
      <c r="Q270" s="158">
        <v>0</v>
      </c>
      <c r="R270" s="158">
        <f t="shared" si="57"/>
        <v>0</v>
      </c>
      <c r="S270" s="158">
        <v>0</v>
      </c>
      <c r="T270" s="159">
        <f t="shared" si="58"/>
        <v>0</v>
      </c>
      <c r="AR270" s="106" t="s">
        <v>420</v>
      </c>
      <c r="AT270" s="106" t="s">
        <v>197</v>
      </c>
      <c r="AU270" s="106" t="s">
        <v>174</v>
      </c>
      <c r="AY270" s="3" t="s">
        <v>194</v>
      </c>
      <c r="BE270" s="81">
        <f t="shared" si="59"/>
        <v>0</v>
      </c>
      <c r="BF270" s="81">
        <f t="shared" si="60"/>
        <v>0</v>
      </c>
      <c r="BG270" s="81">
        <f t="shared" si="61"/>
        <v>0</v>
      </c>
      <c r="BH270" s="81">
        <f t="shared" si="62"/>
        <v>0</v>
      </c>
      <c r="BI270" s="81">
        <f t="shared" si="63"/>
        <v>0</v>
      </c>
      <c r="BJ270" s="3" t="s">
        <v>174</v>
      </c>
      <c r="BK270" s="81">
        <f t="shared" si="64"/>
        <v>0</v>
      </c>
      <c r="BL270" s="3" t="s">
        <v>420</v>
      </c>
      <c r="BM270" s="106" t="s">
        <v>2691</v>
      </c>
    </row>
    <row r="271" spans="2:65" s="137" customFormat="1" ht="22.9" customHeight="1">
      <c r="B271" s="138"/>
      <c r="D271" s="139" t="s">
        <v>75</v>
      </c>
      <c r="E271" s="148" t="s">
        <v>2692</v>
      </c>
      <c r="F271" s="148" t="s">
        <v>2693</v>
      </c>
      <c r="I271" s="141"/>
      <c r="J271" s="149">
        <f>BK271</f>
        <v>0</v>
      </c>
      <c r="L271" s="138"/>
      <c r="M271" s="143"/>
      <c r="P271" s="144">
        <f>SUM(P272:P278)</f>
        <v>0</v>
      </c>
      <c r="R271" s="144">
        <f>SUM(R272:R278)</f>
        <v>0.47948999999999997</v>
      </c>
      <c r="T271" s="145">
        <f>SUM(T272:T278)</f>
        <v>0</v>
      </c>
      <c r="AR271" s="139" t="s">
        <v>205</v>
      </c>
      <c r="AT271" s="146" t="s">
        <v>75</v>
      </c>
      <c r="AU271" s="146" t="s">
        <v>84</v>
      </c>
      <c r="AY271" s="139" t="s">
        <v>194</v>
      </c>
      <c r="BK271" s="147">
        <f>SUM(BK272:BK278)</f>
        <v>0</v>
      </c>
    </row>
    <row r="272" spans="2:65" s="18" customFormat="1" ht="24.2" customHeight="1">
      <c r="B272" s="121"/>
      <c r="C272" s="150" t="s">
        <v>1025</v>
      </c>
      <c r="D272" s="150" t="s">
        <v>197</v>
      </c>
      <c r="E272" s="151" t="s">
        <v>2694</v>
      </c>
      <c r="F272" s="152" t="s">
        <v>2695</v>
      </c>
      <c r="G272" s="153" t="s">
        <v>227</v>
      </c>
      <c r="H272" s="154">
        <v>253</v>
      </c>
      <c r="I272" s="155"/>
      <c r="J272" s="155">
        <f t="shared" ref="J272:J278" si="65">ROUND(I272*H272,2)</f>
        <v>0</v>
      </c>
      <c r="K272" s="156"/>
      <c r="L272" s="19"/>
      <c r="M272" s="157" t="s">
        <v>1</v>
      </c>
      <c r="N272" s="120" t="s">
        <v>42</v>
      </c>
      <c r="P272" s="158">
        <f t="shared" ref="P272:P278" si="66">O272*H272</f>
        <v>0</v>
      </c>
      <c r="Q272" s="158">
        <v>0</v>
      </c>
      <c r="R272" s="158">
        <f t="shared" ref="R272:R278" si="67">Q272*H272</f>
        <v>0</v>
      </c>
      <c r="S272" s="158">
        <v>0</v>
      </c>
      <c r="T272" s="159">
        <f t="shared" ref="T272:T278" si="68">S272*H272</f>
        <v>0</v>
      </c>
      <c r="AR272" s="106" t="s">
        <v>420</v>
      </c>
      <c r="AT272" s="106" t="s">
        <v>197</v>
      </c>
      <c r="AU272" s="106" t="s">
        <v>174</v>
      </c>
      <c r="AY272" s="3" t="s">
        <v>194</v>
      </c>
      <c r="BE272" s="81">
        <f t="shared" ref="BE272:BE278" si="69">IF(N272="základná",J272,0)</f>
        <v>0</v>
      </c>
      <c r="BF272" s="81">
        <f t="shared" ref="BF272:BF278" si="70">IF(N272="znížená",J272,0)</f>
        <v>0</v>
      </c>
      <c r="BG272" s="81">
        <f t="shared" ref="BG272:BG278" si="71">IF(N272="zákl. prenesená",J272,0)</f>
        <v>0</v>
      </c>
      <c r="BH272" s="81">
        <f t="shared" ref="BH272:BH278" si="72">IF(N272="zníž. prenesená",J272,0)</f>
        <v>0</v>
      </c>
      <c r="BI272" s="81">
        <f t="shared" ref="BI272:BI278" si="73">IF(N272="nulová",J272,0)</f>
        <v>0</v>
      </c>
      <c r="BJ272" s="3" t="s">
        <v>174</v>
      </c>
      <c r="BK272" s="81">
        <f t="shared" ref="BK272:BK278" si="74">ROUND(I272*H272,2)</f>
        <v>0</v>
      </c>
      <c r="BL272" s="3" t="s">
        <v>420</v>
      </c>
      <c r="BM272" s="106" t="s">
        <v>2696</v>
      </c>
    </row>
    <row r="273" spans="2:65" s="18" customFormat="1" ht="24.2" customHeight="1">
      <c r="B273" s="121"/>
      <c r="C273" s="165" t="s">
        <v>1029</v>
      </c>
      <c r="D273" s="165" t="s">
        <v>209</v>
      </c>
      <c r="E273" s="166" t="s">
        <v>2697</v>
      </c>
      <c r="F273" s="167" t="s">
        <v>2698</v>
      </c>
      <c r="G273" s="168" t="s">
        <v>227</v>
      </c>
      <c r="H273" s="169">
        <v>253</v>
      </c>
      <c r="I273" s="170"/>
      <c r="J273" s="170">
        <f t="shared" si="65"/>
        <v>0</v>
      </c>
      <c r="K273" s="171"/>
      <c r="L273" s="172"/>
      <c r="M273" s="173" t="s">
        <v>1</v>
      </c>
      <c r="N273" s="174" t="s">
        <v>42</v>
      </c>
      <c r="P273" s="158">
        <f t="shared" si="66"/>
        <v>0</v>
      </c>
      <c r="Q273" s="158">
        <v>1.32E-3</v>
      </c>
      <c r="R273" s="158">
        <f t="shared" si="67"/>
        <v>0.33395999999999998</v>
      </c>
      <c r="S273" s="158">
        <v>0</v>
      </c>
      <c r="T273" s="159">
        <f t="shared" si="68"/>
        <v>0</v>
      </c>
      <c r="AR273" s="106" t="s">
        <v>352</v>
      </c>
      <c r="AT273" s="106" t="s">
        <v>209</v>
      </c>
      <c r="AU273" s="106" t="s">
        <v>174</v>
      </c>
      <c r="AY273" s="3" t="s">
        <v>194</v>
      </c>
      <c r="BE273" s="81">
        <f t="shared" si="69"/>
        <v>0</v>
      </c>
      <c r="BF273" s="81">
        <f t="shared" si="70"/>
        <v>0</v>
      </c>
      <c r="BG273" s="81">
        <f t="shared" si="71"/>
        <v>0</v>
      </c>
      <c r="BH273" s="81">
        <f t="shared" si="72"/>
        <v>0</v>
      </c>
      <c r="BI273" s="81">
        <f t="shared" si="73"/>
        <v>0</v>
      </c>
      <c r="BJ273" s="3" t="s">
        <v>174</v>
      </c>
      <c r="BK273" s="81">
        <f t="shared" si="74"/>
        <v>0</v>
      </c>
      <c r="BL273" s="3" t="s">
        <v>352</v>
      </c>
      <c r="BM273" s="106" t="s">
        <v>2699</v>
      </c>
    </row>
    <row r="274" spans="2:65" s="18" customFormat="1" ht="24.2" customHeight="1">
      <c r="B274" s="121"/>
      <c r="C274" s="150" t="s">
        <v>1033</v>
      </c>
      <c r="D274" s="150" t="s">
        <v>197</v>
      </c>
      <c r="E274" s="151" t="s">
        <v>2700</v>
      </c>
      <c r="F274" s="152" t="s">
        <v>2701</v>
      </c>
      <c r="G274" s="153" t="s">
        <v>227</v>
      </c>
      <c r="H274" s="154">
        <v>33</v>
      </c>
      <c r="I274" s="155"/>
      <c r="J274" s="155">
        <f t="shared" si="65"/>
        <v>0</v>
      </c>
      <c r="K274" s="156"/>
      <c r="L274" s="19"/>
      <c r="M274" s="157" t="s">
        <v>1</v>
      </c>
      <c r="N274" s="120" t="s">
        <v>42</v>
      </c>
      <c r="P274" s="158">
        <f t="shared" si="66"/>
        <v>0</v>
      </c>
      <c r="Q274" s="158">
        <v>0</v>
      </c>
      <c r="R274" s="158">
        <f t="shared" si="67"/>
        <v>0</v>
      </c>
      <c r="S274" s="158">
        <v>0</v>
      </c>
      <c r="T274" s="159">
        <f t="shared" si="68"/>
        <v>0</v>
      </c>
      <c r="AR274" s="106" t="s">
        <v>420</v>
      </c>
      <c r="AT274" s="106" t="s">
        <v>197</v>
      </c>
      <c r="AU274" s="106" t="s">
        <v>174</v>
      </c>
      <c r="AY274" s="3" t="s">
        <v>194</v>
      </c>
      <c r="BE274" s="81">
        <f t="shared" si="69"/>
        <v>0</v>
      </c>
      <c r="BF274" s="81">
        <f t="shared" si="70"/>
        <v>0</v>
      </c>
      <c r="BG274" s="81">
        <f t="shared" si="71"/>
        <v>0</v>
      </c>
      <c r="BH274" s="81">
        <f t="shared" si="72"/>
        <v>0</v>
      </c>
      <c r="BI274" s="81">
        <f t="shared" si="73"/>
        <v>0</v>
      </c>
      <c r="BJ274" s="3" t="s">
        <v>174</v>
      </c>
      <c r="BK274" s="81">
        <f t="shared" si="74"/>
        <v>0</v>
      </c>
      <c r="BL274" s="3" t="s">
        <v>420</v>
      </c>
      <c r="BM274" s="106" t="s">
        <v>2702</v>
      </c>
    </row>
    <row r="275" spans="2:65" s="18" customFormat="1" ht="24.2" customHeight="1">
      <c r="B275" s="121"/>
      <c r="C275" s="165" t="s">
        <v>1037</v>
      </c>
      <c r="D275" s="165" t="s">
        <v>209</v>
      </c>
      <c r="E275" s="166" t="s">
        <v>2703</v>
      </c>
      <c r="F275" s="167" t="s">
        <v>2704</v>
      </c>
      <c r="G275" s="168" t="s">
        <v>227</v>
      </c>
      <c r="H275" s="169">
        <v>33</v>
      </c>
      <c r="I275" s="170"/>
      <c r="J275" s="170">
        <f t="shared" si="65"/>
        <v>0</v>
      </c>
      <c r="K275" s="171"/>
      <c r="L275" s="172"/>
      <c r="M275" s="173" t="s">
        <v>1</v>
      </c>
      <c r="N275" s="174" t="s">
        <v>42</v>
      </c>
      <c r="P275" s="158">
        <f t="shared" si="66"/>
        <v>0</v>
      </c>
      <c r="Q275" s="158">
        <v>4.4099999999999999E-3</v>
      </c>
      <c r="R275" s="158">
        <f t="shared" si="67"/>
        <v>0.14552999999999999</v>
      </c>
      <c r="S275" s="158">
        <v>0</v>
      </c>
      <c r="T275" s="159">
        <f t="shared" si="68"/>
        <v>0</v>
      </c>
      <c r="AR275" s="106" t="s">
        <v>352</v>
      </c>
      <c r="AT275" s="106" t="s">
        <v>209</v>
      </c>
      <c r="AU275" s="106" t="s">
        <v>174</v>
      </c>
      <c r="AY275" s="3" t="s">
        <v>194</v>
      </c>
      <c r="BE275" s="81">
        <f t="shared" si="69"/>
        <v>0</v>
      </c>
      <c r="BF275" s="81">
        <f t="shared" si="70"/>
        <v>0</v>
      </c>
      <c r="BG275" s="81">
        <f t="shared" si="71"/>
        <v>0</v>
      </c>
      <c r="BH275" s="81">
        <f t="shared" si="72"/>
        <v>0</v>
      </c>
      <c r="BI275" s="81">
        <f t="shared" si="73"/>
        <v>0</v>
      </c>
      <c r="BJ275" s="3" t="s">
        <v>174</v>
      </c>
      <c r="BK275" s="81">
        <f t="shared" si="74"/>
        <v>0</v>
      </c>
      <c r="BL275" s="3" t="s">
        <v>352</v>
      </c>
      <c r="BM275" s="106" t="s">
        <v>2705</v>
      </c>
    </row>
    <row r="276" spans="2:65" s="18" customFormat="1" ht="16.5" customHeight="1">
      <c r="B276" s="121"/>
      <c r="C276" s="150" t="s">
        <v>1041</v>
      </c>
      <c r="D276" s="150" t="s">
        <v>197</v>
      </c>
      <c r="E276" s="151" t="s">
        <v>1296</v>
      </c>
      <c r="F276" s="152" t="s">
        <v>1297</v>
      </c>
      <c r="G276" s="153" t="s">
        <v>1258</v>
      </c>
      <c r="H276" s="154"/>
      <c r="I276" s="155"/>
      <c r="J276" s="155">
        <f t="shared" si="65"/>
        <v>0</v>
      </c>
      <c r="K276" s="156"/>
      <c r="L276" s="19"/>
      <c r="M276" s="157" t="s">
        <v>1</v>
      </c>
      <c r="N276" s="120" t="s">
        <v>42</v>
      </c>
      <c r="P276" s="158">
        <f t="shared" si="66"/>
        <v>0</v>
      </c>
      <c r="Q276" s="158">
        <v>0</v>
      </c>
      <c r="R276" s="158">
        <f t="shared" si="67"/>
        <v>0</v>
      </c>
      <c r="S276" s="158">
        <v>0</v>
      </c>
      <c r="T276" s="159">
        <f t="shared" si="68"/>
        <v>0</v>
      </c>
      <c r="AR276" s="106" t="s">
        <v>420</v>
      </c>
      <c r="AT276" s="106" t="s">
        <v>197</v>
      </c>
      <c r="AU276" s="106" t="s">
        <v>174</v>
      </c>
      <c r="AY276" s="3" t="s">
        <v>194</v>
      </c>
      <c r="BE276" s="81">
        <f t="shared" si="69"/>
        <v>0</v>
      </c>
      <c r="BF276" s="81">
        <f t="shared" si="70"/>
        <v>0</v>
      </c>
      <c r="BG276" s="81">
        <f t="shared" si="71"/>
        <v>0</v>
      </c>
      <c r="BH276" s="81">
        <f t="shared" si="72"/>
        <v>0</v>
      </c>
      <c r="BI276" s="81">
        <f t="shared" si="73"/>
        <v>0</v>
      </c>
      <c r="BJ276" s="3" t="s">
        <v>174</v>
      </c>
      <c r="BK276" s="81">
        <f t="shared" si="74"/>
        <v>0</v>
      </c>
      <c r="BL276" s="3" t="s">
        <v>420</v>
      </c>
      <c r="BM276" s="106" t="s">
        <v>2706</v>
      </c>
    </row>
    <row r="277" spans="2:65" s="18" customFormat="1" ht="16.5" customHeight="1">
      <c r="B277" s="121"/>
      <c r="C277" s="150" t="s">
        <v>1045</v>
      </c>
      <c r="D277" s="150" t="s">
        <v>197</v>
      </c>
      <c r="E277" s="151" t="s">
        <v>1299</v>
      </c>
      <c r="F277" s="152" t="s">
        <v>1300</v>
      </c>
      <c r="G277" s="153" t="s">
        <v>1258</v>
      </c>
      <c r="H277" s="154"/>
      <c r="I277" s="155"/>
      <c r="J277" s="155">
        <f t="shared" si="65"/>
        <v>0</v>
      </c>
      <c r="K277" s="156"/>
      <c r="L277" s="19"/>
      <c r="M277" s="157" t="s">
        <v>1</v>
      </c>
      <c r="N277" s="120" t="s">
        <v>42</v>
      </c>
      <c r="P277" s="158">
        <f t="shared" si="66"/>
        <v>0</v>
      </c>
      <c r="Q277" s="158">
        <v>0</v>
      </c>
      <c r="R277" s="158">
        <f t="shared" si="67"/>
        <v>0</v>
      </c>
      <c r="S277" s="158">
        <v>0</v>
      </c>
      <c r="T277" s="159">
        <f t="shared" si="68"/>
        <v>0</v>
      </c>
      <c r="AR277" s="106" t="s">
        <v>352</v>
      </c>
      <c r="AT277" s="106" t="s">
        <v>197</v>
      </c>
      <c r="AU277" s="106" t="s">
        <v>174</v>
      </c>
      <c r="AY277" s="3" t="s">
        <v>194</v>
      </c>
      <c r="BE277" s="81">
        <f t="shared" si="69"/>
        <v>0</v>
      </c>
      <c r="BF277" s="81">
        <f t="shared" si="70"/>
        <v>0</v>
      </c>
      <c r="BG277" s="81">
        <f t="shared" si="71"/>
        <v>0</v>
      </c>
      <c r="BH277" s="81">
        <f t="shared" si="72"/>
        <v>0</v>
      </c>
      <c r="BI277" s="81">
        <f t="shared" si="73"/>
        <v>0</v>
      </c>
      <c r="BJ277" s="3" t="s">
        <v>174</v>
      </c>
      <c r="BK277" s="81">
        <f t="shared" si="74"/>
        <v>0</v>
      </c>
      <c r="BL277" s="3" t="s">
        <v>352</v>
      </c>
      <c r="BM277" s="106" t="s">
        <v>2707</v>
      </c>
    </row>
    <row r="278" spans="2:65" s="18" customFormat="1" ht="16.5" customHeight="1">
      <c r="B278" s="121"/>
      <c r="C278" s="150" t="s">
        <v>1047</v>
      </c>
      <c r="D278" s="150" t="s">
        <v>197</v>
      </c>
      <c r="E278" s="151" t="s">
        <v>1302</v>
      </c>
      <c r="F278" s="152" t="s">
        <v>1303</v>
      </c>
      <c r="G278" s="153" t="s">
        <v>1258</v>
      </c>
      <c r="H278" s="154"/>
      <c r="I278" s="155"/>
      <c r="J278" s="155">
        <f t="shared" si="65"/>
        <v>0</v>
      </c>
      <c r="K278" s="156"/>
      <c r="L278" s="19"/>
      <c r="M278" s="157" t="s">
        <v>1</v>
      </c>
      <c r="N278" s="120" t="s">
        <v>42</v>
      </c>
      <c r="P278" s="158">
        <f t="shared" si="66"/>
        <v>0</v>
      </c>
      <c r="Q278" s="158">
        <v>0</v>
      </c>
      <c r="R278" s="158">
        <f t="shared" si="67"/>
        <v>0</v>
      </c>
      <c r="S278" s="158">
        <v>0</v>
      </c>
      <c r="T278" s="159">
        <f t="shared" si="68"/>
        <v>0</v>
      </c>
      <c r="AR278" s="106" t="s">
        <v>420</v>
      </c>
      <c r="AT278" s="106" t="s">
        <v>197</v>
      </c>
      <c r="AU278" s="106" t="s">
        <v>174</v>
      </c>
      <c r="AY278" s="3" t="s">
        <v>194</v>
      </c>
      <c r="BE278" s="81">
        <f t="shared" si="69"/>
        <v>0</v>
      </c>
      <c r="BF278" s="81">
        <f t="shared" si="70"/>
        <v>0</v>
      </c>
      <c r="BG278" s="81">
        <f t="shared" si="71"/>
        <v>0</v>
      </c>
      <c r="BH278" s="81">
        <f t="shared" si="72"/>
        <v>0</v>
      </c>
      <c r="BI278" s="81">
        <f t="shared" si="73"/>
        <v>0</v>
      </c>
      <c r="BJ278" s="3" t="s">
        <v>174</v>
      </c>
      <c r="BK278" s="81">
        <f t="shared" si="74"/>
        <v>0</v>
      </c>
      <c r="BL278" s="3" t="s">
        <v>420</v>
      </c>
      <c r="BM278" s="106" t="s">
        <v>2708</v>
      </c>
    </row>
    <row r="279" spans="2:65" s="137" customFormat="1" ht="22.9" customHeight="1">
      <c r="B279" s="138"/>
      <c r="D279" s="139" t="s">
        <v>75</v>
      </c>
      <c r="E279" s="148" t="s">
        <v>1288</v>
      </c>
      <c r="F279" s="148" t="s">
        <v>2709</v>
      </c>
      <c r="I279" s="141"/>
      <c r="J279" s="149">
        <f>BK279</f>
        <v>0</v>
      </c>
      <c r="L279" s="138"/>
      <c r="M279" s="143"/>
      <c r="P279" s="144">
        <f>SUM(P280:P284)</f>
        <v>0</v>
      </c>
      <c r="R279" s="144">
        <f>SUM(R280:R284)</f>
        <v>9.0423900000000001E-2</v>
      </c>
      <c r="T279" s="145">
        <f>SUM(T280:T284)</f>
        <v>0</v>
      </c>
      <c r="AR279" s="139" t="s">
        <v>205</v>
      </c>
      <c r="AT279" s="146" t="s">
        <v>75</v>
      </c>
      <c r="AU279" s="146" t="s">
        <v>84</v>
      </c>
      <c r="AY279" s="139" t="s">
        <v>194</v>
      </c>
      <c r="BK279" s="147">
        <f>SUM(BK280:BK284)</f>
        <v>0</v>
      </c>
    </row>
    <row r="280" spans="2:65" s="18" customFormat="1" ht="24.2" customHeight="1">
      <c r="B280" s="121"/>
      <c r="C280" s="150" t="s">
        <v>1049</v>
      </c>
      <c r="D280" s="150" t="s">
        <v>197</v>
      </c>
      <c r="E280" s="151" t="s">
        <v>2710</v>
      </c>
      <c r="F280" s="152" t="s">
        <v>2711</v>
      </c>
      <c r="G280" s="153" t="s">
        <v>419</v>
      </c>
      <c r="H280" s="154">
        <v>42.774000000000001</v>
      </c>
      <c r="I280" s="155"/>
      <c r="J280" s="155">
        <f>ROUND(I280*H280,2)</f>
        <v>0</v>
      </c>
      <c r="K280" s="156"/>
      <c r="L280" s="19"/>
      <c r="M280" s="157" t="s">
        <v>1</v>
      </c>
      <c r="N280" s="120" t="s">
        <v>42</v>
      </c>
      <c r="P280" s="158">
        <f>O280*H280</f>
        <v>0</v>
      </c>
      <c r="Q280" s="158">
        <v>8.4999999999999995E-4</v>
      </c>
      <c r="R280" s="158">
        <f>Q280*H280</f>
        <v>3.6357899999999999E-2</v>
      </c>
      <c r="S280" s="158">
        <v>0</v>
      </c>
      <c r="T280" s="159">
        <f>S280*H280</f>
        <v>0</v>
      </c>
      <c r="AR280" s="106" t="s">
        <v>420</v>
      </c>
      <c r="AT280" s="106" t="s">
        <v>197</v>
      </c>
      <c r="AU280" s="106" t="s">
        <v>174</v>
      </c>
      <c r="AY280" s="3" t="s">
        <v>194</v>
      </c>
      <c r="BE280" s="81">
        <f>IF(N280="základná",J280,0)</f>
        <v>0</v>
      </c>
      <c r="BF280" s="81">
        <f>IF(N280="znížená",J280,0)</f>
        <v>0</v>
      </c>
      <c r="BG280" s="81">
        <f>IF(N280="zákl. prenesená",J280,0)</f>
        <v>0</v>
      </c>
      <c r="BH280" s="81">
        <f>IF(N280="zníž. prenesená",J280,0)</f>
        <v>0</v>
      </c>
      <c r="BI280" s="81">
        <f>IF(N280="nulová",J280,0)</f>
        <v>0</v>
      </c>
      <c r="BJ280" s="3" t="s">
        <v>174</v>
      </c>
      <c r="BK280" s="81">
        <f>ROUND(I280*H280,2)</f>
        <v>0</v>
      </c>
      <c r="BL280" s="3" t="s">
        <v>420</v>
      </c>
      <c r="BM280" s="106" t="s">
        <v>2712</v>
      </c>
    </row>
    <row r="281" spans="2:65" s="18" customFormat="1" ht="16.5" customHeight="1">
      <c r="B281" s="121"/>
      <c r="C281" s="165" t="s">
        <v>1051</v>
      </c>
      <c r="D281" s="165" t="s">
        <v>209</v>
      </c>
      <c r="E281" s="166" t="s">
        <v>2713</v>
      </c>
      <c r="F281" s="167" t="s">
        <v>2714</v>
      </c>
      <c r="G281" s="168" t="s">
        <v>216</v>
      </c>
      <c r="H281" s="169">
        <v>54.066000000000003</v>
      </c>
      <c r="I281" s="170"/>
      <c r="J281" s="170">
        <f>ROUND(I281*H281,2)</f>
        <v>0</v>
      </c>
      <c r="K281" s="171"/>
      <c r="L281" s="172"/>
      <c r="M281" s="173" t="s">
        <v>1</v>
      </c>
      <c r="N281" s="174" t="s">
        <v>42</v>
      </c>
      <c r="P281" s="158">
        <f>O281*H281</f>
        <v>0</v>
      </c>
      <c r="Q281" s="158">
        <v>1E-3</v>
      </c>
      <c r="R281" s="158">
        <f>Q281*H281</f>
        <v>5.4066000000000003E-2</v>
      </c>
      <c r="S281" s="158">
        <v>0</v>
      </c>
      <c r="T281" s="159">
        <f>S281*H281</f>
        <v>0</v>
      </c>
      <c r="AR281" s="106" t="s">
        <v>352</v>
      </c>
      <c r="AT281" s="106" t="s">
        <v>209</v>
      </c>
      <c r="AU281" s="106" t="s">
        <v>174</v>
      </c>
      <c r="AY281" s="3" t="s">
        <v>194</v>
      </c>
      <c r="BE281" s="81">
        <f>IF(N281="základná",J281,0)</f>
        <v>0</v>
      </c>
      <c r="BF281" s="81">
        <f>IF(N281="znížená",J281,0)</f>
        <v>0</v>
      </c>
      <c r="BG281" s="81">
        <f>IF(N281="zákl. prenesená",J281,0)</f>
        <v>0</v>
      </c>
      <c r="BH281" s="81">
        <f>IF(N281="zníž. prenesená",J281,0)</f>
        <v>0</v>
      </c>
      <c r="BI281" s="81">
        <f>IF(N281="nulová",J281,0)</f>
        <v>0</v>
      </c>
      <c r="BJ281" s="3" t="s">
        <v>174</v>
      </c>
      <c r="BK281" s="81">
        <f>ROUND(I281*H281,2)</f>
        <v>0</v>
      </c>
      <c r="BL281" s="3" t="s">
        <v>352</v>
      </c>
      <c r="BM281" s="106" t="s">
        <v>2715</v>
      </c>
    </row>
    <row r="282" spans="2:65" s="18" customFormat="1" ht="16.5" customHeight="1">
      <c r="B282" s="121"/>
      <c r="C282" s="150" t="s">
        <v>1053</v>
      </c>
      <c r="D282" s="150" t="s">
        <v>197</v>
      </c>
      <c r="E282" s="151" t="s">
        <v>1296</v>
      </c>
      <c r="F282" s="152" t="s">
        <v>1297</v>
      </c>
      <c r="G282" s="153" t="s">
        <v>1258</v>
      </c>
      <c r="H282" s="154"/>
      <c r="I282" s="155"/>
      <c r="J282" s="155">
        <f>ROUND(I282*H282,2)</f>
        <v>0</v>
      </c>
      <c r="K282" s="156"/>
      <c r="L282" s="19"/>
      <c r="M282" s="157" t="s">
        <v>1</v>
      </c>
      <c r="N282" s="120" t="s">
        <v>42</v>
      </c>
      <c r="P282" s="158">
        <f>O282*H282</f>
        <v>0</v>
      </c>
      <c r="Q282" s="158">
        <v>0</v>
      </c>
      <c r="R282" s="158">
        <f>Q282*H282</f>
        <v>0</v>
      </c>
      <c r="S282" s="158">
        <v>0</v>
      </c>
      <c r="T282" s="159">
        <f>S282*H282</f>
        <v>0</v>
      </c>
      <c r="AR282" s="106" t="s">
        <v>420</v>
      </c>
      <c r="AT282" s="106" t="s">
        <v>197</v>
      </c>
      <c r="AU282" s="106" t="s">
        <v>174</v>
      </c>
      <c r="AY282" s="3" t="s">
        <v>194</v>
      </c>
      <c r="BE282" s="81">
        <f>IF(N282="základná",J282,0)</f>
        <v>0</v>
      </c>
      <c r="BF282" s="81">
        <f>IF(N282="znížená",J282,0)</f>
        <v>0</v>
      </c>
      <c r="BG282" s="81">
        <f>IF(N282="zákl. prenesená",J282,0)</f>
        <v>0</v>
      </c>
      <c r="BH282" s="81">
        <f>IF(N282="zníž. prenesená",J282,0)</f>
        <v>0</v>
      </c>
      <c r="BI282" s="81">
        <f>IF(N282="nulová",J282,0)</f>
        <v>0</v>
      </c>
      <c r="BJ282" s="3" t="s">
        <v>174</v>
      </c>
      <c r="BK282" s="81">
        <f>ROUND(I282*H282,2)</f>
        <v>0</v>
      </c>
      <c r="BL282" s="3" t="s">
        <v>420</v>
      </c>
      <c r="BM282" s="106" t="s">
        <v>2716</v>
      </c>
    </row>
    <row r="283" spans="2:65" s="18" customFormat="1" ht="16.5" customHeight="1">
      <c r="B283" s="121"/>
      <c r="C283" s="150" t="s">
        <v>1057</v>
      </c>
      <c r="D283" s="150" t="s">
        <v>197</v>
      </c>
      <c r="E283" s="151" t="s">
        <v>1299</v>
      </c>
      <c r="F283" s="152" t="s">
        <v>1300</v>
      </c>
      <c r="G283" s="153" t="s">
        <v>1258</v>
      </c>
      <c r="H283" s="154"/>
      <c r="I283" s="155"/>
      <c r="J283" s="155">
        <f>ROUND(I283*H283,2)</f>
        <v>0</v>
      </c>
      <c r="K283" s="156"/>
      <c r="L283" s="19"/>
      <c r="M283" s="157" t="s">
        <v>1</v>
      </c>
      <c r="N283" s="120" t="s">
        <v>42</v>
      </c>
      <c r="P283" s="158">
        <f>O283*H283</f>
        <v>0</v>
      </c>
      <c r="Q283" s="158">
        <v>0</v>
      </c>
      <c r="R283" s="158">
        <f>Q283*H283</f>
        <v>0</v>
      </c>
      <c r="S283" s="158">
        <v>0</v>
      </c>
      <c r="T283" s="159">
        <f>S283*H283</f>
        <v>0</v>
      </c>
      <c r="AR283" s="106" t="s">
        <v>352</v>
      </c>
      <c r="AT283" s="106" t="s">
        <v>197</v>
      </c>
      <c r="AU283" s="106" t="s">
        <v>174</v>
      </c>
      <c r="AY283" s="3" t="s">
        <v>194</v>
      </c>
      <c r="BE283" s="81">
        <f>IF(N283="základná",J283,0)</f>
        <v>0</v>
      </c>
      <c r="BF283" s="81">
        <f>IF(N283="znížená",J283,0)</f>
        <v>0</v>
      </c>
      <c r="BG283" s="81">
        <f>IF(N283="zákl. prenesená",J283,0)</f>
        <v>0</v>
      </c>
      <c r="BH283" s="81">
        <f>IF(N283="zníž. prenesená",J283,0)</f>
        <v>0</v>
      </c>
      <c r="BI283" s="81">
        <f>IF(N283="nulová",J283,0)</f>
        <v>0</v>
      </c>
      <c r="BJ283" s="3" t="s">
        <v>174</v>
      </c>
      <c r="BK283" s="81">
        <f>ROUND(I283*H283,2)</f>
        <v>0</v>
      </c>
      <c r="BL283" s="3" t="s">
        <v>352</v>
      </c>
      <c r="BM283" s="106" t="s">
        <v>2717</v>
      </c>
    </row>
    <row r="284" spans="2:65" s="18" customFormat="1" ht="16.5" customHeight="1">
      <c r="B284" s="121"/>
      <c r="C284" s="150" t="s">
        <v>1061</v>
      </c>
      <c r="D284" s="150" t="s">
        <v>197</v>
      </c>
      <c r="E284" s="151" t="s">
        <v>1302</v>
      </c>
      <c r="F284" s="152" t="s">
        <v>1303</v>
      </c>
      <c r="G284" s="153" t="s">
        <v>1258</v>
      </c>
      <c r="H284" s="154"/>
      <c r="I284" s="155"/>
      <c r="J284" s="155">
        <f>ROUND(I284*H284,2)</f>
        <v>0</v>
      </c>
      <c r="K284" s="156"/>
      <c r="L284" s="19"/>
      <c r="M284" s="160" t="s">
        <v>1</v>
      </c>
      <c r="N284" s="161" t="s">
        <v>42</v>
      </c>
      <c r="O284" s="162"/>
      <c r="P284" s="163">
        <f>O284*H284</f>
        <v>0</v>
      </c>
      <c r="Q284" s="163">
        <v>0</v>
      </c>
      <c r="R284" s="163">
        <f>Q284*H284</f>
        <v>0</v>
      </c>
      <c r="S284" s="163">
        <v>0</v>
      </c>
      <c r="T284" s="164">
        <f>S284*H284</f>
        <v>0</v>
      </c>
      <c r="AR284" s="106" t="s">
        <v>420</v>
      </c>
      <c r="AT284" s="106" t="s">
        <v>197</v>
      </c>
      <c r="AU284" s="106" t="s">
        <v>174</v>
      </c>
      <c r="AY284" s="3" t="s">
        <v>194</v>
      </c>
      <c r="BE284" s="81">
        <f>IF(N284="základná",J284,0)</f>
        <v>0</v>
      </c>
      <c r="BF284" s="81">
        <f>IF(N284="znížená",J284,0)</f>
        <v>0</v>
      </c>
      <c r="BG284" s="81">
        <f>IF(N284="zákl. prenesená",J284,0)</f>
        <v>0</v>
      </c>
      <c r="BH284" s="81">
        <f>IF(N284="zníž. prenesená",J284,0)</f>
        <v>0</v>
      </c>
      <c r="BI284" s="81">
        <f>IF(N284="nulová",J284,0)</f>
        <v>0</v>
      </c>
      <c r="BJ284" s="3" t="s">
        <v>174</v>
      </c>
      <c r="BK284" s="81">
        <f>ROUND(I284*H284,2)</f>
        <v>0</v>
      </c>
      <c r="BL284" s="3" t="s">
        <v>420</v>
      </c>
      <c r="BM284" s="106" t="s">
        <v>2718</v>
      </c>
    </row>
    <row r="285" spans="2:65" s="18" customFormat="1" ht="6.95" customHeight="1">
      <c r="B285" s="33"/>
      <c r="C285" s="34"/>
      <c r="D285" s="34"/>
      <c r="E285" s="34"/>
      <c r="F285" s="34"/>
      <c r="G285" s="34"/>
      <c r="H285" s="34"/>
      <c r="I285" s="34"/>
      <c r="J285" s="34"/>
      <c r="K285" s="34"/>
      <c r="L285" s="19"/>
    </row>
  </sheetData>
  <autoFilter ref="C144:K284"/>
  <mergeCells count="14">
    <mergeCell ref="D123:F123"/>
    <mergeCell ref="E135:H135"/>
    <mergeCell ref="E137:H137"/>
    <mergeCell ref="L2:V2"/>
    <mergeCell ref="E87:H87"/>
    <mergeCell ref="D119:F119"/>
    <mergeCell ref="D120:F120"/>
    <mergeCell ref="D121:F121"/>
    <mergeCell ref="D122:F12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7"/>
  <sheetViews>
    <sheetView showGridLines="0" topLeftCell="A186" workbookViewId="0">
      <selection activeCell="L188" sqref="L188:L189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16.16406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118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2719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86</v>
      </c>
      <c r="I11" s="12" t="s">
        <v>18</v>
      </c>
      <c r="J11" s="13" t="s">
        <v>155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21.75" customHeight="1">
      <c r="B13" s="19"/>
      <c r="D13" s="10" t="s">
        <v>156</v>
      </c>
      <c r="F13" s="87" t="s">
        <v>157</v>
      </c>
      <c r="I13" s="10" t="s">
        <v>158</v>
      </c>
      <c r="J13" s="87" t="s">
        <v>159</v>
      </c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160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J95</f>
        <v>0</v>
      </c>
      <c r="L30" s="19"/>
    </row>
    <row r="31" spans="2:12" s="18" customFormat="1" ht="14.45" customHeight="1">
      <c r="B31" s="19"/>
      <c r="D31" s="17" t="s">
        <v>146</v>
      </c>
      <c r="J31" s="90">
        <f>J103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ROUND((SUM(BE103:BE110) + SUM(BE130:BE206)),  2)</f>
        <v>0</v>
      </c>
      <c r="G35" s="96"/>
      <c r="H35" s="96"/>
      <c r="I35" s="97">
        <v>0.23</v>
      </c>
      <c r="J35" s="95">
        <f>ROUND(((SUM(BE103:BE110) + SUM(BE130:BE206))*I35),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ROUND((SUM(BF103:BF110) + SUM(BF130:BF206)),  2)</f>
        <v>0</v>
      </c>
      <c r="I36" s="99">
        <v>0.23</v>
      </c>
      <c r="J36" s="98">
        <f>ROUND(((SUM(BF103:BF110) + SUM(BF130:BF206))*I36),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ROUND((SUM(BG103:BG110) + SUM(BG130:BG206)),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ROUND((SUM(BH103:BH110) + SUM(BH130:BH206)),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ROUND((SUM(BI103:BI110) + SUM(BI130:BI206)),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s="18" customFormat="1" ht="14.45" customHeight="1">
      <c r="B49" s="19"/>
      <c r="D49" s="30" t="s">
        <v>49</v>
      </c>
      <c r="E49" s="31"/>
      <c r="F49" s="31"/>
      <c r="G49" s="30" t="s">
        <v>50</v>
      </c>
      <c r="H49" s="31"/>
      <c r="I49" s="31"/>
      <c r="J49" s="31"/>
      <c r="K49" s="31"/>
      <c r="L49" s="19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 s="18" customFormat="1" ht="12.75">
      <c r="B60" s="19"/>
      <c r="D60" s="32" t="s">
        <v>51</v>
      </c>
      <c r="E60" s="21"/>
      <c r="F60" s="103" t="s">
        <v>52</v>
      </c>
      <c r="G60" s="32" t="s">
        <v>51</v>
      </c>
      <c r="H60" s="21"/>
      <c r="I60" s="21"/>
      <c r="J60" s="104" t="s">
        <v>52</v>
      </c>
      <c r="K60" s="21"/>
      <c r="L60" s="19"/>
    </row>
    <row r="61" spans="2:12">
      <c r="B61" s="6"/>
      <c r="L61" s="6"/>
    </row>
    <row r="62" spans="2:12">
      <c r="B62" s="6"/>
      <c r="L62" s="6"/>
    </row>
    <row r="63" spans="2:12">
      <c r="B63" s="6"/>
      <c r="L63" s="6"/>
    </row>
    <row r="64" spans="2:12" s="18" customFormat="1" ht="12.75">
      <c r="B64" s="19"/>
      <c r="D64" s="30" t="s">
        <v>53</v>
      </c>
      <c r="E64" s="31"/>
      <c r="F64" s="31"/>
      <c r="G64" s="30" t="s">
        <v>54</v>
      </c>
      <c r="H64" s="31"/>
      <c r="I64" s="31"/>
      <c r="J64" s="31"/>
      <c r="K64" s="31"/>
      <c r="L64" s="19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 s="18" customFormat="1" ht="12.75">
      <c r="B75" s="19"/>
      <c r="D75" s="32" t="s">
        <v>51</v>
      </c>
      <c r="E75" s="21"/>
      <c r="F75" s="103" t="s">
        <v>52</v>
      </c>
      <c r="G75" s="32" t="s">
        <v>51</v>
      </c>
      <c r="H75" s="21"/>
      <c r="I75" s="21"/>
      <c r="J75" s="104" t="s">
        <v>52</v>
      </c>
      <c r="K75" s="21"/>
      <c r="L75" s="19"/>
    </row>
    <row r="76" spans="2:12" s="18" customFormat="1" ht="14.45" customHeigh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19"/>
    </row>
    <row r="80" spans="2:12" s="18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19"/>
    </row>
    <row r="81" spans="2:47" s="18" customFormat="1" ht="24.95" customHeight="1">
      <c r="B81" s="19"/>
      <c r="C81" s="7" t="s">
        <v>162</v>
      </c>
      <c r="L81" s="19"/>
    </row>
    <row r="82" spans="2:47" s="18" customFormat="1" ht="6.95" customHeight="1">
      <c r="B82" s="19"/>
      <c r="L82" s="19"/>
    </row>
    <row r="83" spans="2:47" s="18" customFormat="1" ht="12" customHeight="1">
      <c r="B83" s="19"/>
      <c r="C83" s="12" t="s">
        <v>15</v>
      </c>
      <c r="L83" s="19"/>
    </row>
    <row r="84" spans="2:47" s="18" customFormat="1" ht="26.25" customHeight="1">
      <c r="B84" s="19"/>
      <c r="E84" s="226" t="str">
        <f>E7</f>
        <v>25A092 - 17981 - VAR ESt. 110 kV - doplnenie kompenzačnej tlmivky VVN a rekonštrukcia súvisiacich zariadení (II. časť  -</v>
      </c>
      <c r="F84" s="227"/>
      <c r="G84" s="227"/>
      <c r="H84" s="227"/>
      <c r="L84" s="19"/>
    </row>
    <row r="85" spans="2:47" s="18" customFormat="1" ht="12" customHeight="1">
      <c r="B85" s="19"/>
      <c r="C85" s="12" t="s">
        <v>153</v>
      </c>
      <c r="L85" s="19"/>
    </row>
    <row r="86" spans="2:47" s="18" customFormat="1" ht="16.5" customHeight="1">
      <c r="B86" s="19"/>
      <c r="E86" s="220" t="str">
        <f>E9</f>
        <v>SO42_2 - Káblové kanály</v>
      </c>
      <c r="F86" s="228"/>
      <c r="G86" s="228"/>
      <c r="H86" s="228"/>
      <c r="L86" s="19"/>
    </row>
    <row r="87" spans="2:47" s="18" customFormat="1" ht="6.95" customHeight="1">
      <c r="B87" s="19"/>
      <c r="L87" s="19"/>
    </row>
    <row r="88" spans="2:47" s="18" customFormat="1" ht="12" customHeight="1">
      <c r="B88" s="19"/>
      <c r="C88" s="12" t="s">
        <v>19</v>
      </c>
      <c r="F88" s="13" t="str">
        <f>F12</f>
        <v>Košice</v>
      </c>
      <c r="I88" s="12" t="s">
        <v>21</v>
      </c>
      <c r="J88" s="86" t="str">
        <f>IF(J12="","",J12)</f>
        <v>24. 6. 2026</v>
      </c>
      <c r="L88" s="19"/>
    </row>
    <row r="89" spans="2:47" s="18" customFormat="1" ht="6.95" customHeight="1">
      <c r="B89" s="19"/>
      <c r="L89" s="19"/>
    </row>
    <row r="90" spans="2:47" s="18" customFormat="1" ht="15.2" customHeight="1">
      <c r="B90" s="19"/>
      <c r="C90" s="12" t="s">
        <v>23</v>
      </c>
      <c r="F90" s="13" t="str">
        <f>E15</f>
        <v>Stredoslovenská distribučná, a.s.</v>
      </c>
      <c r="I90" s="12" t="s">
        <v>28</v>
      </c>
      <c r="J90" s="105" t="str">
        <f>E21</f>
        <v>Ing.Jaroslav Kločanka</v>
      </c>
      <c r="L90" s="19"/>
    </row>
    <row r="91" spans="2:47" s="18" customFormat="1" ht="15.2" customHeight="1">
      <c r="B91" s="19"/>
      <c r="C91" s="12" t="s">
        <v>27</v>
      </c>
      <c r="F91" s="13" t="str">
        <f>IF(E18="","",E18)</f>
        <v/>
      </c>
      <c r="I91" s="12" t="s">
        <v>31</v>
      </c>
      <c r="J91" s="105" t="str">
        <f>E24</f>
        <v xml:space="preserve"> </v>
      </c>
      <c r="L91" s="19"/>
    </row>
    <row r="92" spans="2:47" s="18" customFormat="1" ht="10.35" customHeight="1">
      <c r="B92" s="19"/>
      <c r="L92" s="19"/>
    </row>
    <row r="93" spans="2:47" s="18" customFormat="1" ht="29.25" customHeight="1">
      <c r="B93" s="19"/>
      <c r="C93" s="106" t="s">
        <v>163</v>
      </c>
      <c r="J93" s="107" t="s">
        <v>164</v>
      </c>
      <c r="L93" s="19"/>
    </row>
    <row r="94" spans="2:47" s="18" customFormat="1" ht="10.35" customHeight="1">
      <c r="B94" s="19"/>
      <c r="L94" s="19"/>
    </row>
    <row r="95" spans="2:47" s="18" customFormat="1" ht="22.9" customHeight="1">
      <c r="B95" s="19"/>
      <c r="C95" s="108" t="s">
        <v>165</v>
      </c>
      <c r="J95" s="92">
        <f>J130</f>
        <v>0</v>
      </c>
      <c r="L95" s="19"/>
      <c r="AU95" s="3" t="s">
        <v>166</v>
      </c>
    </row>
    <row r="96" spans="2:47" s="109" customFormat="1" ht="24.95" customHeight="1">
      <c r="B96" s="110"/>
      <c r="D96" s="111" t="s">
        <v>167</v>
      </c>
      <c r="E96" s="112"/>
      <c r="F96" s="112"/>
      <c r="G96" s="112"/>
      <c r="H96" s="112"/>
      <c r="I96" s="112"/>
      <c r="J96" s="113">
        <f>J131</f>
        <v>0</v>
      </c>
      <c r="L96" s="110"/>
    </row>
    <row r="97" spans="2:65" s="114" customFormat="1" ht="19.899999999999999" customHeight="1">
      <c r="B97" s="115"/>
      <c r="D97" s="116" t="s">
        <v>343</v>
      </c>
      <c r="E97" s="117"/>
      <c r="F97" s="117"/>
      <c r="G97" s="117"/>
      <c r="H97" s="117"/>
      <c r="I97" s="117"/>
      <c r="J97" s="118">
        <f>J132</f>
        <v>0</v>
      </c>
      <c r="L97" s="115"/>
    </row>
    <row r="98" spans="2:65" s="109" customFormat="1" ht="24.95" customHeight="1">
      <c r="B98" s="110"/>
      <c r="D98" s="111" t="s">
        <v>169</v>
      </c>
      <c r="E98" s="112"/>
      <c r="F98" s="112"/>
      <c r="G98" s="112"/>
      <c r="H98" s="112"/>
      <c r="I98" s="112"/>
      <c r="J98" s="113">
        <f>J138</f>
        <v>0</v>
      </c>
      <c r="L98" s="110"/>
    </row>
    <row r="99" spans="2:65" s="114" customFormat="1" ht="19.899999999999999" customHeight="1">
      <c r="B99" s="115"/>
      <c r="D99" s="116" t="s">
        <v>170</v>
      </c>
      <c r="E99" s="117"/>
      <c r="F99" s="117"/>
      <c r="G99" s="117"/>
      <c r="H99" s="117"/>
      <c r="I99" s="117"/>
      <c r="J99" s="118">
        <f>J139</f>
        <v>0</v>
      </c>
      <c r="L99" s="115"/>
    </row>
    <row r="100" spans="2:65" s="114" customFormat="1" ht="19.899999999999999" customHeight="1">
      <c r="B100" s="115"/>
      <c r="D100" s="116" t="s">
        <v>2720</v>
      </c>
      <c r="E100" s="117"/>
      <c r="F100" s="117"/>
      <c r="G100" s="117"/>
      <c r="H100" s="117"/>
      <c r="I100" s="117"/>
      <c r="J100" s="118">
        <f>J202</f>
        <v>0</v>
      </c>
      <c r="L100" s="115"/>
    </row>
    <row r="101" spans="2:65" s="18" customFormat="1" ht="21.75" customHeight="1">
      <c r="B101" s="19"/>
      <c r="L101" s="19"/>
    </row>
    <row r="102" spans="2:65" s="18" customFormat="1" ht="6.95" customHeight="1">
      <c r="B102" s="19"/>
      <c r="L102" s="19"/>
    </row>
    <row r="103" spans="2:65" s="18" customFormat="1" ht="29.25" customHeight="1">
      <c r="B103" s="19"/>
      <c r="C103" s="108" t="s">
        <v>171</v>
      </c>
      <c r="J103" s="119">
        <f>ROUND(J104 + J105 + J106 + J107 + J108 + J109,2)</f>
        <v>0</v>
      </c>
      <c r="L103" s="19"/>
      <c r="N103" s="120" t="s">
        <v>40</v>
      </c>
    </row>
    <row r="104" spans="2:65" s="18" customFormat="1" ht="18" customHeight="1">
      <c r="B104" s="121"/>
      <c r="C104" s="122"/>
      <c r="D104" s="185" t="s">
        <v>172</v>
      </c>
      <c r="E104" s="185"/>
      <c r="F104" s="185"/>
      <c r="G104" s="122"/>
      <c r="H104" s="122"/>
      <c r="I104" s="122"/>
      <c r="J104" s="123">
        <v>0</v>
      </c>
      <c r="K104" s="122"/>
      <c r="L104" s="121"/>
      <c r="M104" s="122"/>
      <c r="N104" s="79" t="s">
        <v>42</v>
      </c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4" t="s">
        <v>173</v>
      </c>
      <c r="AZ104" s="122"/>
      <c r="BA104" s="122"/>
      <c r="BB104" s="122"/>
      <c r="BC104" s="122"/>
      <c r="BD104" s="122"/>
      <c r="BE104" s="125">
        <f t="shared" ref="BE104:BE109" si="0">IF(N104="základná",J104,0)</f>
        <v>0</v>
      </c>
      <c r="BF104" s="125">
        <f t="shared" ref="BF104:BF109" si="1">IF(N104="znížená",J104,0)</f>
        <v>0</v>
      </c>
      <c r="BG104" s="125">
        <f t="shared" ref="BG104:BG109" si="2">IF(N104="zákl. prenesená",J104,0)</f>
        <v>0</v>
      </c>
      <c r="BH104" s="125">
        <f t="shared" ref="BH104:BH109" si="3">IF(N104="zníž. prenesená",J104,0)</f>
        <v>0</v>
      </c>
      <c r="BI104" s="125">
        <f t="shared" ref="BI104:BI109" si="4">IF(N104="nulová",J104,0)</f>
        <v>0</v>
      </c>
      <c r="BJ104" s="124" t="s">
        <v>174</v>
      </c>
      <c r="BK104" s="122"/>
      <c r="BL104" s="122"/>
      <c r="BM104" s="122"/>
    </row>
    <row r="105" spans="2:65" s="18" customFormat="1" ht="18" customHeight="1">
      <c r="B105" s="121"/>
      <c r="C105" s="122"/>
      <c r="D105" s="185" t="s">
        <v>175</v>
      </c>
      <c r="E105" s="185"/>
      <c r="F105" s="185"/>
      <c r="G105" s="122"/>
      <c r="H105" s="122"/>
      <c r="I105" s="122"/>
      <c r="J105" s="123">
        <v>0</v>
      </c>
      <c r="K105" s="122"/>
      <c r="L105" s="121"/>
      <c r="M105" s="122"/>
      <c r="N105" s="79" t="s">
        <v>42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4" t="s">
        <v>173</v>
      </c>
      <c r="AZ105" s="122"/>
      <c r="BA105" s="122"/>
      <c r="BB105" s="122"/>
      <c r="BC105" s="122"/>
      <c r="BD105" s="122"/>
      <c r="BE105" s="125">
        <f t="shared" si="0"/>
        <v>0</v>
      </c>
      <c r="BF105" s="125">
        <f t="shared" si="1"/>
        <v>0</v>
      </c>
      <c r="BG105" s="125">
        <f t="shared" si="2"/>
        <v>0</v>
      </c>
      <c r="BH105" s="125">
        <f t="shared" si="3"/>
        <v>0</v>
      </c>
      <c r="BI105" s="125">
        <f t="shared" si="4"/>
        <v>0</v>
      </c>
      <c r="BJ105" s="124" t="s">
        <v>174</v>
      </c>
      <c r="BK105" s="122"/>
      <c r="BL105" s="122"/>
      <c r="BM105" s="122"/>
    </row>
    <row r="106" spans="2:65" s="18" customFormat="1" ht="18" customHeight="1">
      <c r="B106" s="121"/>
      <c r="C106" s="122"/>
      <c r="D106" s="185" t="s">
        <v>176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si="0"/>
        <v>0</v>
      </c>
      <c r="BF106" s="125">
        <f t="shared" si="1"/>
        <v>0</v>
      </c>
      <c r="BG106" s="125">
        <f t="shared" si="2"/>
        <v>0</v>
      </c>
      <c r="BH106" s="125">
        <f t="shared" si="3"/>
        <v>0</v>
      </c>
      <c r="BI106" s="125">
        <f t="shared" si="4"/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177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178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26" t="s">
        <v>179</v>
      </c>
      <c r="E109" s="122"/>
      <c r="F109" s="122"/>
      <c r="G109" s="122"/>
      <c r="H109" s="122"/>
      <c r="I109" s="122"/>
      <c r="J109" s="123">
        <f>ROUND(J30*T109,2)</f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180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>
      <c r="B110" s="19"/>
      <c r="L110" s="19"/>
    </row>
    <row r="111" spans="2:65" s="18" customFormat="1" ht="29.25" customHeight="1">
      <c r="B111" s="19"/>
      <c r="C111" s="53" t="s">
        <v>151</v>
      </c>
      <c r="J111" s="92">
        <f>ROUND(J95+J103,2)</f>
        <v>0</v>
      </c>
      <c r="L111" s="19"/>
    </row>
    <row r="112" spans="2:65" s="18" customFormat="1" ht="6.95" customHeight="1"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19"/>
    </row>
    <row r="116" spans="2:12" s="18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19"/>
    </row>
    <row r="117" spans="2:12" s="18" customFormat="1" ht="24.95" customHeight="1">
      <c r="B117" s="19"/>
      <c r="C117" s="7" t="s">
        <v>3460</v>
      </c>
      <c r="L117" s="19"/>
    </row>
    <row r="118" spans="2:12" s="18" customFormat="1" ht="6.95" customHeight="1">
      <c r="B118" s="19"/>
      <c r="L118" s="19"/>
    </row>
    <row r="119" spans="2:12" s="18" customFormat="1" ht="12" customHeight="1">
      <c r="B119" s="19"/>
      <c r="C119" s="12" t="s">
        <v>15</v>
      </c>
      <c r="L119" s="19"/>
    </row>
    <row r="120" spans="2:12" s="18" customFormat="1" ht="26.25" customHeight="1">
      <c r="B120" s="19"/>
      <c r="E120" s="226" t="str">
        <f>E7</f>
        <v>25A092 - 17981 - VAR ESt. 110 kV - doplnenie kompenzačnej tlmivky VVN a rekonštrukcia súvisiacich zariadení (II. časť  -</v>
      </c>
      <c r="F120" s="227"/>
      <c r="G120" s="227"/>
      <c r="H120" s="227"/>
      <c r="L120" s="19"/>
    </row>
    <row r="121" spans="2:12" s="18" customFormat="1" ht="12" customHeight="1">
      <c r="B121" s="19"/>
      <c r="C121" s="12" t="s">
        <v>153</v>
      </c>
      <c r="L121" s="19"/>
    </row>
    <row r="122" spans="2:12" s="18" customFormat="1" ht="16.5" customHeight="1">
      <c r="B122" s="19"/>
      <c r="E122" s="220" t="str">
        <f>E9</f>
        <v>SO42_2 - Káblové kanály</v>
      </c>
      <c r="F122" s="228"/>
      <c r="G122" s="228"/>
      <c r="H122" s="228"/>
      <c r="L122" s="19"/>
    </row>
    <row r="123" spans="2:12" s="18" customFormat="1" ht="6.95" customHeight="1">
      <c r="B123" s="19"/>
      <c r="L123" s="19"/>
    </row>
    <row r="124" spans="2:12" s="18" customFormat="1" ht="12" customHeight="1">
      <c r="B124" s="19"/>
      <c r="C124" s="12" t="s">
        <v>19</v>
      </c>
      <c r="F124" s="13" t="str">
        <f>F12</f>
        <v>Košice</v>
      </c>
      <c r="I124" s="12" t="s">
        <v>21</v>
      </c>
      <c r="J124" s="86" t="str">
        <f>IF(J12="","",J12)</f>
        <v>24. 6. 2026</v>
      </c>
      <c r="L124" s="19"/>
    </row>
    <row r="125" spans="2:12" s="18" customFormat="1" ht="6.95" customHeight="1">
      <c r="B125" s="19"/>
      <c r="L125" s="19"/>
    </row>
    <row r="126" spans="2:12" s="18" customFormat="1" ht="15.2" customHeight="1">
      <c r="B126" s="19"/>
      <c r="C126" s="12" t="s">
        <v>23</v>
      </c>
      <c r="F126" s="13" t="str">
        <f>E15</f>
        <v>Stredoslovenská distribučná, a.s.</v>
      </c>
      <c r="I126" s="12" t="s">
        <v>28</v>
      </c>
      <c r="J126" s="105" t="str">
        <f>E21</f>
        <v>Ing.Jaroslav Kločanka</v>
      </c>
      <c r="L126" s="19"/>
    </row>
    <row r="127" spans="2:12" s="18" customFormat="1" ht="15.2" customHeight="1">
      <c r="B127" s="19"/>
      <c r="C127" s="12" t="s">
        <v>27</v>
      </c>
      <c r="F127" s="13" t="str">
        <f>IF(E18="","",E18)</f>
        <v/>
      </c>
      <c r="I127" s="12" t="s">
        <v>31</v>
      </c>
      <c r="J127" s="105" t="str">
        <f>E24</f>
        <v xml:space="preserve"> </v>
      </c>
      <c r="L127" s="19"/>
    </row>
    <row r="128" spans="2:12" s="18" customFormat="1" ht="10.35" customHeight="1">
      <c r="B128" s="19"/>
      <c r="L128" s="19"/>
    </row>
    <row r="129" spans="2:65" s="127" customFormat="1" ht="29.25" customHeight="1">
      <c r="B129" s="128"/>
      <c r="C129" s="129" t="s">
        <v>181</v>
      </c>
      <c r="D129" s="130" t="s">
        <v>61</v>
      </c>
      <c r="E129" s="130" t="s">
        <v>57</v>
      </c>
      <c r="F129" s="130" t="s">
        <v>58</v>
      </c>
      <c r="G129" s="130" t="s">
        <v>182</v>
      </c>
      <c r="H129" s="130" t="s">
        <v>183</v>
      </c>
      <c r="I129" s="130" t="s">
        <v>184</v>
      </c>
      <c r="J129" s="131" t="s">
        <v>164</v>
      </c>
      <c r="K129" s="132" t="s">
        <v>185</v>
      </c>
      <c r="L129" s="128"/>
      <c r="M129" s="47" t="s">
        <v>1</v>
      </c>
      <c r="N129" s="48" t="s">
        <v>40</v>
      </c>
      <c r="O129" s="48" t="s">
        <v>186</v>
      </c>
      <c r="P129" s="48" t="s">
        <v>187</v>
      </c>
      <c r="Q129" s="48" t="s">
        <v>188</v>
      </c>
      <c r="R129" s="48" t="s">
        <v>189</v>
      </c>
      <c r="S129" s="48" t="s">
        <v>190</v>
      </c>
      <c r="T129" s="49" t="s">
        <v>191</v>
      </c>
    </row>
    <row r="130" spans="2:65" s="18" customFormat="1" ht="22.9" customHeight="1">
      <c r="B130" s="19"/>
      <c r="C130" s="53" t="s">
        <v>161</v>
      </c>
      <c r="J130" s="133">
        <f>BK130</f>
        <v>0</v>
      </c>
      <c r="L130" s="19"/>
      <c r="M130" s="50"/>
      <c r="N130" s="43"/>
      <c r="O130" s="43"/>
      <c r="P130" s="134">
        <f>P131+P138</f>
        <v>0</v>
      </c>
      <c r="Q130" s="43"/>
      <c r="R130" s="134">
        <f>R131+R138</f>
        <v>24.931370000000005</v>
      </c>
      <c r="S130" s="43"/>
      <c r="T130" s="135">
        <f>T131+T138</f>
        <v>0</v>
      </c>
      <c r="AT130" s="3" t="s">
        <v>75</v>
      </c>
      <c r="AU130" s="3" t="s">
        <v>166</v>
      </c>
      <c r="BK130" s="136">
        <f>BK131+BK138</f>
        <v>0</v>
      </c>
    </row>
    <row r="131" spans="2:65" s="137" customFormat="1" ht="25.9" customHeight="1">
      <c r="B131" s="138"/>
      <c r="D131" s="139" t="s">
        <v>75</v>
      </c>
      <c r="E131" s="140" t="s">
        <v>192</v>
      </c>
      <c r="F131" s="140" t="s">
        <v>193</v>
      </c>
      <c r="I131" s="141"/>
      <c r="J131" s="142">
        <f>BK131</f>
        <v>0</v>
      </c>
      <c r="L131" s="138"/>
      <c r="M131" s="143"/>
      <c r="P131" s="144">
        <f>P132</f>
        <v>0</v>
      </c>
      <c r="R131" s="144">
        <f>R132</f>
        <v>0</v>
      </c>
      <c r="T131" s="145">
        <f>T132</f>
        <v>0</v>
      </c>
      <c r="AR131" s="139" t="s">
        <v>84</v>
      </c>
      <c r="AT131" s="146" t="s">
        <v>75</v>
      </c>
      <c r="AU131" s="146" t="s">
        <v>76</v>
      </c>
      <c r="AY131" s="139" t="s">
        <v>194</v>
      </c>
      <c r="BK131" s="147">
        <f>BK132</f>
        <v>0</v>
      </c>
    </row>
    <row r="132" spans="2:65" s="137" customFormat="1" ht="22.9" customHeight="1">
      <c r="B132" s="138"/>
      <c r="D132" s="139" t="s">
        <v>75</v>
      </c>
      <c r="E132" s="148" t="s">
        <v>354</v>
      </c>
      <c r="F132" s="148" t="s">
        <v>355</v>
      </c>
      <c r="I132" s="141"/>
      <c r="J132" s="149">
        <f>BK132</f>
        <v>0</v>
      </c>
      <c r="L132" s="138"/>
      <c r="M132" s="143"/>
      <c r="P132" s="144">
        <f>SUM(P133:P137)</f>
        <v>0</v>
      </c>
      <c r="R132" s="144">
        <f>SUM(R133:R137)</f>
        <v>0</v>
      </c>
      <c r="T132" s="145">
        <f>SUM(T133:T137)</f>
        <v>0</v>
      </c>
      <c r="AR132" s="139" t="s">
        <v>213</v>
      </c>
      <c r="AT132" s="146" t="s">
        <v>75</v>
      </c>
      <c r="AU132" s="146" t="s">
        <v>84</v>
      </c>
      <c r="AY132" s="139" t="s">
        <v>194</v>
      </c>
      <c r="BK132" s="147">
        <f>SUM(BK133:BK137)</f>
        <v>0</v>
      </c>
    </row>
    <row r="133" spans="2:65" s="18" customFormat="1" ht="33" customHeight="1">
      <c r="B133" s="121"/>
      <c r="C133" s="150" t="s">
        <v>84</v>
      </c>
      <c r="D133" s="150" t="s">
        <v>197</v>
      </c>
      <c r="E133" s="151" t="s">
        <v>1901</v>
      </c>
      <c r="F133" s="152" t="s">
        <v>1902</v>
      </c>
      <c r="G133" s="153" t="s">
        <v>358</v>
      </c>
      <c r="H133" s="154">
        <v>40</v>
      </c>
      <c r="I133" s="155"/>
      <c r="J133" s="155">
        <f>ROUND(I133*H133,2)</f>
        <v>0</v>
      </c>
      <c r="K133" s="156"/>
      <c r="L133" s="19"/>
      <c r="M133" s="157" t="s">
        <v>1</v>
      </c>
      <c r="N133" s="120" t="s">
        <v>42</v>
      </c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AR133" s="106" t="s">
        <v>359</v>
      </c>
      <c r="AT133" s="106" t="s">
        <v>197</v>
      </c>
      <c r="AU133" s="106" t="s">
        <v>174</v>
      </c>
      <c r="AY133" s="3" t="s">
        <v>194</v>
      </c>
      <c r="BE133" s="81">
        <f>IF(N133="základná",J133,0)</f>
        <v>0</v>
      </c>
      <c r="BF133" s="81">
        <f>IF(N133="znížená",J133,0)</f>
        <v>0</v>
      </c>
      <c r="BG133" s="81">
        <f>IF(N133="zákl. prenesená",J133,0)</f>
        <v>0</v>
      </c>
      <c r="BH133" s="81">
        <f>IF(N133="zníž. prenesená",J133,0)</f>
        <v>0</v>
      </c>
      <c r="BI133" s="81">
        <f>IF(N133="nulová",J133,0)</f>
        <v>0</v>
      </c>
      <c r="BJ133" s="3" t="s">
        <v>174</v>
      </c>
      <c r="BK133" s="81">
        <f>ROUND(I133*H133,2)</f>
        <v>0</v>
      </c>
      <c r="BL133" s="3" t="s">
        <v>359</v>
      </c>
      <c r="BM133" s="106" t="s">
        <v>2721</v>
      </c>
    </row>
    <row r="134" spans="2:65" s="18" customFormat="1" ht="33" customHeight="1">
      <c r="B134" s="121"/>
      <c r="C134" s="150" t="s">
        <v>174</v>
      </c>
      <c r="D134" s="150" t="s">
        <v>197</v>
      </c>
      <c r="E134" s="151" t="s">
        <v>356</v>
      </c>
      <c r="F134" s="152" t="s">
        <v>357</v>
      </c>
      <c r="G134" s="153" t="s">
        <v>358</v>
      </c>
      <c r="H134" s="154">
        <v>40</v>
      </c>
      <c r="I134" s="155"/>
      <c r="J134" s="155">
        <f>ROUND(I134*H134,2)</f>
        <v>0</v>
      </c>
      <c r="K134" s="156"/>
      <c r="L134" s="19"/>
      <c r="M134" s="157" t="s">
        <v>1</v>
      </c>
      <c r="N134" s="120" t="s">
        <v>42</v>
      </c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AR134" s="106" t="s">
        <v>359</v>
      </c>
      <c r="AT134" s="106" t="s">
        <v>197</v>
      </c>
      <c r="AU134" s="106" t="s">
        <v>174</v>
      </c>
      <c r="AY134" s="3" t="s">
        <v>194</v>
      </c>
      <c r="BE134" s="81">
        <f>IF(N134="základná",J134,0)</f>
        <v>0</v>
      </c>
      <c r="BF134" s="81">
        <f>IF(N134="znížená",J134,0)</f>
        <v>0</v>
      </c>
      <c r="BG134" s="81">
        <f>IF(N134="zákl. prenesená",J134,0)</f>
        <v>0</v>
      </c>
      <c r="BH134" s="81">
        <f>IF(N134="zníž. prenesená",J134,0)</f>
        <v>0</v>
      </c>
      <c r="BI134" s="81">
        <f>IF(N134="nulová",J134,0)</f>
        <v>0</v>
      </c>
      <c r="BJ134" s="3" t="s">
        <v>174</v>
      </c>
      <c r="BK134" s="81">
        <f>ROUND(I134*H134,2)</f>
        <v>0</v>
      </c>
      <c r="BL134" s="3" t="s">
        <v>359</v>
      </c>
      <c r="BM134" s="106" t="s">
        <v>2722</v>
      </c>
    </row>
    <row r="135" spans="2:65" s="18" customFormat="1" ht="37.9" customHeight="1">
      <c r="B135" s="121"/>
      <c r="C135" s="150" t="s">
        <v>205</v>
      </c>
      <c r="D135" s="150" t="s">
        <v>197</v>
      </c>
      <c r="E135" s="151" t="s">
        <v>361</v>
      </c>
      <c r="F135" s="152" t="s">
        <v>362</v>
      </c>
      <c r="G135" s="153" t="s">
        <v>358</v>
      </c>
      <c r="H135" s="154">
        <v>24</v>
      </c>
      <c r="I135" s="155"/>
      <c r="J135" s="155">
        <f>ROUND(I135*H135,2)</f>
        <v>0</v>
      </c>
      <c r="K135" s="156"/>
      <c r="L135" s="19"/>
      <c r="M135" s="157" t="s">
        <v>1</v>
      </c>
      <c r="N135" s="120" t="s">
        <v>42</v>
      </c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AR135" s="106" t="s">
        <v>359</v>
      </c>
      <c r="AT135" s="106" t="s">
        <v>197</v>
      </c>
      <c r="AU135" s="106" t="s">
        <v>174</v>
      </c>
      <c r="AY135" s="3" t="s">
        <v>194</v>
      </c>
      <c r="BE135" s="81">
        <f>IF(N135="základná",J135,0)</f>
        <v>0</v>
      </c>
      <c r="BF135" s="81">
        <f>IF(N135="znížená",J135,0)</f>
        <v>0</v>
      </c>
      <c r="BG135" s="81">
        <f>IF(N135="zákl. prenesená",J135,0)</f>
        <v>0</v>
      </c>
      <c r="BH135" s="81">
        <f>IF(N135="zníž. prenesená",J135,0)</f>
        <v>0</v>
      </c>
      <c r="BI135" s="81">
        <f>IF(N135="nulová",J135,0)</f>
        <v>0</v>
      </c>
      <c r="BJ135" s="3" t="s">
        <v>174</v>
      </c>
      <c r="BK135" s="81">
        <f>ROUND(I135*H135,2)</f>
        <v>0</v>
      </c>
      <c r="BL135" s="3" t="s">
        <v>359</v>
      </c>
      <c r="BM135" s="106" t="s">
        <v>2723</v>
      </c>
    </row>
    <row r="136" spans="2:65" s="18" customFormat="1" ht="16.5" customHeight="1">
      <c r="B136" s="121"/>
      <c r="C136" s="150" t="s">
        <v>213</v>
      </c>
      <c r="D136" s="150" t="s">
        <v>197</v>
      </c>
      <c r="E136" s="151" t="s">
        <v>1906</v>
      </c>
      <c r="F136" s="152" t="s">
        <v>1907</v>
      </c>
      <c r="G136" s="153" t="s">
        <v>358</v>
      </c>
      <c r="H136" s="154">
        <v>8</v>
      </c>
      <c r="I136" s="155"/>
      <c r="J136" s="155">
        <f>ROUND(I136*H136,2)</f>
        <v>0</v>
      </c>
      <c r="K136" s="156"/>
      <c r="L136" s="19"/>
      <c r="M136" s="157" t="s">
        <v>1</v>
      </c>
      <c r="N136" s="120" t="s">
        <v>42</v>
      </c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AR136" s="106" t="s">
        <v>84</v>
      </c>
      <c r="AT136" s="106" t="s">
        <v>197</v>
      </c>
      <c r="AU136" s="106" t="s">
        <v>174</v>
      </c>
      <c r="AY136" s="3" t="s">
        <v>194</v>
      </c>
      <c r="BE136" s="81">
        <f>IF(N136="základná",J136,0)</f>
        <v>0</v>
      </c>
      <c r="BF136" s="81">
        <f>IF(N136="znížená",J136,0)</f>
        <v>0</v>
      </c>
      <c r="BG136" s="81">
        <f>IF(N136="zákl. prenesená",J136,0)</f>
        <v>0</v>
      </c>
      <c r="BH136" s="81">
        <f>IF(N136="zníž. prenesená",J136,0)</f>
        <v>0</v>
      </c>
      <c r="BI136" s="81">
        <f>IF(N136="nulová",J136,0)</f>
        <v>0</v>
      </c>
      <c r="BJ136" s="3" t="s">
        <v>174</v>
      </c>
      <c r="BK136" s="81">
        <f>ROUND(I136*H136,2)</f>
        <v>0</v>
      </c>
      <c r="BL136" s="3" t="s">
        <v>84</v>
      </c>
      <c r="BM136" s="106" t="s">
        <v>2724</v>
      </c>
    </row>
    <row r="137" spans="2:65" s="18" customFormat="1" ht="21.75" customHeight="1">
      <c r="B137" s="121"/>
      <c r="C137" s="150" t="s">
        <v>218</v>
      </c>
      <c r="D137" s="150" t="s">
        <v>197</v>
      </c>
      <c r="E137" s="151" t="s">
        <v>379</v>
      </c>
      <c r="F137" s="152" t="s">
        <v>380</v>
      </c>
      <c r="G137" s="153" t="s">
        <v>358</v>
      </c>
      <c r="H137" s="154">
        <v>16</v>
      </c>
      <c r="I137" s="155"/>
      <c r="J137" s="155">
        <f>ROUND(I137*H137,2)</f>
        <v>0</v>
      </c>
      <c r="K137" s="156"/>
      <c r="L137" s="19"/>
      <c r="M137" s="157" t="s">
        <v>1</v>
      </c>
      <c r="N137" s="120" t="s">
        <v>42</v>
      </c>
      <c r="P137" s="158">
        <f>O137*H137</f>
        <v>0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AR137" s="106" t="s">
        <v>84</v>
      </c>
      <c r="AT137" s="106" t="s">
        <v>197</v>
      </c>
      <c r="AU137" s="106" t="s">
        <v>174</v>
      </c>
      <c r="AY137" s="3" t="s">
        <v>194</v>
      </c>
      <c r="BE137" s="81">
        <f>IF(N137="základná",J137,0)</f>
        <v>0</v>
      </c>
      <c r="BF137" s="81">
        <f>IF(N137="znížená",J137,0)</f>
        <v>0</v>
      </c>
      <c r="BG137" s="81">
        <f>IF(N137="zákl. prenesená",J137,0)</f>
        <v>0</v>
      </c>
      <c r="BH137" s="81">
        <f>IF(N137="zníž. prenesená",J137,0)</f>
        <v>0</v>
      </c>
      <c r="BI137" s="81">
        <f>IF(N137="nulová",J137,0)</f>
        <v>0</v>
      </c>
      <c r="BJ137" s="3" t="s">
        <v>174</v>
      </c>
      <c r="BK137" s="81">
        <f>ROUND(I137*H137,2)</f>
        <v>0</v>
      </c>
      <c r="BL137" s="3" t="s">
        <v>84</v>
      </c>
      <c r="BM137" s="106" t="s">
        <v>2725</v>
      </c>
    </row>
    <row r="138" spans="2:65" s="137" customFormat="1" ht="25.9" customHeight="1">
      <c r="B138" s="138"/>
      <c r="D138" s="139" t="s">
        <v>75</v>
      </c>
      <c r="E138" s="140" t="s">
        <v>209</v>
      </c>
      <c r="F138" s="140" t="s">
        <v>210</v>
      </c>
      <c r="I138" s="141"/>
      <c r="J138" s="142">
        <f>BK138</f>
        <v>0</v>
      </c>
      <c r="L138" s="138"/>
      <c r="M138" s="143"/>
      <c r="P138" s="144">
        <f>P139+P202</f>
        <v>0</v>
      </c>
      <c r="R138" s="144">
        <f>R139+R202</f>
        <v>24.931370000000005</v>
      </c>
      <c r="T138" s="145">
        <f>T139+T202</f>
        <v>0</v>
      </c>
      <c r="AR138" s="139" t="s">
        <v>205</v>
      </c>
      <c r="AT138" s="146" t="s">
        <v>75</v>
      </c>
      <c r="AU138" s="146" t="s">
        <v>76</v>
      </c>
      <c r="AY138" s="139" t="s">
        <v>194</v>
      </c>
      <c r="BK138" s="147">
        <f>BK139+BK202</f>
        <v>0</v>
      </c>
    </row>
    <row r="139" spans="2:65" s="137" customFormat="1" ht="22.9" customHeight="1">
      <c r="B139" s="138"/>
      <c r="D139" s="139" t="s">
        <v>75</v>
      </c>
      <c r="E139" s="148" t="s">
        <v>211</v>
      </c>
      <c r="F139" s="148" t="s">
        <v>212</v>
      </c>
      <c r="I139" s="141"/>
      <c r="J139" s="149">
        <f>BK139</f>
        <v>0</v>
      </c>
      <c r="L139" s="138"/>
      <c r="M139" s="143"/>
      <c r="P139" s="144">
        <f>SUM(P140:P201)</f>
        <v>0</v>
      </c>
      <c r="R139" s="144">
        <f>SUM(R140:R201)</f>
        <v>24.807130000000004</v>
      </c>
      <c r="T139" s="145">
        <f>SUM(T140:T201)</f>
        <v>0</v>
      </c>
      <c r="AR139" s="139" t="s">
        <v>205</v>
      </c>
      <c r="AT139" s="146" t="s">
        <v>75</v>
      </c>
      <c r="AU139" s="146" t="s">
        <v>84</v>
      </c>
      <c r="AY139" s="139" t="s">
        <v>194</v>
      </c>
      <c r="BK139" s="147">
        <f>SUM(BK140:BK201)</f>
        <v>0</v>
      </c>
    </row>
    <row r="140" spans="2:65" s="18" customFormat="1" ht="33" customHeight="1">
      <c r="B140" s="121"/>
      <c r="C140" s="150" t="s">
        <v>220</v>
      </c>
      <c r="D140" s="150" t="s">
        <v>197</v>
      </c>
      <c r="E140" s="151" t="s">
        <v>2726</v>
      </c>
      <c r="F140" s="152" t="s">
        <v>2727</v>
      </c>
      <c r="G140" s="153" t="s">
        <v>227</v>
      </c>
      <c r="H140" s="154">
        <v>85</v>
      </c>
      <c r="I140" s="155"/>
      <c r="J140" s="155">
        <f t="shared" ref="J140:J171" si="5">ROUND(I140*H140,2)</f>
        <v>0</v>
      </c>
      <c r="K140" s="156"/>
      <c r="L140" s="19"/>
      <c r="M140" s="157" t="s">
        <v>1</v>
      </c>
      <c r="N140" s="120" t="s">
        <v>42</v>
      </c>
      <c r="P140" s="158">
        <f t="shared" ref="P140:P171" si="6">O140*H140</f>
        <v>0</v>
      </c>
      <c r="Q140" s="158">
        <v>0</v>
      </c>
      <c r="R140" s="158">
        <f t="shared" ref="R140:R171" si="7">Q140*H140</f>
        <v>0</v>
      </c>
      <c r="S140" s="158">
        <v>0</v>
      </c>
      <c r="T140" s="159">
        <f t="shared" ref="T140:T171" si="8">S140*H140</f>
        <v>0</v>
      </c>
      <c r="AR140" s="106" t="s">
        <v>84</v>
      </c>
      <c r="AT140" s="106" t="s">
        <v>197</v>
      </c>
      <c r="AU140" s="106" t="s">
        <v>174</v>
      </c>
      <c r="AY140" s="3" t="s">
        <v>194</v>
      </c>
      <c r="BE140" s="81">
        <f t="shared" ref="BE140:BE171" si="9">IF(N140="základná",J140,0)</f>
        <v>0</v>
      </c>
      <c r="BF140" s="81">
        <f t="shared" ref="BF140:BF171" si="10">IF(N140="znížená",J140,0)</f>
        <v>0</v>
      </c>
      <c r="BG140" s="81">
        <f t="shared" ref="BG140:BG171" si="11">IF(N140="zákl. prenesená",J140,0)</f>
        <v>0</v>
      </c>
      <c r="BH140" s="81">
        <f t="shared" ref="BH140:BH171" si="12">IF(N140="zníž. prenesená",J140,0)</f>
        <v>0</v>
      </c>
      <c r="BI140" s="81">
        <f t="shared" ref="BI140:BI171" si="13">IF(N140="nulová",J140,0)</f>
        <v>0</v>
      </c>
      <c r="BJ140" s="3" t="s">
        <v>174</v>
      </c>
      <c r="BK140" s="81">
        <f t="shared" ref="BK140:BK171" si="14">ROUND(I140*H140,2)</f>
        <v>0</v>
      </c>
      <c r="BL140" s="3" t="s">
        <v>84</v>
      </c>
      <c r="BM140" s="106" t="s">
        <v>2728</v>
      </c>
    </row>
    <row r="141" spans="2:65" s="18" customFormat="1" ht="24.2" customHeight="1">
      <c r="B141" s="121"/>
      <c r="C141" s="165" t="s">
        <v>222</v>
      </c>
      <c r="D141" s="165" t="s">
        <v>209</v>
      </c>
      <c r="E141" s="166" t="s">
        <v>2729</v>
      </c>
      <c r="F141" s="167" t="s">
        <v>2730</v>
      </c>
      <c r="G141" s="168" t="s">
        <v>227</v>
      </c>
      <c r="H141" s="169">
        <v>85</v>
      </c>
      <c r="I141" s="170"/>
      <c r="J141" s="170">
        <f t="shared" si="5"/>
        <v>0</v>
      </c>
      <c r="K141" s="171"/>
      <c r="L141" s="172"/>
      <c r="M141" s="173" t="s">
        <v>1</v>
      </c>
      <c r="N141" s="174" t="s">
        <v>42</v>
      </c>
      <c r="P141" s="158">
        <f t="shared" si="6"/>
        <v>0</v>
      </c>
      <c r="Q141" s="158">
        <v>1.7000000000000001E-4</v>
      </c>
      <c r="R141" s="158">
        <f t="shared" si="7"/>
        <v>1.4450000000000001E-2</v>
      </c>
      <c r="S141" s="158">
        <v>0</v>
      </c>
      <c r="T141" s="159">
        <f t="shared" si="8"/>
        <v>0</v>
      </c>
      <c r="AR141" s="106" t="s">
        <v>174</v>
      </c>
      <c r="AT141" s="106" t="s">
        <v>209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84</v>
      </c>
      <c r="BM141" s="106" t="s">
        <v>2731</v>
      </c>
    </row>
    <row r="142" spans="2:65" s="18" customFormat="1" ht="24.2" customHeight="1">
      <c r="B142" s="121"/>
      <c r="C142" s="150" t="s">
        <v>224</v>
      </c>
      <c r="D142" s="150" t="s">
        <v>197</v>
      </c>
      <c r="E142" s="151" t="s">
        <v>2732</v>
      </c>
      <c r="F142" s="152" t="s">
        <v>2733</v>
      </c>
      <c r="G142" s="153" t="s">
        <v>284</v>
      </c>
      <c r="H142" s="154">
        <v>50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</v>
      </c>
      <c r="T142" s="159">
        <f t="shared" si="8"/>
        <v>0</v>
      </c>
      <c r="AR142" s="106" t="s">
        <v>420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420</v>
      </c>
      <c r="BM142" s="106" t="s">
        <v>2734</v>
      </c>
    </row>
    <row r="143" spans="2:65" s="18" customFormat="1" ht="21.75" customHeight="1">
      <c r="B143" s="121"/>
      <c r="C143" s="165" t="s">
        <v>195</v>
      </c>
      <c r="D143" s="165" t="s">
        <v>209</v>
      </c>
      <c r="E143" s="166" t="s">
        <v>2735</v>
      </c>
      <c r="F143" s="167" t="s">
        <v>2736</v>
      </c>
      <c r="G143" s="168" t="s">
        <v>284</v>
      </c>
      <c r="H143" s="169">
        <v>50</v>
      </c>
      <c r="I143" s="170"/>
      <c r="J143" s="170">
        <f t="shared" si="5"/>
        <v>0</v>
      </c>
      <c r="K143" s="171"/>
      <c r="L143" s="172"/>
      <c r="M143" s="173" t="s">
        <v>1</v>
      </c>
      <c r="N143" s="174" t="s">
        <v>42</v>
      </c>
      <c r="P143" s="158">
        <f t="shared" si="6"/>
        <v>0</v>
      </c>
      <c r="Q143" s="158">
        <v>1.6000000000000001E-4</v>
      </c>
      <c r="R143" s="158">
        <f t="shared" si="7"/>
        <v>8.0000000000000002E-3</v>
      </c>
      <c r="S143" s="158">
        <v>0</v>
      </c>
      <c r="T143" s="159">
        <f t="shared" si="8"/>
        <v>0</v>
      </c>
      <c r="AR143" s="106" t="s">
        <v>352</v>
      </c>
      <c r="AT143" s="106" t="s">
        <v>209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352</v>
      </c>
      <c r="BM143" s="106" t="s">
        <v>2737</v>
      </c>
    </row>
    <row r="144" spans="2:65" s="18" customFormat="1" ht="16.5" customHeight="1">
      <c r="B144" s="121"/>
      <c r="C144" s="165" t="s">
        <v>232</v>
      </c>
      <c r="D144" s="165" t="s">
        <v>209</v>
      </c>
      <c r="E144" s="166" t="s">
        <v>2738</v>
      </c>
      <c r="F144" s="167" t="s">
        <v>2739</v>
      </c>
      <c r="G144" s="168" t="s">
        <v>227</v>
      </c>
      <c r="H144" s="169">
        <v>35</v>
      </c>
      <c r="I144" s="170"/>
      <c r="J144" s="170">
        <f t="shared" si="5"/>
        <v>0</v>
      </c>
      <c r="K144" s="171"/>
      <c r="L144" s="172"/>
      <c r="M144" s="173" t="s">
        <v>1</v>
      </c>
      <c r="N144" s="174" t="s">
        <v>42</v>
      </c>
      <c r="P144" s="158">
        <f t="shared" si="6"/>
        <v>0</v>
      </c>
      <c r="Q144" s="158">
        <v>1.6000000000000001E-4</v>
      </c>
      <c r="R144" s="158">
        <f t="shared" si="7"/>
        <v>5.6000000000000008E-3</v>
      </c>
      <c r="S144" s="158">
        <v>0</v>
      </c>
      <c r="T144" s="159">
        <f t="shared" si="8"/>
        <v>0</v>
      </c>
      <c r="AR144" s="106" t="s">
        <v>352</v>
      </c>
      <c r="AT144" s="106" t="s">
        <v>209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352</v>
      </c>
      <c r="BM144" s="106" t="s">
        <v>2740</v>
      </c>
    </row>
    <row r="145" spans="2:65" s="18" customFormat="1" ht="16.5" customHeight="1">
      <c r="B145" s="121"/>
      <c r="C145" s="165" t="s">
        <v>236</v>
      </c>
      <c r="D145" s="165" t="s">
        <v>209</v>
      </c>
      <c r="E145" s="166" t="s">
        <v>2741</v>
      </c>
      <c r="F145" s="167" t="s">
        <v>2742</v>
      </c>
      <c r="G145" s="168" t="s">
        <v>227</v>
      </c>
      <c r="H145" s="169">
        <v>45</v>
      </c>
      <c r="I145" s="170"/>
      <c r="J145" s="170">
        <f t="shared" si="5"/>
        <v>0</v>
      </c>
      <c r="K145" s="171"/>
      <c r="L145" s="172"/>
      <c r="M145" s="173" t="s">
        <v>1</v>
      </c>
      <c r="N145" s="174" t="s">
        <v>42</v>
      </c>
      <c r="P145" s="158">
        <f t="shared" si="6"/>
        <v>0</v>
      </c>
      <c r="Q145" s="158">
        <v>1.6000000000000001E-4</v>
      </c>
      <c r="R145" s="158">
        <f t="shared" si="7"/>
        <v>7.2000000000000007E-3</v>
      </c>
      <c r="S145" s="158">
        <v>0</v>
      </c>
      <c r="T145" s="159">
        <f t="shared" si="8"/>
        <v>0</v>
      </c>
      <c r="AR145" s="106" t="s">
        <v>352</v>
      </c>
      <c r="AT145" s="106" t="s">
        <v>209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352</v>
      </c>
      <c r="BM145" s="106" t="s">
        <v>2743</v>
      </c>
    </row>
    <row r="146" spans="2:65" s="18" customFormat="1" ht="16.5" customHeight="1">
      <c r="B146" s="121"/>
      <c r="C146" s="150" t="s">
        <v>240</v>
      </c>
      <c r="D146" s="150" t="s">
        <v>197</v>
      </c>
      <c r="E146" s="151" t="s">
        <v>2744</v>
      </c>
      <c r="F146" s="152" t="s">
        <v>2745</v>
      </c>
      <c r="G146" s="153" t="s">
        <v>284</v>
      </c>
      <c r="H146" s="154">
        <v>282</v>
      </c>
      <c r="I146" s="155"/>
      <c r="J146" s="155">
        <f t="shared" si="5"/>
        <v>0</v>
      </c>
      <c r="K146" s="156"/>
      <c r="L146" s="177" t="s">
        <v>3462</v>
      </c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84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84</v>
      </c>
      <c r="BM146" s="106" t="s">
        <v>2746</v>
      </c>
    </row>
    <row r="147" spans="2:65" s="18" customFormat="1" ht="24.2" customHeight="1">
      <c r="B147" s="121"/>
      <c r="C147" s="165" t="s">
        <v>244</v>
      </c>
      <c r="D147" s="165" t="s">
        <v>209</v>
      </c>
      <c r="E147" s="166" t="s">
        <v>2747</v>
      </c>
      <c r="F147" s="167" t="s">
        <v>2748</v>
      </c>
      <c r="G147" s="168" t="s">
        <v>227</v>
      </c>
      <c r="H147" s="169">
        <v>47</v>
      </c>
      <c r="I147" s="170"/>
      <c r="J147" s="170">
        <f t="shared" si="5"/>
        <v>0</v>
      </c>
      <c r="K147" s="171"/>
      <c r="L147" s="177" t="s">
        <v>3462</v>
      </c>
      <c r="M147" s="173" t="s">
        <v>1</v>
      </c>
      <c r="N147" s="174" t="s">
        <v>42</v>
      </c>
      <c r="P147" s="158">
        <f t="shared" si="6"/>
        <v>0</v>
      </c>
      <c r="Q147" s="158">
        <v>1.1299999999999999E-3</v>
      </c>
      <c r="R147" s="158">
        <f t="shared" si="7"/>
        <v>5.3109999999999997E-2</v>
      </c>
      <c r="S147" s="158">
        <v>0</v>
      </c>
      <c r="T147" s="159">
        <f t="shared" si="8"/>
        <v>0</v>
      </c>
      <c r="AR147" s="106" t="s">
        <v>352</v>
      </c>
      <c r="AT147" s="106" t="s">
        <v>209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352</v>
      </c>
      <c r="BM147" s="106" t="s">
        <v>2749</v>
      </c>
    </row>
    <row r="148" spans="2:65" s="18" customFormat="1" ht="24.2" customHeight="1">
      <c r="B148" s="121"/>
      <c r="C148" s="165" t="s">
        <v>249</v>
      </c>
      <c r="D148" s="165" t="s">
        <v>209</v>
      </c>
      <c r="E148" s="166" t="s">
        <v>2750</v>
      </c>
      <c r="F148" s="167" t="s">
        <v>2751</v>
      </c>
      <c r="G148" s="168" t="s">
        <v>227</v>
      </c>
      <c r="H148" s="169">
        <v>300</v>
      </c>
      <c r="I148" s="170"/>
      <c r="J148" s="170">
        <f t="shared" si="5"/>
        <v>0</v>
      </c>
      <c r="K148" s="171"/>
      <c r="L148" s="177" t="s">
        <v>3462</v>
      </c>
      <c r="M148" s="173" t="s">
        <v>1</v>
      </c>
      <c r="N148" s="174" t="s">
        <v>42</v>
      </c>
      <c r="P148" s="158">
        <f t="shared" si="6"/>
        <v>0</v>
      </c>
      <c r="Q148" s="158">
        <v>1.1299999999999999E-3</v>
      </c>
      <c r="R148" s="158">
        <f t="shared" si="7"/>
        <v>0.33899999999999997</v>
      </c>
      <c r="S148" s="158">
        <v>0</v>
      </c>
      <c r="T148" s="159">
        <f t="shared" si="8"/>
        <v>0</v>
      </c>
      <c r="AR148" s="106" t="s">
        <v>352</v>
      </c>
      <c r="AT148" s="106" t="s">
        <v>209</v>
      </c>
      <c r="AU148" s="106" t="s">
        <v>174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352</v>
      </c>
      <c r="BM148" s="106" t="s">
        <v>2752</v>
      </c>
    </row>
    <row r="149" spans="2:65" s="18" customFormat="1" ht="24.2" customHeight="1">
      <c r="B149" s="121"/>
      <c r="C149" s="165" t="s">
        <v>253</v>
      </c>
      <c r="D149" s="165" t="s">
        <v>209</v>
      </c>
      <c r="E149" s="166" t="s">
        <v>2753</v>
      </c>
      <c r="F149" s="167" t="s">
        <v>2754</v>
      </c>
      <c r="G149" s="168" t="s">
        <v>227</v>
      </c>
      <c r="H149" s="169">
        <v>600</v>
      </c>
      <c r="I149" s="170"/>
      <c r="J149" s="170">
        <f t="shared" si="5"/>
        <v>0</v>
      </c>
      <c r="K149" s="171"/>
      <c r="L149" s="177" t="s">
        <v>3462</v>
      </c>
      <c r="M149" s="173" t="s">
        <v>1</v>
      </c>
      <c r="N149" s="174" t="s">
        <v>42</v>
      </c>
      <c r="P149" s="158">
        <f t="shared" si="6"/>
        <v>0</v>
      </c>
      <c r="Q149" s="158">
        <v>1.1299999999999999E-3</v>
      </c>
      <c r="R149" s="158">
        <f t="shared" si="7"/>
        <v>0.67799999999999994</v>
      </c>
      <c r="S149" s="158">
        <v>0</v>
      </c>
      <c r="T149" s="159">
        <f t="shared" si="8"/>
        <v>0</v>
      </c>
      <c r="AR149" s="106" t="s">
        <v>352</v>
      </c>
      <c r="AT149" s="106" t="s">
        <v>209</v>
      </c>
      <c r="AU149" s="106" t="s">
        <v>174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352</v>
      </c>
      <c r="BM149" s="106" t="s">
        <v>2755</v>
      </c>
    </row>
    <row r="150" spans="2:65" s="18" customFormat="1" ht="24.2" customHeight="1">
      <c r="B150" s="121"/>
      <c r="C150" s="165" t="s">
        <v>257</v>
      </c>
      <c r="D150" s="165" t="s">
        <v>209</v>
      </c>
      <c r="E150" s="166" t="s">
        <v>2756</v>
      </c>
      <c r="F150" s="167" t="s">
        <v>2757</v>
      </c>
      <c r="G150" s="168" t="s">
        <v>227</v>
      </c>
      <c r="H150" s="169">
        <v>1270</v>
      </c>
      <c r="I150" s="170"/>
      <c r="J150" s="170">
        <f t="shared" si="5"/>
        <v>0</v>
      </c>
      <c r="K150" s="171"/>
      <c r="L150" s="177" t="s">
        <v>3462</v>
      </c>
      <c r="M150" s="173" t="s">
        <v>1</v>
      </c>
      <c r="N150" s="174" t="s">
        <v>42</v>
      </c>
      <c r="P150" s="158">
        <f t="shared" si="6"/>
        <v>0</v>
      </c>
      <c r="Q150" s="158">
        <v>1.1299999999999999E-3</v>
      </c>
      <c r="R150" s="158">
        <f t="shared" si="7"/>
        <v>1.4350999999999998</v>
      </c>
      <c r="S150" s="158">
        <v>0</v>
      </c>
      <c r="T150" s="159">
        <f t="shared" si="8"/>
        <v>0</v>
      </c>
      <c r="AR150" s="106" t="s">
        <v>352</v>
      </c>
      <c r="AT150" s="106" t="s">
        <v>209</v>
      </c>
      <c r="AU150" s="106" t="s">
        <v>174</v>
      </c>
      <c r="AY150" s="3" t="s">
        <v>194</v>
      </c>
      <c r="BE150" s="81">
        <f t="shared" si="9"/>
        <v>0</v>
      </c>
      <c r="BF150" s="81">
        <f t="shared" si="10"/>
        <v>0</v>
      </c>
      <c r="BG150" s="81">
        <f t="shared" si="11"/>
        <v>0</v>
      </c>
      <c r="BH150" s="81">
        <f t="shared" si="12"/>
        <v>0</v>
      </c>
      <c r="BI150" s="81">
        <f t="shared" si="13"/>
        <v>0</v>
      </c>
      <c r="BJ150" s="3" t="s">
        <v>174</v>
      </c>
      <c r="BK150" s="81">
        <f t="shared" si="14"/>
        <v>0</v>
      </c>
      <c r="BL150" s="3" t="s">
        <v>352</v>
      </c>
      <c r="BM150" s="106" t="s">
        <v>2758</v>
      </c>
    </row>
    <row r="151" spans="2:65" s="18" customFormat="1" ht="24.2" customHeight="1">
      <c r="B151" s="121"/>
      <c r="C151" s="165" t="s">
        <v>261</v>
      </c>
      <c r="D151" s="165" t="s">
        <v>209</v>
      </c>
      <c r="E151" s="166" t="s">
        <v>2759</v>
      </c>
      <c r="F151" s="167" t="s">
        <v>2760</v>
      </c>
      <c r="G151" s="168" t="s">
        <v>227</v>
      </c>
      <c r="H151" s="169">
        <v>2540</v>
      </c>
      <c r="I151" s="170"/>
      <c r="J151" s="170">
        <f t="shared" si="5"/>
        <v>0</v>
      </c>
      <c r="K151" s="171"/>
      <c r="L151" s="177" t="s">
        <v>3462</v>
      </c>
      <c r="M151" s="173" t="s">
        <v>1</v>
      </c>
      <c r="N151" s="174" t="s">
        <v>42</v>
      </c>
      <c r="P151" s="158">
        <f t="shared" si="6"/>
        <v>0</v>
      </c>
      <c r="Q151" s="158">
        <v>1.1299999999999999E-3</v>
      </c>
      <c r="R151" s="158">
        <f t="shared" si="7"/>
        <v>2.8701999999999996</v>
      </c>
      <c r="S151" s="158">
        <v>0</v>
      </c>
      <c r="T151" s="159">
        <f t="shared" si="8"/>
        <v>0</v>
      </c>
      <c r="AR151" s="106" t="s">
        <v>352</v>
      </c>
      <c r="AT151" s="106" t="s">
        <v>209</v>
      </c>
      <c r="AU151" s="106" t="s">
        <v>174</v>
      </c>
      <c r="AY151" s="3" t="s">
        <v>194</v>
      </c>
      <c r="BE151" s="81">
        <f t="shared" si="9"/>
        <v>0</v>
      </c>
      <c r="BF151" s="81">
        <f t="shared" si="10"/>
        <v>0</v>
      </c>
      <c r="BG151" s="81">
        <f t="shared" si="11"/>
        <v>0</v>
      </c>
      <c r="BH151" s="81">
        <f t="shared" si="12"/>
        <v>0</v>
      </c>
      <c r="BI151" s="81">
        <f t="shared" si="13"/>
        <v>0</v>
      </c>
      <c r="BJ151" s="3" t="s">
        <v>174</v>
      </c>
      <c r="BK151" s="81">
        <f t="shared" si="14"/>
        <v>0</v>
      </c>
      <c r="BL151" s="3" t="s">
        <v>352</v>
      </c>
      <c r="BM151" s="106" t="s">
        <v>2761</v>
      </c>
    </row>
    <row r="152" spans="2:65" s="18" customFormat="1" ht="24.2" customHeight="1">
      <c r="B152" s="121"/>
      <c r="C152" s="165" t="s">
        <v>265</v>
      </c>
      <c r="D152" s="165" t="s">
        <v>209</v>
      </c>
      <c r="E152" s="166" t="s">
        <v>2762</v>
      </c>
      <c r="F152" s="167" t="s">
        <v>2763</v>
      </c>
      <c r="G152" s="168" t="s">
        <v>227</v>
      </c>
      <c r="H152" s="169">
        <v>2540</v>
      </c>
      <c r="I152" s="170"/>
      <c r="J152" s="170">
        <f t="shared" si="5"/>
        <v>0</v>
      </c>
      <c r="K152" s="171"/>
      <c r="L152" s="177" t="s">
        <v>3462</v>
      </c>
      <c r="M152" s="173" t="s">
        <v>1</v>
      </c>
      <c r="N152" s="174" t="s">
        <v>42</v>
      </c>
      <c r="P152" s="158">
        <f t="shared" si="6"/>
        <v>0</v>
      </c>
      <c r="Q152" s="158">
        <v>1.1299999999999999E-3</v>
      </c>
      <c r="R152" s="158">
        <f t="shared" si="7"/>
        <v>2.8701999999999996</v>
      </c>
      <c r="S152" s="158">
        <v>0</v>
      </c>
      <c r="T152" s="159">
        <f t="shared" si="8"/>
        <v>0</v>
      </c>
      <c r="AR152" s="106" t="s">
        <v>352</v>
      </c>
      <c r="AT152" s="106" t="s">
        <v>209</v>
      </c>
      <c r="AU152" s="106" t="s">
        <v>174</v>
      </c>
      <c r="AY152" s="3" t="s">
        <v>194</v>
      </c>
      <c r="BE152" s="81">
        <f t="shared" si="9"/>
        <v>0</v>
      </c>
      <c r="BF152" s="81">
        <f t="shared" si="10"/>
        <v>0</v>
      </c>
      <c r="BG152" s="81">
        <f t="shared" si="11"/>
        <v>0</v>
      </c>
      <c r="BH152" s="81">
        <f t="shared" si="12"/>
        <v>0</v>
      </c>
      <c r="BI152" s="81">
        <f t="shared" si="13"/>
        <v>0</v>
      </c>
      <c r="BJ152" s="3" t="s">
        <v>174</v>
      </c>
      <c r="BK152" s="81">
        <f t="shared" si="14"/>
        <v>0</v>
      </c>
      <c r="BL152" s="3" t="s">
        <v>352</v>
      </c>
      <c r="BM152" s="106" t="s">
        <v>2764</v>
      </c>
    </row>
    <row r="153" spans="2:65" s="18" customFormat="1" ht="24.2" customHeight="1">
      <c r="B153" s="121"/>
      <c r="C153" s="165" t="s">
        <v>269</v>
      </c>
      <c r="D153" s="165" t="s">
        <v>209</v>
      </c>
      <c r="E153" s="166" t="s">
        <v>2765</v>
      </c>
      <c r="F153" s="167" t="s">
        <v>2751</v>
      </c>
      <c r="G153" s="168" t="s">
        <v>227</v>
      </c>
      <c r="H153" s="169">
        <v>1270</v>
      </c>
      <c r="I153" s="170"/>
      <c r="J153" s="170">
        <f t="shared" si="5"/>
        <v>0</v>
      </c>
      <c r="K153" s="171"/>
      <c r="L153" s="177" t="s">
        <v>3462</v>
      </c>
      <c r="M153" s="173" t="s">
        <v>1</v>
      </c>
      <c r="N153" s="174" t="s">
        <v>42</v>
      </c>
      <c r="P153" s="158">
        <f t="shared" si="6"/>
        <v>0</v>
      </c>
      <c r="Q153" s="158">
        <v>1.1299999999999999E-3</v>
      </c>
      <c r="R153" s="158">
        <f t="shared" si="7"/>
        <v>1.4350999999999998</v>
      </c>
      <c r="S153" s="158">
        <v>0</v>
      </c>
      <c r="T153" s="159">
        <f t="shared" si="8"/>
        <v>0</v>
      </c>
      <c r="AR153" s="106" t="s">
        <v>352</v>
      </c>
      <c r="AT153" s="106" t="s">
        <v>209</v>
      </c>
      <c r="AU153" s="106" t="s">
        <v>174</v>
      </c>
      <c r="AY153" s="3" t="s">
        <v>194</v>
      </c>
      <c r="BE153" s="81">
        <f t="shared" si="9"/>
        <v>0</v>
      </c>
      <c r="BF153" s="81">
        <f t="shared" si="10"/>
        <v>0</v>
      </c>
      <c r="BG153" s="81">
        <f t="shared" si="11"/>
        <v>0</v>
      </c>
      <c r="BH153" s="81">
        <f t="shared" si="12"/>
        <v>0</v>
      </c>
      <c r="BI153" s="81">
        <f t="shared" si="13"/>
        <v>0</v>
      </c>
      <c r="BJ153" s="3" t="s">
        <v>174</v>
      </c>
      <c r="BK153" s="81">
        <f t="shared" si="14"/>
        <v>0</v>
      </c>
      <c r="BL153" s="3" t="s">
        <v>352</v>
      </c>
      <c r="BM153" s="106" t="s">
        <v>2766</v>
      </c>
    </row>
    <row r="154" spans="2:65" s="18" customFormat="1" ht="24.2" customHeight="1">
      <c r="B154" s="121"/>
      <c r="C154" s="165" t="s">
        <v>273</v>
      </c>
      <c r="D154" s="165" t="s">
        <v>209</v>
      </c>
      <c r="E154" s="166" t="s">
        <v>2767</v>
      </c>
      <c r="F154" s="167" t="s">
        <v>2768</v>
      </c>
      <c r="G154" s="168" t="s">
        <v>227</v>
      </c>
      <c r="H154" s="169">
        <v>638</v>
      </c>
      <c r="I154" s="170"/>
      <c r="J154" s="170">
        <f t="shared" si="5"/>
        <v>0</v>
      </c>
      <c r="K154" s="171"/>
      <c r="L154" s="177" t="s">
        <v>3462</v>
      </c>
      <c r="M154" s="173" t="s">
        <v>1</v>
      </c>
      <c r="N154" s="174" t="s">
        <v>42</v>
      </c>
      <c r="P154" s="158">
        <f t="shared" si="6"/>
        <v>0</v>
      </c>
      <c r="Q154" s="158">
        <v>1.1299999999999999E-3</v>
      </c>
      <c r="R154" s="158">
        <f t="shared" si="7"/>
        <v>0.72093999999999991</v>
      </c>
      <c r="S154" s="158">
        <v>0</v>
      </c>
      <c r="T154" s="159">
        <f t="shared" si="8"/>
        <v>0</v>
      </c>
      <c r="AR154" s="106" t="s">
        <v>352</v>
      </c>
      <c r="AT154" s="106" t="s">
        <v>209</v>
      </c>
      <c r="AU154" s="106" t="s">
        <v>174</v>
      </c>
      <c r="AY154" s="3" t="s">
        <v>194</v>
      </c>
      <c r="BE154" s="81">
        <f t="shared" si="9"/>
        <v>0</v>
      </c>
      <c r="BF154" s="81">
        <f t="shared" si="10"/>
        <v>0</v>
      </c>
      <c r="BG154" s="81">
        <f t="shared" si="11"/>
        <v>0</v>
      </c>
      <c r="BH154" s="81">
        <f t="shared" si="12"/>
        <v>0</v>
      </c>
      <c r="BI154" s="81">
        <f t="shared" si="13"/>
        <v>0</v>
      </c>
      <c r="BJ154" s="3" t="s">
        <v>174</v>
      </c>
      <c r="BK154" s="81">
        <f t="shared" si="14"/>
        <v>0</v>
      </c>
      <c r="BL154" s="3" t="s">
        <v>352</v>
      </c>
      <c r="BM154" s="106" t="s">
        <v>2769</v>
      </c>
    </row>
    <row r="155" spans="2:65" s="18" customFormat="1" ht="24.2" customHeight="1">
      <c r="B155" s="121"/>
      <c r="C155" s="165" t="s">
        <v>277</v>
      </c>
      <c r="D155" s="165" t="s">
        <v>209</v>
      </c>
      <c r="E155" s="166" t="s">
        <v>2770</v>
      </c>
      <c r="F155" s="167" t="s">
        <v>2771</v>
      </c>
      <c r="G155" s="168" t="s">
        <v>227</v>
      </c>
      <c r="H155" s="169">
        <v>2540</v>
      </c>
      <c r="I155" s="170"/>
      <c r="J155" s="170">
        <f t="shared" si="5"/>
        <v>0</v>
      </c>
      <c r="K155" s="171"/>
      <c r="L155" s="177" t="s">
        <v>3462</v>
      </c>
      <c r="M155" s="173" t="s">
        <v>1</v>
      </c>
      <c r="N155" s="174" t="s">
        <v>42</v>
      </c>
      <c r="P155" s="158">
        <f t="shared" si="6"/>
        <v>0</v>
      </c>
      <c r="Q155" s="158">
        <v>1.1299999999999999E-3</v>
      </c>
      <c r="R155" s="158">
        <f t="shared" si="7"/>
        <v>2.8701999999999996</v>
      </c>
      <c r="S155" s="158">
        <v>0</v>
      </c>
      <c r="T155" s="159">
        <f t="shared" si="8"/>
        <v>0</v>
      </c>
      <c r="AR155" s="106" t="s">
        <v>352</v>
      </c>
      <c r="AT155" s="106" t="s">
        <v>209</v>
      </c>
      <c r="AU155" s="106" t="s">
        <v>174</v>
      </c>
      <c r="AY155" s="3" t="s">
        <v>194</v>
      </c>
      <c r="BE155" s="81">
        <f t="shared" si="9"/>
        <v>0</v>
      </c>
      <c r="BF155" s="81">
        <f t="shared" si="10"/>
        <v>0</v>
      </c>
      <c r="BG155" s="81">
        <f t="shared" si="11"/>
        <v>0</v>
      </c>
      <c r="BH155" s="81">
        <f t="shared" si="12"/>
        <v>0</v>
      </c>
      <c r="BI155" s="81">
        <f t="shared" si="13"/>
        <v>0</v>
      </c>
      <c r="BJ155" s="3" t="s">
        <v>174</v>
      </c>
      <c r="BK155" s="81">
        <f t="shared" si="14"/>
        <v>0</v>
      </c>
      <c r="BL155" s="3" t="s">
        <v>352</v>
      </c>
      <c r="BM155" s="106" t="s">
        <v>2772</v>
      </c>
    </row>
    <row r="156" spans="2:65" s="18" customFormat="1" ht="24.2" customHeight="1">
      <c r="B156" s="121"/>
      <c r="C156" s="165" t="s">
        <v>281</v>
      </c>
      <c r="D156" s="165" t="s">
        <v>209</v>
      </c>
      <c r="E156" s="166" t="s">
        <v>2773</v>
      </c>
      <c r="F156" s="167" t="s">
        <v>2774</v>
      </c>
      <c r="G156" s="168" t="s">
        <v>227</v>
      </c>
      <c r="H156" s="169">
        <v>660</v>
      </c>
      <c r="I156" s="170"/>
      <c r="J156" s="170">
        <f t="shared" si="5"/>
        <v>0</v>
      </c>
      <c r="K156" s="171"/>
      <c r="L156" s="177" t="s">
        <v>3462</v>
      </c>
      <c r="M156" s="173" t="s">
        <v>1</v>
      </c>
      <c r="N156" s="174" t="s">
        <v>42</v>
      </c>
      <c r="P156" s="158">
        <f t="shared" si="6"/>
        <v>0</v>
      </c>
      <c r="Q156" s="158">
        <v>1.1299999999999999E-3</v>
      </c>
      <c r="R156" s="158">
        <f t="shared" si="7"/>
        <v>0.74579999999999991</v>
      </c>
      <c r="S156" s="158">
        <v>0</v>
      </c>
      <c r="T156" s="159">
        <f t="shared" si="8"/>
        <v>0</v>
      </c>
      <c r="AR156" s="106" t="s">
        <v>352</v>
      </c>
      <c r="AT156" s="106" t="s">
        <v>209</v>
      </c>
      <c r="AU156" s="106" t="s">
        <v>174</v>
      </c>
      <c r="AY156" s="3" t="s">
        <v>194</v>
      </c>
      <c r="BE156" s="81">
        <f t="shared" si="9"/>
        <v>0</v>
      </c>
      <c r="BF156" s="81">
        <f t="shared" si="10"/>
        <v>0</v>
      </c>
      <c r="BG156" s="81">
        <f t="shared" si="11"/>
        <v>0</v>
      </c>
      <c r="BH156" s="81">
        <f t="shared" si="12"/>
        <v>0</v>
      </c>
      <c r="BI156" s="81">
        <f t="shared" si="13"/>
        <v>0</v>
      </c>
      <c r="BJ156" s="3" t="s">
        <v>174</v>
      </c>
      <c r="BK156" s="81">
        <f t="shared" si="14"/>
        <v>0</v>
      </c>
      <c r="BL156" s="3" t="s">
        <v>352</v>
      </c>
      <c r="BM156" s="106" t="s">
        <v>2775</v>
      </c>
    </row>
    <row r="157" spans="2:65" s="18" customFormat="1" ht="16.5" customHeight="1">
      <c r="B157" s="121"/>
      <c r="C157" s="150" t="s">
        <v>7</v>
      </c>
      <c r="D157" s="150" t="s">
        <v>197</v>
      </c>
      <c r="E157" s="151" t="s">
        <v>2776</v>
      </c>
      <c r="F157" s="152" t="s">
        <v>2777</v>
      </c>
      <c r="G157" s="153" t="s">
        <v>284</v>
      </c>
      <c r="H157" s="154">
        <v>168</v>
      </c>
      <c r="I157" s="155"/>
      <c r="J157" s="155">
        <f t="shared" si="5"/>
        <v>0</v>
      </c>
      <c r="K157" s="156"/>
      <c r="L157" s="177" t="s">
        <v>3462</v>
      </c>
      <c r="M157" s="157" t="s">
        <v>1</v>
      </c>
      <c r="N157" s="120" t="s">
        <v>42</v>
      </c>
      <c r="P157" s="158">
        <f t="shared" si="6"/>
        <v>0</v>
      </c>
      <c r="Q157" s="158">
        <v>0</v>
      </c>
      <c r="R157" s="158">
        <f t="shared" si="7"/>
        <v>0</v>
      </c>
      <c r="S157" s="158">
        <v>0</v>
      </c>
      <c r="T157" s="159">
        <f t="shared" si="8"/>
        <v>0</v>
      </c>
      <c r="AR157" s="106" t="s">
        <v>84</v>
      </c>
      <c r="AT157" s="106" t="s">
        <v>197</v>
      </c>
      <c r="AU157" s="106" t="s">
        <v>174</v>
      </c>
      <c r="AY157" s="3" t="s">
        <v>194</v>
      </c>
      <c r="BE157" s="81">
        <f t="shared" si="9"/>
        <v>0</v>
      </c>
      <c r="BF157" s="81">
        <f t="shared" si="10"/>
        <v>0</v>
      </c>
      <c r="BG157" s="81">
        <f t="shared" si="11"/>
        <v>0</v>
      </c>
      <c r="BH157" s="81">
        <f t="shared" si="12"/>
        <v>0</v>
      </c>
      <c r="BI157" s="81">
        <f t="shared" si="13"/>
        <v>0</v>
      </c>
      <c r="BJ157" s="3" t="s">
        <v>174</v>
      </c>
      <c r="BK157" s="81">
        <f t="shared" si="14"/>
        <v>0</v>
      </c>
      <c r="BL157" s="3" t="s">
        <v>84</v>
      </c>
      <c r="BM157" s="106" t="s">
        <v>2778</v>
      </c>
    </row>
    <row r="158" spans="2:65" s="18" customFormat="1" ht="24.2" customHeight="1">
      <c r="B158" s="121"/>
      <c r="C158" s="165" t="s">
        <v>289</v>
      </c>
      <c r="D158" s="165" t="s">
        <v>209</v>
      </c>
      <c r="E158" s="166" t="s">
        <v>2747</v>
      </c>
      <c r="F158" s="167" t="s">
        <v>2748</v>
      </c>
      <c r="G158" s="168" t="s">
        <v>227</v>
      </c>
      <c r="H158" s="169">
        <v>28</v>
      </c>
      <c r="I158" s="170"/>
      <c r="J158" s="170">
        <f t="shared" si="5"/>
        <v>0</v>
      </c>
      <c r="K158" s="171"/>
      <c r="L158" s="177" t="s">
        <v>3462</v>
      </c>
      <c r="M158" s="173" t="s">
        <v>1</v>
      </c>
      <c r="N158" s="174" t="s">
        <v>42</v>
      </c>
      <c r="P158" s="158">
        <f t="shared" si="6"/>
        <v>0</v>
      </c>
      <c r="Q158" s="158">
        <v>1.1299999999999999E-3</v>
      </c>
      <c r="R158" s="158">
        <f t="shared" si="7"/>
        <v>3.1640000000000001E-2</v>
      </c>
      <c r="S158" s="158">
        <v>0</v>
      </c>
      <c r="T158" s="159">
        <f t="shared" si="8"/>
        <v>0</v>
      </c>
      <c r="AR158" s="106" t="s">
        <v>352</v>
      </c>
      <c r="AT158" s="106" t="s">
        <v>209</v>
      </c>
      <c r="AU158" s="106" t="s">
        <v>174</v>
      </c>
      <c r="AY158" s="3" t="s">
        <v>194</v>
      </c>
      <c r="BE158" s="81">
        <f t="shared" si="9"/>
        <v>0</v>
      </c>
      <c r="BF158" s="81">
        <f t="shared" si="10"/>
        <v>0</v>
      </c>
      <c r="BG158" s="81">
        <f t="shared" si="11"/>
        <v>0</v>
      </c>
      <c r="BH158" s="81">
        <f t="shared" si="12"/>
        <v>0</v>
      </c>
      <c r="BI158" s="81">
        <f t="shared" si="13"/>
        <v>0</v>
      </c>
      <c r="BJ158" s="3" t="s">
        <v>174</v>
      </c>
      <c r="BK158" s="81">
        <f t="shared" si="14"/>
        <v>0</v>
      </c>
      <c r="BL158" s="3" t="s">
        <v>352</v>
      </c>
      <c r="BM158" s="106" t="s">
        <v>2779</v>
      </c>
    </row>
    <row r="159" spans="2:65" s="18" customFormat="1" ht="24.2" customHeight="1">
      <c r="B159" s="121"/>
      <c r="C159" s="165" t="s">
        <v>293</v>
      </c>
      <c r="D159" s="165" t="s">
        <v>209</v>
      </c>
      <c r="E159" s="166" t="s">
        <v>2750</v>
      </c>
      <c r="F159" s="167" t="s">
        <v>2751</v>
      </c>
      <c r="G159" s="168" t="s">
        <v>227</v>
      </c>
      <c r="H159" s="169">
        <v>180</v>
      </c>
      <c r="I159" s="170"/>
      <c r="J159" s="170">
        <f t="shared" si="5"/>
        <v>0</v>
      </c>
      <c r="K159" s="171"/>
      <c r="L159" s="177" t="s">
        <v>3462</v>
      </c>
      <c r="M159" s="173" t="s">
        <v>1</v>
      </c>
      <c r="N159" s="174" t="s">
        <v>42</v>
      </c>
      <c r="P159" s="158">
        <f t="shared" si="6"/>
        <v>0</v>
      </c>
      <c r="Q159" s="158">
        <v>1.1299999999999999E-3</v>
      </c>
      <c r="R159" s="158">
        <f t="shared" si="7"/>
        <v>0.2034</v>
      </c>
      <c r="S159" s="158">
        <v>0</v>
      </c>
      <c r="T159" s="159">
        <f t="shared" si="8"/>
        <v>0</v>
      </c>
      <c r="AR159" s="106" t="s">
        <v>352</v>
      </c>
      <c r="AT159" s="106" t="s">
        <v>209</v>
      </c>
      <c r="AU159" s="106" t="s">
        <v>174</v>
      </c>
      <c r="AY159" s="3" t="s">
        <v>194</v>
      </c>
      <c r="BE159" s="81">
        <f t="shared" si="9"/>
        <v>0</v>
      </c>
      <c r="BF159" s="81">
        <f t="shared" si="10"/>
        <v>0</v>
      </c>
      <c r="BG159" s="81">
        <f t="shared" si="11"/>
        <v>0</v>
      </c>
      <c r="BH159" s="81">
        <f t="shared" si="12"/>
        <v>0</v>
      </c>
      <c r="BI159" s="81">
        <f t="shared" si="13"/>
        <v>0</v>
      </c>
      <c r="BJ159" s="3" t="s">
        <v>174</v>
      </c>
      <c r="BK159" s="81">
        <f t="shared" si="14"/>
        <v>0</v>
      </c>
      <c r="BL159" s="3" t="s">
        <v>352</v>
      </c>
      <c r="BM159" s="106" t="s">
        <v>2780</v>
      </c>
    </row>
    <row r="160" spans="2:65" s="18" customFormat="1" ht="24.2" customHeight="1">
      <c r="B160" s="121"/>
      <c r="C160" s="165" t="s">
        <v>297</v>
      </c>
      <c r="D160" s="165" t="s">
        <v>209</v>
      </c>
      <c r="E160" s="166" t="s">
        <v>2753</v>
      </c>
      <c r="F160" s="167" t="s">
        <v>2754</v>
      </c>
      <c r="G160" s="168" t="s">
        <v>227</v>
      </c>
      <c r="H160" s="169">
        <v>350</v>
      </c>
      <c r="I160" s="170"/>
      <c r="J160" s="170">
        <f t="shared" si="5"/>
        <v>0</v>
      </c>
      <c r="K160" s="171"/>
      <c r="L160" s="177" t="s">
        <v>3462</v>
      </c>
      <c r="M160" s="173" t="s">
        <v>1</v>
      </c>
      <c r="N160" s="174" t="s">
        <v>42</v>
      </c>
      <c r="P160" s="158">
        <f t="shared" si="6"/>
        <v>0</v>
      </c>
      <c r="Q160" s="158">
        <v>1.1299999999999999E-3</v>
      </c>
      <c r="R160" s="158">
        <f t="shared" si="7"/>
        <v>0.39549999999999996</v>
      </c>
      <c r="S160" s="158">
        <v>0</v>
      </c>
      <c r="T160" s="159">
        <f t="shared" si="8"/>
        <v>0</v>
      </c>
      <c r="AR160" s="106" t="s">
        <v>352</v>
      </c>
      <c r="AT160" s="106" t="s">
        <v>209</v>
      </c>
      <c r="AU160" s="106" t="s">
        <v>174</v>
      </c>
      <c r="AY160" s="3" t="s">
        <v>194</v>
      </c>
      <c r="BE160" s="81">
        <f t="shared" si="9"/>
        <v>0</v>
      </c>
      <c r="BF160" s="81">
        <f t="shared" si="10"/>
        <v>0</v>
      </c>
      <c r="BG160" s="81">
        <f t="shared" si="11"/>
        <v>0</v>
      </c>
      <c r="BH160" s="81">
        <f t="shared" si="12"/>
        <v>0</v>
      </c>
      <c r="BI160" s="81">
        <f t="shared" si="13"/>
        <v>0</v>
      </c>
      <c r="BJ160" s="3" t="s">
        <v>174</v>
      </c>
      <c r="BK160" s="81">
        <f t="shared" si="14"/>
        <v>0</v>
      </c>
      <c r="BL160" s="3" t="s">
        <v>352</v>
      </c>
      <c r="BM160" s="106" t="s">
        <v>2781</v>
      </c>
    </row>
    <row r="161" spans="2:65" s="18" customFormat="1" ht="24.2" customHeight="1">
      <c r="B161" s="121"/>
      <c r="C161" s="165" t="s">
        <v>301</v>
      </c>
      <c r="D161" s="165" t="s">
        <v>209</v>
      </c>
      <c r="E161" s="166" t="s">
        <v>2756</v>
      </c>
      <c r="F161" s="167" t="s">
        <v>2757</v>
      </c>
      <c r="G161" s="168" t="s">
        <v>227</v>
      </c>
      <c r="H161" s="169">
        <v>680</v>
      </c>
      <c r="I161" s="170"/>
      <c r="J161" s="170">
        <f t="shared" si="5"/>
        <v>0</v>
      </c>
      <c r="K161" s="171"/>
      <c r="L161" s="177" t="s">
        <v>3462</v>
      </c>
      <c r="M161" s="173" t="s">
        <v>1</v>
      </c>
      <c r="N161" s="174" t="s">
        <v>42</v>
      </c>
      <c r="P161" s="158">
        <f t="shared" si="6"/>
        <v>0</v>
      </c>
      <c r="Q161" s="158">
        <v>1.1299999999999999E-3</v>
      </c>
      <c r="R161" s="158">
        <f t="shared" si="7"/>
        <v>0.76839999999999997</v>
      </c>
      <c r="S161" s="158">
        <v>0</v>
      </c>
      <c r="T161" s="159">
        <f t="shared" si="8"/>
        <v>0</v>
      </c>
      <c r="AR161" s="106" t="s">
        <v>352</v>
      </c>
      <c r="AT161" s="106" t="s">
        <v>209</v>
      </c>
      <c r="AU161" s="106" t="s">
        <v>174</v>
      </c>
      <c r="AY161" s="3" t="s">
        <v>194</v>
      </c>
      <c r="BE161" s="81">
        <f t="shared" si="9"/>
        <v>0</v>
      </c>
      <c r="BF161" s="81">
        <f t="shared" si="10"/>
        <v>0</v>
      </c>
      <c r="BG161" s="81">
        <f t="shared" si="11"/>
        <v>0</v>
      </c>
      <c r="BH161" s="81">
        <f t="shared" si="12"/>
        <v>0</v>
      </c>
      <c r="BI161" s="81">
        <f t="shared" si="13"/>
        <v>0</v>
      </c>
      <c r="BJ161" s="3" t="s">
        <v>174</v>
      </c>
      <c r="BK161" s="81">
        <f t="shared" si="14"/>
        <v>0</v>
      </c>
      <c r="BL161" s="3" t="s">
        <v>352</v>
      </c>
      <c r="BM161" s="106" t="s">
        <v>2782</v>
      </c>
    </row>
    <row r="162" spans="2:65" s="18" customFormat="1" ht="24.2" customHeight="1">
      <c r="B162" s="121"/>
      <c r="C162" s="165" t="s">
        <v>305</v>
      </c>
      <c r="D162" s="165" t="s">
        <v>209</v>
      </c>
      <c r="E162" s="166" t="s">
        <v>2759</v>
      </c>
      <c r="F162" s="167" t="s">
        <v>2760</v>
      </c>
      <c r="G162" s="168" t="s">
        <v>227</v>
      </c>
      <c r="H162" s="169">
        <v>1320</v>
      </c>
      <c r="I162" s="170"/>
      <c r="J162" s="170">
        <f t="shared" si="5"/>
        <v>0</v>
      </c>
      <c r="K162" s="171"/>
      <c r="L162" s="177" t="s">
        <v>3462</v>
      </c>
      <c r="M162" s="173" t="s">
        <v>1</v>
      </c>
      <c r="N162" s="174" t="s">
        <v>42</v>
      </c>
      <c r="P162" s="158">
        <f t="shared" si="6"/>
        <v>0</v>
      </c>
      <c r="Q162" s="158">
        <v>1.1299999999999999E-3</v>
      </c>
      <c r="R162" s="158">
        <f t="shared" si="7"/>
        <v>1.4915999999999998</v>
      </c>
      <c r="S162" s="158">
        <v>0</v>
      </c>
      <c r="T162" s="159">
        <f t="shared" si="8"/>
        <v>0</v>
      </c>
      <c r="AR162" s="106" t="s">
        <v>352</v>
      </c>
      <c r="AT162" s="106" t="s">
        <v>209</v>
      </c>
      <c r="AU162" s="106" t="s">
        <v>174</v>
      </c>
      <c r="AY162" s="3" t="s">
        <v>194</v>
      </c>
      <c r="BE162" s="81">
        <f t="shared" si="9"/>
        <v>0</v>
      </c>
      <c r="BF162" s="81">
        <f t="shared" si="10"/>
        <v>0</v>
      </c>
      <c r="BG162" s="81">
        <f t="shared" si="11"/>
        <v>0</v>
      </c>
      <c r="BH162" s="81">
        <f t="shared" si="12"/>
        <v>0</v>
      </c>
      <c r="BI162" s="81">
        <f t="shared" si="13"/>
        <v>0</v>
      </c>
      <c r="BJ162" s="3" t="s">
        <v>174</v>
      </c>
      <c r="BK162" s="81">
        <f t="shared" si="14"/>
        <v>0</v>
      </c>
      <c r="BL162" s="3" t="s">
        <v>352</v>
      </c>
      <c r="BM162" s="106" t="s">
        <v>2783</v>
      </c>
    </row>
    <row r="163" spans="2:65" s="18" customFormat="1" ht="24.2" customHeight="1">
      <c r="B163" s="121"/>
      <c r="C163" s="165" t="s">
        <v>309</v>
      </c>
      <c r="D163" s="165" t="s">
        <v>209</v>
      </c>
      <c r="E163" s="166" t="s">
        <v>2762</v>
      </c>
      <c r="F163" s="167" t="s">
        <v>2763</v>
      </c>
      <c r="G163" s="168" t="s">
        <v>227</v>
      </c>
      <c r="H163" s="169">
        <v>1320</v>
      </c>
      <c r="I163" s="170"/>
      <c r="J163" s="170">
        <f t="shared" si="5"/>
        <v>0</v>
      </c>
      <c r="K163" s="171"/>
      <c r="L163" s="177" t="s">
        <v>3462</v>
      </c>
      <c r="M163" s="173" t="s">
        <v>1</v>
      </c>
      <c r="N163" s="174" t="s">
        <v>42</v>
      </c>
      <c r="P163" s="158">
        <f t="shared" si="6"/>
        <v>0</v>
      </c>
      <c r="Q163" s="158">
        <v>1.1299999999999999E-3</v>
      </c>
      <c r="R163" s="158">
        <f t="shared" si="7"/>
        <v>1.4915999999999998</v>
      </c>
      <c r="S163" s="158">
        <v>0</v>
      </c>
      <c r="T163" s="159">
        <f t="shared" si="8"/>
        <v>0</v>
      </c>
      <c r="AR163" s="106" t="s">
        <v>352</v>
      </c>
      <c r="AT163" s="106" t="s">
        <v>209</v>
      </c>
      <c r="AU163" s="106" t="s">
        <v>174</v>
      </c>
      <c r="AY163" s="3" t="s">
        <v>194</v>
      </c>
      <c r="BE163" s="81">
        <f t="shared" si="9"/>
        <v>0</v>
      </c>
      <c r="BF163" s="81">
        <f t="shared" si="10"/>
        <v>0</v>
      </c>
      <c r="BG163" s="81">
        <f t="shared" si="11"/>
        <v>0</v>
      </c>
      <c r="BH163" s="81">
        <f t="shared" si="12"/>
        <v>0</v>
      </c>
      <c r="BI163" s="81">
        <f t="shared" si="13"/>
        <v>0</v>
      </c>
      <c r="BJ163" s="3" t="s">
        <v>174</v>
      </c>
      <c r="BK163" s="81">
        <f t="shared" si="14"/>
        <v>0</v>
      </c>
      <c r="BL163" s="3" t="s">
        <v>352</v>
      </c>
      <c r="BM163" s="106" t="s">
        <v>2784</v>
      </c>
    </row>
    <row r="164" spans="2:65" s="18" customFormat="1" ht="24.2" customHeight="1">
      <c r="B164" s="121"/>
      <c r="C164" s="165" t="s">
        <v>313</v>
      </c>
      <c r="D164" s="165" t="s">
        <v>209</v>
      </c>
      <c r="E164" s="166" t="s">
        <v>2765</v>
      </c>
      <c r="F164" s="167" t="s">
        <v>2751</v>
      </c>
      <c r="G164" s="168" t="s">
        <v>227</v>
      </c>
      <c r="H164" s="169">
        <v>680</v>
      </c>
      <c r="I164" s="170"/>
      <c r="J164" s="170">
        <f t="shared" si="5"/>
        <v>0</v>
      </c>
      <c r="K164" s="171"/>
      <c r="L164" s="177" t="s">
        <v>3462</v>
      </c>
      <c r="M164" s="173" t="s">
        <v>1</v>
      </c>
      <c r="N164" s="174" t="s">
        <v>42</v>
      </c>
      <c r="P164" s="158">
        <f t="shared" si="6"/>
        <v>0</v>
      </c>
      <c r="Q164" s="158">
        <v>1.1299999999999999E-3</v>
      </c>
      <c r="R164" s="158">
        <f t="shared" si="7"/>
        <v>0.76839999999999997</v>
      </c>
      <c r="S164" s="158">
        <v>0</v>
      </c>
      <c r="T164" s="159">
        <f t="shared" si="8"/>
        <v>0</v>
      </c>
      <c r="AR164" s="106" t="s">
        <v>352</v>
      </c>
      <c r="AT164" s="106" t="s">
        <v>209</v>
      </c>
      <c r="AU164" s="106" t="s">
        <v>174</v>
      </c>
      <c r="AY164" s="3" t="s">
        <v>194</v>
      </c>
      <c r="BE164" s="81">
        <f t="shared" si="9"/>
        <v>0</v>
      </c>
      <c r="BF164" s="81">
        <f t="shared" si="10"/>
        <v>0</v>
      </c>
      <c r="BG164" s="81">
        <f t="shared" si="11"/>
        <v>0</v>
      </c>
      <c r="BH164" s="81">
        <f t="shared" si="12"/>
        <v>0</v>
      </c>
      <c r="BI164" s="81">
        <f t="shared" si="13"/>
        <v>0</v>
      </c>
      <c r="BJ164" s="3" t="s">
        <v>174</v>
      </c>
      <c r="BK164" s="81">
        <f t="shared" si="14"/>
        <v>0</v>
      </c>
      <c r="BL164" s="3" t="s">
        <v>352</v>
      </c>
      <c r="BM164" s="106" t="s">
        <v>2785</v>
      </c>
    </row>
    <row r="165" spans="2:65" s="18" customFormat="1" ht="24.2" customHeight="1">
      <c r="B165" s="121"/>
      <c r="C165" s="165" t="s">
        <v>317</v>
      </c>
      <c r="D165" s="165" t="s">
        <v>209</v>
      </c>
      <c r="E165" s="166" t="s">
        <v>2767</v>
      </c>
      <c r="F165" s="167" t="s">
        <v>2768</v>
      </c>
      <c r="G165" s="168" t="s">
        <v>227</v>
      </c>
      <c r="H165" s="169">
        <v>450</v>
      </c>
      <c r="I165" s="170"/>
      <c r="J165" s="170">
        <f t="shared" si="5"/>
        <v>0</v>
      </c>
      <c r="K165" s="171"/>
      <c r="L165" s="177" t="s">
        <v>3462</v>
      </c>
      <c r="M165" s="173" t="s">
        <v>1</v>
      </c>
      <c r="N165" s="174" t="s">
        <v>42</v>
      </c>
      <c r="P165" s="158">
        <f t="shared" si="6"/>
        <v>0</v>
      </c>
      <c r="Q165" s="158">
        <v>1.1299999999999999E-3</v>
      </c>
      <c r="R165" s="158">
        <f t="shared" si="7"/>
        <v>0.50849999999999995</v>
      </c>
      <c r="S165" s="158">
        <v>0</v>
      </c>
      <c r="T165" s="159">
        <f t="shared" si="8"/>
        <v>0</v>
      </c>
      <c r="AR165" s="106" t="s">
        <v>352</v>
      </c>
      <c r="AT165" s="106" t="s">
        <v>209</v>
      </c>
      <c r="AU165" s="106" t="s">
        <v>174</v>
      </c>
      <c r="AY165" s="3" t="s">
        <v>194</v>
      </c>
      <c r="BE165" s="81">
        <f t="shared" si="9"/>
        <v>0</v>
      </c>
      <c r="BF165" s="81">
        <f t="shared" si="10"/>
        <v>0</v>
      </c>
      <c r="BG165" s="81">
        <f t="shared" si="11"/>
        <v>0</v>
      </c>
      <c r="BH165" s="81">
        <f t="shared" si="12"/>
        <v>0</v>
      </c>
      <c r="BI165" s="81">
        <f t="shared" si="13"/>
        <v>0</v>
      </c>
      <c r="BJ165" s="3" t="s">
        <v>174</v>
      </c>
      <c r="BK165" s="81">
        <f t="shared" si="14"/>
        <v>0</v>
      </c>
      <c r="BL165" s="3" t="s">
        <v>352</v>
      </c>
      <c r="BM165" s="106" t="s">
        <v>2786</v>
      </c>
    </row>
    <row r="166" spans="2:65" s="18" customFormat="1" ht="24.2" customHeight="1">
      <c r="B166" s="121"/>
      <c r="C166" s="165" t="s">
        <v>321</v>
      </c>
      <c r="D166" s="165" t="s">
        <v>209</v>
      </c>
      <c r="E166" s="166" t="s">
        <v>2770</v>
      </c>
      <c r="F166" s="167" t="s">
        <v>2771</v>
      </c>
      <c r="G166" s="168" t="s">
        <v>227</v>
      </c>
      <c r="H166" s="169">
        <v>1350</v>
      </c>
      <c r="I166" s="170"/>
      <c r="J166" s="170">
        <f t="shared" si="5"/>
        <v>0</v>
      </c>
      <c r="K166" s="171"/>
      <c r="L166" s="177" t="s">
        <v>3462</v>
      </c>
      <c r="M166" s="173" t="s">
        <v>1</v>
      </c>
      <c r="N166" s="174" t="s">
        <v>42</v>
      </c>
      <c r="P166" s="158">
        <f t="shared" si="6"/>
        <v>0</v>
      </c>
      <c r="Q166" s="158">
        <v>1.1299999999999999E-3</v>
      </c>
      <c r="R166" s="158">
        <f t="shared" si="7"/>
        <v>1.5254999999999999</v>
      </c>
      <c r="S166" s="158">
        <v>0</v>
      </c>
      <c r="T166" s="159">
        <f t="shared" si="8"/>
        <v>0</v>
      </c>
      <c r="AR166" s="106" t="s">
        <v>352</v>
      </c>
      <c r="AT166" s="106" t="s">
        <v>209</v>
      </c>
      <c r="AU166" s="106" t="s">
        <v>174</v>
      </c>
      <c r="AY166" s="3" t="s">
        <v>194</v>
      </c>
      <c r="BE166" s="81">
        <f t="shared" si="9"/>
        <v>0</v>
      </c>
      <c r="BF166" s="81">
        <f t="shared" si="10"/>
        <v>0</v>
      </c>
      <c r="BG166" s="81">
        <f t="shared" si="11"/>
        <v>0</v>
      </c>
      <c r="BH166" s="81">
        <f t="shared" si="12"/>
        <v>0</v>
      </c>
      <c r="BI166" s="81">
        <f t="shared" si="13"/>
        <v>0</v>
      </c>
      <c r="BJ166" s="3" t="s">
        <v>174</v>
      </c>
      <c r="BK166" s="81">
        <f t="shared" si="14"/>
        <v>0</v>
      </c>
      <c r="BL166" s="3" t="s">
        <v>352</v>
      </c>
      <c r="BM166" s="106" t="s">
        <v>2787</v>
      </c>
    </row>
    <row r="167" spans="2:65" s="18" customFormat="1" ht="24.2" customHeight="1">
      <c r="B167" s="121"/>
      <c r="C167" s="165" t="s">
        <v>325</v>
      </c>
      <c r="D167" s="165" t="s">
        <v>209</v>
      </c>
      <c r="E167" s="166" t="s">
        <v>2773</v>
      </c>
      <c r="F167" s="167" t="s">
        <v>2774</v>
      </c>
      <c r="G167" s="168" t="s">
        <v>227</v>
      </c>
      <c r="H167" s="169">
        <v>460</v>
      </c>
      <c r="I167" s="170"/>
      <c r="J167" s="170">
        <f t="shared" si="5"/>
        <v>0</v>
      </c>
      <c r="K167" s="171"/>
      <c r="L167" s="177" t="s">
        <v>3462</v>
      </c>
      <c r="M167" s="173" t="s">
        <v>1</v>
      </c>
      <c r="N167" s="174" t="s">
        <v>42</v>
      </c>
      <c r="P167" s="158">
        <f t="shared" si="6"/>
        <v>0</v>
      </c>
      <c r="Q167" s="158">
        <v>1.1299999999999999E-3</v>
      </c>
      <c r="R167" s="158">
        <f t="shared" si="7"/>
        <v>0.51979999999999993</v>
      </c>
      <c r="S167" s="158">
        <v>0</v>
      </c>
      <c r="T167" s="159">
        <f t="shared" si="8"/>
        <v>0</v>
      </c>
      <c r="AR167" s="106" t="s">
        <v>352</v>
      </c>
      <c r="AT167" s="106" t="s">
        <v>209</v>
      </c>
      <c r="AU167" s="106" t="s">
        <v>174</v>
      </c>
      <c r="AY167" s="3" t="s">
        <v>194</v>
      </c>
      <c r="BE167" s="81">
        <f t="shared" si="9"/>
        <v>0</v>
      </c>
      <c r="BF167" s="81">
        <f t="shared" si="10"/>
        <v>0</v>
      </c>
      <c r="BG167" s="81">
        <f t="shared" si="11"/>
        <v>0</v>
      </c>
      <c r="BH167" s="81">
        <f t="shared" si="12"/>
        <v>0</v>
      </c>
      <c r="BI167" s="81">
        <f t="shared" si="13"/>
        <v>0</v>
      </c>
      <c r="BJ167" s="3" t="s">
        <v>174</v>
      </c>
      <c r="BK167" s="81">
        <f t="shared" si="14"/>
        <v>0</v>
      </c>
      <c r="BL167" s="3" t="s">
        <v>352</v>
      </c>
      <c r="BM167" s="106" t="s">
        <v>2788</v>
      </c>
    </row>
    <row r="168" spans="2:65" s="18" customFormat="1" ht="24.2" customHeight="1">
      <c r="B168" s="121"/>
      <c r="C168" s="165" t="s">
        <v>329</v>
      </c>
      <c r="D168" s="165" t="s">
        <v>209</v>
      </c>
      <c r="E168" s="166" t="s">
        <v>2789</v>
      </c>
      <c r="F168" s="167" t="s">
        <v>2790</v>
      </c>
      <c r="G168" s="168" t="s">
        <v>227</v>
      </c>
      <c r="H168" s="169">
        <v>50</v>
      </c>
      <c r="I168" s="170"/>
      <c r="J168" s="170">
        <f t="shared" si="5"/>
        <v>0</v>
      </c>
      <c r="K168" s="171"/>
      <c r="L168" s="177" t="s">
        <v>3462</v>
      </c>
      <c r="M168" s="173" t="s">
        <v>1</v>
      </c>
      <c r="N168" s="174" t="s">
        <v>42</v>
      </c>
      <c r="P168" s="158">
        <f t="shared" si="6"/>
        <v>0</v>
      </c>
      <c r="Q168" s="158">
        <v>1.1299999999999999E-3</v>
      </c>
      <c r="R168" s="158">
        <f t="shared" si="7"/>
        <v>5.6499999999999995E-2</v>
      </c>
      <c r="S168" s="158">
        <v>0</v>
      </c>
      <c r="T168" s="159">
        <f t="shared" si="8"/>
        <v>0</v>
      </c>
      <c r="AR168" s="106" t="s">
        <v>352</v>
      </c>
      <c r="AT168" s="106" t="s">
        <v>209</v>
      </c>
      <c r="AU168" s="106" t="s">
        <v>174</v>
      </c>
      <c r="AY168" s="3" t="s">
        <v>194</v>
      </c>
      <c r="BE168" s="81">
        <f t="shared" si="9"/>
        <v>0</v>
      </c>
      <c r="BF168" s="81">
        <f t="shared" si="10"/>
        <v>0</v>
      </c>
      <c r="BG168" s="81">
        <f t="shared" si="11"/>
        <v>0</v>
      </c>
      <c r="BH168" s="81">
        <f t="shared" si="12"/>
        <v>0</v>
      </c>
      <c r="BI168" s="81">
        <f t="shared" si="13"/>
        <v>0</v>
      </c>
      <c r="BJ168" s="3" t="s">
        <v>174</v>
      </c>
      <c r="BK168" s="81">
        <f t="shared" si="14"/>
        <v>0</v>
      </c>
      <c r="BL168" s="3" t="s">
        <v>352</v>
      </c>
      <c r="BM168" s="106" t="s">
        <v>2791</v>
      </c>
    </row>
    <row r="169" spans="2:65" s="18" customFormat="1" ht="24.2" customHeight="1">
      <c r="B169" s="121"/>
      <c r="C169" s="150" t="s">
        <v>333</v>
      </c>
      <c r="D169" s="150" t="s">
        <v>197</v>
      </c>
      <c r="E169" s="151" t="s">
        <v>1949</v>
      </c>
      <c r="F169" s="152" t="s">
        <v>1950</v>
      </c>
      <c r="G169" s="153" t="s">
        <v>227</v>
      </c>
      <c r="H169" s="154">
        <v>540</v>
      </c>
      <c r="I169" s="155"/>
      <c r="J169" s="155">
        <f t="shared" si="5"/>
        <v>0</v>
      </c>
      <c r="K169" s="156"/>
      <c r="L169" s="19"/>
      <c r="M169" s="157" t="s">
        <v>1</v>
      </c>
      <c r="N169" s="120" t="s">
        <v>42</v>
      </c>
      <c r="P169" s="158">
        <f t="shared" si="6"/>
        <v>0</v>
      </c>
      <c r="Q169" s="158">
        <v>0</v>
      </c>
      <c r="R169" s="158">
        <f t="shared" si="7"/>
        <v>0</v>
      </c>
      <c r="S169" s="158">
        <v>0</v>
      </c>
      <c r="T169" s="159">
        <f t="shared" si="8"/>
        <v>0</v>
      </c>
      <c r="AR169" s="106" t="s">
        <v>84</v>
      </c>
      <c r="AT169" s="106" t="s">
        <v>197</v>
      </c>
      <c r="AU169" s="106" t="s">
        <v>174</v>
      </c>
      <c r="AY169" s="3" t="s">
        <v>194</v>
      </c>
      <c r="BE169" s="81">
        <f t="shared" si="9"/>
        <v>0</v>
      </c>
      <c r="BF169" s="81">
        <f t="shared" si="10"/>
        <v>0</v>
      </c>
      <c r="BG169" s="81">
        <f t="shared" si="11"/>
        <v>0</v>
      </c>
      <c r="BH169" s="81">
        <f t="shared" si="12"/>
        <v>0</v>
      </c>
      <c r="BI169" s="81">
        <f t="shared" si="13"/>
        <v>0</v>
      </c>
      <c r="BJ169" s="3" t="s">
        <v>174</v>
      </c>
      <c r="BK169" s="81">
        <f t="shared" si="14"/>
        <v>0</v>
      </c>
      <c r="BL169" s="3" t="s">
        <v>84</v>
      </c>
      <c r="BM169" s="106" t="s">
        <v>2792</v>
      </c>
    </row>
    <row r="170" spans="2:65" s="18" customFormat="1" ht="24.2" customHeight="1">
      <c r="B170" s="121"/>
      <c r="C170" s="150" t="s">
        <v>337</v>
      </c>
      <c r="D170" s="150" t="s">
        <v>197</v>
      </c>
      <c r="E170" s="151" t="s">
        <v>1949</v>
      </c>
      <c r="F170" s="152" t="s">
        <v>1950</v>
      </c>
      <c r="G170" s="153" t="s">
        <v>227</v>
      </c>
      <c r="H170" s="154">
        <v>102</v>
      </c>
      <c r="I170" s="155"/>
      <c r="J170" s="155">
        <f t="shared" si="5"/>
        <v>0</v>
      </c>
      <c r="K170" s="156"/>
      <c r="L170" s="19"/>
      <c r="M170" s="157" t="s">
        <v>1</v>
      </c>
      <c r="N170" s="120" t="s">
        <v>42</v>
      </c>
      <c r="P170" s="158">
        <f t="shared" si="6"/>
        <v>0</v>
      </c>
      <c r="Q170" s="158">
        <v>0</v>
      </c>
      <c r="R170" s="158">
        <f t="shared" si="7"/>
        <v>0</v>
      </c>
      <c r="S170" s="158">
        <v>0</v>
      </c>
      <c r="T170" s="159">
        <f t="shared" si="8"/>
        <v>0</v>
      </c>
      <c r="AR170" s="106" t="s">
        <v>420</v>
      </c>
      <c r="AT170" s="106" t="s">
        <v>197</v>
      </c>
      <c r="AU170" s="106" t="s">
        <v>174</v>
      </c>
      <c r="AY170" s="3" t="s">
        <v>194</v>
      </c>
      <c r="BE170" s="81">
        <f t="shared" si="9"/>
        <v>0</v>
      </c>
      <c r="BF170" s="81">
        <f t="shared" si="10"/>
        <v>0</v>
      </c>
      <c r="BG170" s="81">
        <f t="shared" si="11"/>
        <v>0</v>
      </c>
      <c r="BH170" s="81">
        <f t="shared" si="12"/>
        <v>0</v>
      </c>
      <c r="BI170" s="81">
        <f t="shared" si="13"/>
        <v>0</v>
      </c>
      <c r="BJ170" s="3" t="s">
        <v>174</v>
      </c>
      <c r="BK170" s="81">
        <f t="shared" si="14"/>
        <v>0</v>
      </c>
      <c r="BL170" s="3" t="s">
        <v>420</v>
      </c>
      <c r="BM170" s="106" t="s">
        <v>2793</v>
      </c>
    </row>
    <row r="171" spans="2:65" s="18" customFormat="1" ht="24.2" customHeight="1">
      <c r="B171" s="121"/>
      <c r="C171" s="150" t="s">
        <v>464</v>
      </c>
      <c r="D171" s="150" t="s">
        <v>197</v>
      </c>
      <c r="E171" s="151" t="s">
        <v>2794</v>
      </c>
      <c r="F171" s="152" t="s">
        <v>2795</v>
      </c>
      <c r="G171" s="153" t="s">
        <v>227</v>
      </c>
      <c r="H171" s="154">
        <v>100</v>
      </c>
      <c r="I171" s="155"/>
      <c r="J171" s="155">
        <f t="shared" si="5"/>
        <v>0</v>
      </c>
      <c r="K171" s="156"/>
      <c r="L171" s="19"/>
      <c r="M171" s="157" t="s">
        <v>1</v>
      </c>
      <c r="N171" s="120" t="s">
        <v>42</v>
      </c>
      <c r="P171" s="158">
        <f t="shared" si="6"/>
        <v>0</v>
      </c>
      <c r="Q171" s="158">
        <v>0</v>
      </c>
      <c r="R171" s="158">
        <f t="shared" si="7"/>
        <v>0</v>
      </c>
      <c r="S171" s="158">
        <v>0</v>
      </c>
      <c r="T171" s="159">
        <f t="shared" si="8"/>
        <v>0</v>
      </c>
      <c r="AR171" s="106" t="s">
        <v>84</v>
      </c>
      <c r="AT171" s="106" t="s">
        <v>197</v>
      </c>
      <c r="AU171" s="106" t="s">
        <v>174</v>
      </c>
      <c r="AY171" s="3" t="s">
        <v>194</v>
      </c>
      <c r="BE171" s="81">
        <f t="shared" si="9"/>
        <v>0</v>
      </c>
      <c r="BF171" s="81">
        <f t="shared" si="10"/>
        <v>0</v>
      </c>
      <c r="BG171" s="81">
        <f t="shared" si="11"/>
        <v>0</v>
      </c>
      <c r="BH171" s="81">
        <f t="shared" si="12"/>
        <v>0</v>
      </c>
      <c r="BI171" s="81">
        <f t="shared" si="13"/>
        <v>0</v>
      </c>
      <c r="BJ171" s="3" t="s">
        <v>174</v>
      </c>
      <c r="BK171" s="81">
        <f t="shared" si="14"/>
        <v>0</v>
      </c>
      <c r="BL171" s="3" t="s">
        <v>84</v>
      </c>
      <c r="BM171" s="106" t="s">
        <v>2796</v>
      </c>
    </row>
    <row r="172" spans="2:65" s="18" customFormat="1" ht="16.5" customHeight="1">
      <c r="B172" s="121"/>
      <c r="C172" s="165" t="s">
        <v>468</v>
      </c>
      <c r="D172" s="165" t="s">
        <v>209</v>
      </c>
      <c r="E172" s="166" t="s">
        <v>2797</v>
      </c>
      <c r="F172" s="167" t="s">
        <v>2798</v>
      </c>
      <c r="G172" s="168" t="s">
        <v>227</v>
      </c>
      <c r="H172" s="169">
        <v>100</v>
      </c>
      <c r="I172" s="170"/>
      <c r="J172" s="170">
        <f t="shared" ref="J172:J201" si="15">ROUND(I172*H172,2)</f>
        <v>0</v>
      </c>
      <c r="K172" s="171"/>
      <c r="L172" s="172"/>
      <c r="M172" s="173" t="s">
        <v>1</v>
      </c>
      <c r="N172" s="174" t="s">
        <v>42</v>
      </c>
      <c r="P172" s="158">
        <f t="shared" ref="P172:P201" si="16">O172*H172</f>
        <v>0</v>
      </c>
      <c r="Q172" s="158">
        <v>1.0000000000000001E-5</v>
      </c>
      <c r="R172" s="158">
        <f t="shared" ref="R172:R201" si="17">Q172*H172</f>
        <v>1E-3</v>
      </c>
      <c r="S172" s="158">
        <v>0</v>
      </c>
      <c r="T172" s="159">
        <f t="shared" ref="T172:T201" si="18">S172*H172</f>
        <v>0</v>
      </c>
      <c r="AR172" s="106" t="s">
        <v>174</v>
      </c>
      <c r="AT172" s="106" t="s">
        <v>209</v>
      </c>
      <c r="AU172" s="106" t="s">
        <v>174</v>
      </c>
      <c r="AY172" s="3" t="s">
        <v>194</v>
      </c>
      <c r="BE172" s="81">
        <f t="shared" ref="BE172:BE201" si="19">IF(N172="základná",J172,0)</f>
        <v>0</v>
      </c>
      <c r="BF172" s="81">
        <f t="shared" ref="BF172:BF201" si="20">IF(N172="znížená",J172,0)</f>
        <v>0</v>
      </c>
      <c r="BG172" s="81">
        <f t="shared" ref="BG172:BG201" si="21">IF(N172="zákl. prenesená",J172,0)</f>
        <v>0</v>
      </c>
      <c r="BH172" s="81">
        <f t="shared" ref="BH172:BH201" si="22">IF(N172="zníž. prenesená",J172,0)</f>
        <v>0</v>
      </c>
      <c r="BI172" s="81">
        <f t="shared" ref="BI172:BI201" si="23">IF(N172="nulová",J172,0)</f>
        <v>0</v>
      </c>
      <c r="BJ172" s="3" t="s">
        <v>174</v>
      </c>
      <c r="BK172" s="81">
        <f t="shared" ref="BK172:BK201" si="24">ROUND(I172*H172,2)</f>
        <v>0</v>
      </c>
      <c r="BL172" s="3" t="s">
        <v>84</v>
      </c>
      <c r="BM172" s="106" t="s">
        <v>2799</v>
      </c>
    </row>
    <row r="173" spans="2:65" s="18" customFormat="1" ht="16.5" customHeight="1">
      <c r="B173" s="121"/>
      <c r="C173" s="165" t="s">
        <v>472</v>
      </c>
      <c r="D173" s="165" t="s">
        <v>209</v>
      </c>
      <c r="E173" s="166" t="s">
        <v>2800</v>
      </c>
      <c r="F173" s="167" t="s">
        <v>2801</v>
      </c>
      <c r="G173" s="168" t="s">
        <v>227</v>
      </c>
      <c r="H173" s="169">
        <v>100</v>
      </c>
      <c r="I173" s="170"/>
      <c r="J173" s="170">
        <f t="shared" si="15"/>
        <v>0</v>
      </c>
      <c r="K173" s="171"/>
      <c r="L173" s="172"/>
      <c r="M173" s="173" t="s">
        <v>1</v>
      </c>
      <c r="N173" s="174" t="s">
        <v>42</v>
      </c>
      <c r="P173" s="158">
        <f t="shared" si="16"/>
        <v>0</v>
      </c>
      <c r="Q173" s="158">
        <v>1.0000000000000001E-5</v>
      </c>
      <c r="R173" s="158">
        <f t="shared" si="17"/>
        <v>1E-3</v>
      </c>
      <c r="S173" s="158">
        <v>0</v>
      </c>
      <c r="T173" s="159">
        <f t="shared" si="18"/>
        <v>0</v>
      </c>
      <c r="AR173" s="106" t="s">
        <v>174</v>
      </c>
      <c r="AT173" s="106" t="s">
        <v>209</v>
      </c>
      <c r="AU173" s="106" t="s">
        <v>174</v>
      </c>
      <c r="AY173" s="3" t="s">
        <v>194</v>
      </c>
      <c r="BE173" s="81">
        <f t="shared" si="19"/>
        <v>0</v>
      </c>
      <c r="BF173" s="81">
        <f t="shared" si="20"/>
        <v>0</v>
      </c>
      <c r="BG173" s="81">
        <f t="shared" si="21"/>
        <v>0</v>
      </c>
      <c r="BH173" s="81">
        <f t="shared" si="22"/>
        <v>0</v>
      </c>
      <c r="BI173" s="81">
        <f t="shared" si="23"/>
        <v>0</v>
      </c>
      <c r="BJ173" s="3" t="s">
        <v>174</v>
      </c>
      <c r="BK173" s="81">
        <f t="shared" si="24"/>
        <v>0</v>
      </c>
      <c r="BL173" s="3" t="s">
        <v>84</v>
      </c>
      <c r="BM173" s="106" t="s">
        <v>2802</v>
      </c>
    </row>
    <row r="174" spans="2:65" s="18" customFormat="1" ht="24.2" customHeight="1">
      <c r="B174" s="121"/>
      <c r="C174" s="150" t="s">
        <v>474</v>
      </c>
      <c r="D174" s="150" t="s">
        <v>197</v>
      </c>
      <c r="E174" s="151" t="s">
        <v>2803</v>
      </c>
      <c r="F174" s="152" t="s">
        <v>2804</v>
      </c>
      <c r="G174" s="153" t="s">
        <v>227</v>
      </c>
      <c r="H174" s="154">
        <v>10</v>
      </c>
      <c r="I174" s="155"/>
      <c r="J174" s="155">
        <f t="shared" si="15"/>
        <v>0</v>
      </c>
      <c r="K174" s="156"/>
      <c r="L174" s="19"/>
      <c r="M174" s="157" t="s">
        <v>1</v>
      </c>
      <c r="N174" s="120" t="s">
        <v>42</v>
      </c>
      <c r="P174" s="158">
        <f t="shared" si="16"/>
        <v>0</v>
      </c>
      <c r="Q174" s="158">
        <v>0</v>
      </c>
      <c r="R174" s="158">
        <f t="shared" si="17"/>
        <v>0</v>
      </c>
      <c r="S174" s="158">
        <v>0</v>
      </c>
      <c r="T174" s="159">
        <f t="shared" si="18"/>
        <v>0</v>
      </c>
      <c r="AR174" s="106" t="s">
        <v>84</v>
      </c>
      <c r="AT174" s="106" t="s">
        <v>197</v>
      </c>
      <c r="AU174" s="106" t="s">
        <v>174</v>
      </c>
      <c r="AY174" s="3" t="s">
        <v>194</v>
      </c>
      <c r="BE174" s="81">
        <f t="shared" si="19"/>
        <v>0</v>
      </c>
      <c r="BF174" s="81">
        <f t="shared" si="20"/>
        <v>0</v>
      </c>
      <c r="BG174" s="81">
        <f t="shared" si="21"/>
        <v>0</v>
      </c>
      <c r="BH174" s="81">
        <f t="shared" si="22"/>
        <v>0</v>
      </c>
      <c r="BI174" s="81">
        <f t="shared" si="23"/>
        <v>0</v>
      </c>
      <c r="BJ174" s="3" t="s">
        <v>174</v>
      </c>
      <c r="BK174" s="81">
        <f t="shared" si="24"/>
        <v>0</v>
      </c>
      <c r="BL174" s="3" t="s">
        <v>84</v>
      </c>
      <c r="BM174" s="106" t="s">
        <v>2805</v>
      </c>
    </row>
    <row r="175" spans="2:65" s="18" customFormat="1" ht="24.2" customHeight="1">
      <c r="B175" s="121"/>
      <c r="C175" s="165" t="s">
        <v>478</v>
      </c>
      <c r="D175" s="165" t="s">
        <v>209</v>
      </c>
      <c r="E175" s="166" t="s">
        <v>2806</v>
      </c>
      <c r="F175" s="167" t="s">
        <v>2807</v>
      </c>
      <c r="G175" s="168" t="s">
        <v>227</v>
      </c>
      <c r="H175" s="169">
        <v>10</v>
      </c>
      <c r="I175" s="170"/>
      <c r="J175" s="170">
        <f t="shared" si="15"/>
        <v>0</v>
      </c>
      <c r="K175" s="171"/>
      <c r="L175" s="172"/>
      <c r="M175" s="173" t="s">
        <v>1</v>
      </c>
      <c r="N175" s="174" t="s">
        <v>42</v>
      </c>
      <c r="P175" s="158">
        <f t="shared" si="16"/>
        <v>0</v>
      </c>
      <c r="Q175" s="158">
        <v>2.0000000000000001E-4</v>
      </c>
      <c r="R175" s="158">
        <f t="shared" si="17"/>
        <v>2E-3</v>
      </c>
      <c r="S175" s="158">
        <v>0</v>
      </c>
      <c r="T175" s="159">
        <f t="shared" si="18"/>
        <v>0</v>
      </c>
      <c r="AR175" s="106" t="s">
        <v>352</v>
      </c>
      <c r="AT175" s="106" t="s">
        <v>209</v>
      </c>
      <c r="AU175" s="106" t="s">
        <v>174</v>
      </c>
      <c r="AY175" s="3" t="s">
        <v>194</v>
      </c>
      <c r="BE175" s="81">
        <f t="shared" si="19"/>
        <v>0</v>
      </c>
      <c r="BF175" s="81">
        <f t="shared" si="20"/>
        <v>0</v>
      </c>
      <c r="BG175" s="81">
        <f t="shared" si="21"/>
        <v>0</v>
      </c>
      <c r="BH175" s="81">
        <f t="shared" si="22"/>
        <v>0</v>
      </c>
      <c r="BI175" s="81">
        <f t="shared" si="23"/>
        <v>0</v>
      </c>
      <c r="BJ175" s="3" t="s">
        <v>174</v>
      </c>
      <c r="BK175" s="81">
        <f t="shared" si="24"/>
        <v>0</v>
      </c>
      <c r="BL175" s="3" t="s">
        <v>352</v>
      </c>
      <c r="BM175" s="106" t="s">
        <v>2808</v>
      </c>
    </row>
    <row r="176" spans="2:65" s="18" customFormat="1" ht="16.5" customHeight="1">
      <c r="B176" s="121"/>
      <c r="C176" s="150" t="s">
        <v>482</v>
      </c>
      <c r="D176" s="150" t="s">
        <v>197</v>
      </c>
      <c r="E176" s="151" t="s">
        <v>2809</v>
      </c>
      <c r="F176" s="152" t="s">
        <v>2810</v>
      </c>
      <c r="G176" s="153" t="s">
        <v>227</v>
      </c>
      <c r="H176" s="154">
        <v>10</v>
      </c>
      <c r="I176" s="155"/>
      <c r="J176" s="155">
        <f t="shared" si="15"/>
        <v>0</v>
      </c>
      <c r="K176" s="156"/>
      <c r="L176" s="19"/>
      <c r="M176" s="157" t="s">
        <v>1</v>
      </c>
      <c r="N176" s="120" t="s">
        <v>42</v>
      </c>
      <c r="P176" s="158">
        <f t="shared" si="16"/>
        <v>0</v>
      </c>
      <c r="Q176" s="158">
        <v>0</v>
      </c>
      <c r="R176" s="158">
        <f t="shared" si="17"/>
        <v>0</v>
      </c>
      <c r="S176" s="158">
        <v>0</v>
      </c>
      <c r="T176" s="159">
        <f t="shared" si="18"/>
        <v>0</v>
      </c>
      <c r="AR176" s="106" t="s">
        <v>84</v>
      </c>
      <c r="AT176" s="106" t="s">
        <v>197</v>
      </c>
      <c r="AU176" s="106" t="s">
        <v>174</v>
      </c>
      <c r="AY176" s="3" t="s">
        <v>194</v>
      </c>
      <c r="BE176" s="81">
        <f t="shared" si="19"/>
        <v>0</v>
      </c>
      <c r="BF176" s="81">
        <f t="shared" si="20"/>
        <v>0</v>
      </c>
      <c r="BG176" s="81">
        <f t="shared" si="21"/>
        <v>0</v>
      </c>
      <c r="BH176" s="81">
        <f t="shared" si="22"/>
        <v>0</v>
      </c>
      <c r="BI176" s="81">
        <f t="shared" si="23"/>
        <v>0</v>
      </c>
      <c r="BJ176" s="3" t="s">
        <v>174</v>
      </c>
      <c r="BK176" s="81">
        <f t="shared" si="24"/>
        <v>0</v>
      </c>
      <c r="BL176" s="3" t="s">
        <v>84</v>
      </c>
      <c r="BM176" s="106" t="s">
        <v>2811</v>
      </c>
    </row>
    <row r="177" spans="2:65" s="18" customFormat="1" ht="24.2" customHeight="1">
      <c r="B177" s="121"/>
      <c r="C177" s="165" t="s">
        <v>486</v>
      </c>
      <c r="D177" s="165" t="s">
        <v>209</v>
      </c>
      <c r="E177" s="166" t="s">
        <v>2812</v>
      </c>
      <c r="F177" s="167" t="s">
        <v>2813</v>
      </c>
      <c r="G177" s="168" t="s">
        <v>227</v>
      </c>
      <c r="H177" s="169">
        <v>10</v>
      </c>
      <c r="I177" s="170"/>
      <c r="J177" s="170">
        <f t="shared" si="15"/>
        <v>0</v>
      </c>
      <c r="K177" s="171"/>
      <c r="L177" s="172"/>
      <c r="M177" s="173" t="s">
        <v>1</v>
      </c>
      <c r="N177" s="174" t="s">
        <v>42</v>
      </c>
      <c r="P177" s="158">
        <f t="shared" si="16"/>
        <v>0</v>
      </c>
      <c r="Q177" s="158">
        <v>2.5000000000000001E-4</v>
      </c>
      <c r="R177" s="158">
        <f t="shared" si="17"/>
        <v>2.5000000000000001E-3</v>
      </c>
      <c r="S177" s="158">
        <v>0</v>
      </c>
      <c r="T177" s="159">
        <f t="shared" si="18"/>
        <v>0</v>
      </c>
      <c r="AR177" s="106" t="s">
        <v>352</v>
      </c>
      <c r="AT177" s="106" t="s">
        <v>209</v>
      </c>
      <c r="AU177" s="106" t="s">
        <v>174</v>
      </c>
      <c r="AY177" s="3" t="s">
        <v>194</v>
      </c>
      <c r="BE177" s="81">
        <f t="shared" si="19"/>
        <v>0</v>
      </c>
      <c r="BF177" s="81">
        <f t="shared" si="20"/>
        <v>0</v>
      </c>
      <c r="BG177" s="81">
        <f t="shared" si="21"/>
        <v>0</v>
      </c>
      <c r="BH177" s="81">
        <f t="shared" si="22"/>
        <v>0</v>
      </c>
      <c r="BI177" s="81">
        <f t="shared" si="23"/>
        <v>0</v>
      </c>
      <c r="BJ177" s="3" t="s">
        <v>174</v>
      </c>
      <c r="BK177" s="81">
        <f t="shared" si="24"/>
        <v>0</v>
      </c>
      <c r="BL177" s="3" t="s">
        <v>352</v>
      </c>
      <c r="BM177" s="106" t="s">
        <v>2814</v>
      </c>
    </row>
    <row r="178" spans="2:65" s="18" customFormat="1" ht="24.2" customHeight="1">
      <c r="B178" s="121"/>
      <c r="C178" s="150" t="s">
        <v>490</v>
      </c>
      <c r="D178" s="150" t="s">
        <v>197</v>
      </c>
      <c r="E178" s="151" t="s">
        <v>2815</v>
      </c>
      <c r="F178" s="152" t="s">
        <v>2816</v>
      </c>
      <c r="G178" s="153" t="s">
        <v>227</v>
      </c>
      <c r="H178" s="154">
        <v>35</v>
      </c>
      <c r="I178" s="155"/>
      <c r="J178" s="155">
        <f t="shared" si="15"/>
        <v>0</v>
      </c>
      <c r="K178" s="156"/>
      <c r="L178" s="19"/>
      <c r="M178" s="157" t="s">
        <v>1</v>
      </c>
      <c r="N178" s="120" t="s">
        <v>42</v>
      </c>
      <c r="P178" s="158">
        <f t="shared" si="16"/>
        <v>0</v>
      </c>
      <c r="Q178" s="158">
        <v>0</v>
      </c>
      <c r="R178" s="158">
        <f t="shared" si="17"/>
        <v>0</v>
      </c>
      <c r="S178" s="158">
        <v>0</v>
      </c>
      <c r="T178" s="159">
        <f t="shared" si="18"/>
        <v>0</v>
      </c>
      <c r="AR178" s="106" t="s">
        <v>84</v>
      </c>
      <c r="AT178" s="106" t="s">
        <v>197</v>
      </c>
      <c r="AU178" s="106" t="s">
        <v>174</v>
      </c>
      <c r="AY178" s="3" t="s">
        <v>194</v>
      </c>
      <c r="BE178" s="81">
        <f t="shared" si="19"/>
        <v>0</v>
      </c>
      <c r="BF178" s="81">
        <f t="shared" si="20"/>
        <v>0</v>
      </c>
      <c r="BG178" s="81">
        <f t="shared" si="21"/>
        <v>0</v>
      </c>
      <c r="BH178" s="81">
        <f t="shared" si="22"/>
        <v>0</v>
      </c>
      <c r="BI178" s="81">
        <f t="shared" si="23"/>
        <v>0</v>
      </c>
      <c r="BJ178" s="3" t="s">
        <v>174</v>
      </c>
      <c r="BK178" s="81">
        <f t="shared" si="24"/>
        <v>0</v>
      </c>
      <c r="BL178" s="3" t="s">
        <v>84</v>
      </c>
      <c r="BM178" s="106" t="s">
        <v>2817</v>
      </c>
    </row>
    <row r="179" spans="2:65" s="18" customFormat="1" ht="24.2" customHeight="1">
      <c r="B179" s="121"/>
      <c r="C179" s="165" t="s">
        <v>494</v>
      </c>
      <c r="D179" s="165" t="s">
        <v>209</v>
      </c>
      <c r="E179" s="166" t="s">
        <v>2818</v>
      </c>
      <c r="F179" s="167" t="s">
        <v>2819</v>
      </c>
      <c r="G179" s="168" t="s">
        <v>227</v>
      </c>
      <c r="H179" s="169">
        <v>35</v>
      </c>
      <c r="I179" s="170"/>
      <c r="J179" s="170">
        <f t="shared" si="15"/>
        <v>0</v>
      </c>
      <c r="K179" s="171"/>
      <c r="L179" s="172"/>
      <c r="M179" s="173" t="s">
        <v>1</v>
      </c>
      <c r="N179" s="174" t="s">
        <v>42</v>
      </c>
      <c r="P179" s="158">
        <f t="shared" si="16"/>
        <v>0</v>
      </c>
      <c r="Q179" s="158">
        <v>2.2000000000000001E-3</v>
      </c>
      <c r="R179" s="158">
        <f t="shared" si="17"/>
        <v>7.6999999999999999E-2</v>
      </c>
      <c r="S179" s="158">
        <v>0</v>
      </c>
      <c r="T179" s="159">
        <f t="shared" si="18"/>
        <v>0</v>
      </c>
      <c r="AR179" s="106" t="s">
        <v>352</v>
      </c>
      <c r="AT179" s="106" t="s">
        <v>209</v>
      </c>
      <c r="AU179" s="106" t="s">
        <v>174</v>
      </c>
      <c r="AY179" s="3" t="s">
        <v>194</v>
      </c>
      <c r="BE179" s="81">
        <f t="shared" si="19"/>
        <v>0</v>
      </c>
      <c r="BF179" s="81">
        <f t="shared" si="20"/>
        <v>0</v>
      </c>
      <c r="BG179" s="81">
        <f t="shared" si="21"/>
        <v>0</v>
      </c>
      <c r="BH179" s="81">
        <f t="shared" si="22"/>
        <v>0</v>
      </c>
      <c r="BI179" s="81">
        <f t="shared" si="23"/>
        <v>0</v>
      </c>
      <c r="BJ179" s="3" t="s">
        <v>174</v>
      </c>
      <c r="BK179" s="81">
        <f t="shared" si="24"/>
        <v>0</v>
      </c>
      <c r="BL179" s="3" t="s">
        <v>352</v>
      </c>
      <c r="BM179" s="106" t="s">
        <v>2820</v>
      </c>
    </row>
    <row r="180" spans="2:65" s="18" customFormat="1" ht="24.2" customHeight="1">
      <c r="B180" s="121"/>
      <c r="C180" s="150" t="s">
        <v>498</v>
      </c>
      <c r="D180" s="150" t="s">
        <v>197</v>
      </c>
      <c r="E180" s="151" t="s">
        <v>2821</v>
      </c>
      <c r="F180" s="152" t="s">
        <v>2822</v>
      </c>
      <c r="G180" s="153" t="s">
        <v>227</v>
      </c>
      <c r="H180" s="154">
        <v>25</v>
      </c>
      <c r="I180" s="155"/>
      <c r="J180" s="155">
        <f t="shared" si="15"/>
        <v>0</v>
      </c>
      <c r="K180" s="156"/>
      <c r="L180" s="19"/>
      <c r="M180" s="157" t="s">
        <v>1</v>
      </c>
      <c r="N180" s="120" t="s">
        <v>42</v>
      </c>
      <c r="P180" s="158">
        <f t="shared" si="16"/>
        <v>0</v>
      </c>
      <c r="Q180" s="158">
        <v>0</v>
      </c>
      <c r="R180" s="158">
        <f t="shared" si="17"/>
        <v>0</v>
      </c>
      <c r="S180" s="158">
        <v>0</v>
      </c>
      <c r="T180" s="159">
        <f t="shared" si="18"/>
        <v>0</v>
      </c>
      <c r="AR180" s="106" t="s">
        <v>84</v>
      </c>
      <c r="AT180" s="106" t="s">
        <v>197</v>
      </c>
      <c r="AU180" s="106" t="s">
        <v>174</v>
      </c>
      <c r="AY180" s="3" t="s">
        <v>194</v>
      </c>
      <c r="BE180" s="81">
        <f t="shared" si="19"/>
        <v>0</v>
      </c>
      <c r="BF180" s="81">
        <f t="shared" si="20"/>
        <v>0</v>
      </c>
      <c r="BG180" s="81">
        <f t="shared" si="21"/>
        <v>0</v>
      </c>
      <c r="BH180" s="81">
        <f t="shared" si="22"/>
        <v>0</v>
      </c>
      <c r="BI180" s="81">
        <f t="shared" si="23"/>
        <v>0</v>
      </c>
      <c r="BJ180" s="3" t="s">
        <v>174</v>
      </c>
      <c r="BK180" s="81">
        <f t="shared" si="24"/>
        <v>0</v>
      </c>
      <c r="BL180" s="3" t="s">
        <v>84</v>
      </c>
      <c r="BM180" s="106" t="s">
        <v>2823</v>
      </c>
    </row>
    <row r="181" spans="2:65" s="18" customFormat="1" ht="24.2" customHeight="1">
      <c r="B181" s="121"/>
      <c r="C181" s="165" t="s">
        <v>502</v>
      </c>
      <c r="D181" s="165" t="s">
        <v>209</v>
      </c>
      <c r="E181" s="166" t="s">
        <v>2824</v>
      </c>
      <c r="F181" s="167" t="s">
        <v>2825</v>
      </c>
      <c r="G181" s="168" t="s">
        <v>227</v>
      </c>
      <c r="H181" s="169">
        <v>25</v>
      </c>
      <c r="I181" s="170"/>
      <c r="J181" s="170">
        <f t="shared" si="15"/>
        <v>0</v>
      </c>
      <c r="K181" s="171"/>
      <c r="L181" s="172"/>
      <c r="M181" s="173" t="s">
        <v>1</v>
      </c>
      <c r="N181" s="174" t="s">
        <v>42</v>
      </c>
      <c r="P181" s="158">
        <f t="shared" si="16"/>
        <v>0</v>
      </c>
      <c r="Q181" s="158">
        <v>4.2999999999999999E-4</v>
      </c>
      <c r="R181" s="158">
        <f t="shared" si="17"/>
        <v>1.0749999999999999E-2</v>
      </c>
      <c r="S181" s="158">
        <v>0</v>
      </c>
      <c r="T181" s="159">
        <f t="shared" si="18"/>
        <v>0</v>
      </c>
      <c r="AR181" s="106" t="s">
        <v>352</v>
      </c>
      <c r="AT181" s="106" t="s">
        <v>209</v>
      </c>
      <c r="AU181" s="106" t="s">
        <v>174</v>
      </c>
      <c r="AY181" s="3" t="s">
        <v>194</v>
      </c>
      <c r="BE181" s="81">
        <f t="shared" si="19"/>
        <v>0</v>
      </c>
      <c r="BF181" s="81">
        <f t="shared" si="20"/>
        <v>0</v>
      </c>
      <c r="BG181" s="81">
        <f t="shared" si="21"/>
        <v>0</v>
      </c>
      <c r="BH181" s="81">
        <f t="shared" si="22"/>
        <v>0</v>
      </c>
      <c r="BI181" s="81">
        <f t="shared" si="23"/>
        <v>0</v>
      </c>
      <c r="BJ181" s="3" t="s">
        <v>174</v>
      </c>
      <c r="BK181" s="81">
        <f t="shared" si="24"/>
        <v>0</v>
      </c>
      <c r="BL181" s="3" t="s">
        <v>352</v>
      </c>
      <c r="BM181" s="106" t="s">
        <v>2826</v>
      </c>
    </row>
    <row r="182" spans="2:65" s="18" customFormat="1" ht="24.2" customHeight="1">
      <c r="B182" s="121"/>
      <c r="C182" s="165" t="s">
        <v>506</v>
      </c>
      <c r="D182" s="165" t="s">
        <v>209</v>
      </c>
      <c r="E182" s="166" t="s">
        <v>2827</v>
      </c>
      <c r="F182" s="167" t="s">
        <v>2828</v>
      </c>
      <c r="G182" s="168" t="s">
        <v>227</v>
      </c>
      <c r="H182" s="169">
        <v>13</v>
      </c>
      <c r="I182" s="170"/>
      <c r="J182" s="170">
        <f t="shared" si="15"/>
        <v>0</v>
      </c>
      <c r="K182" s="171"/>
      <c r="L182" s="172"/>
      <c r="M182" s="173" t="s">
        <v>1</v>
      </c>
      <c r="N182" s="174" t="s">
        <v>42</v>
      </c>
      <c r="P182" s="158">
        <f t="shared" si="16"/>
        <v>0</v>
      </c>
      <c r="Q182" s="158">
        <v>4.2999999999999999E-4</v>
      </c>
      <c r="R182" s="158">
        <f t="shared" si="17"/>
        <v>5.5899999999999995E-3</v>
      </c>
      <c r="S182" s="158">
        <v>0</v>
      </c>
      <c r="T182" s="159">
        <f t="shared" si="18"/>
        <v>0</v>
      </c>
      <c r="AR182" s="106" t="s">
        <v>352</v>
      </c>
      <c r="AT182" s="106" t="s">
        <v>209</v>
      </c>
      <c r="AU182" s="106" t="s">
        <v>174</v>
      </c>
      <c r="AY182" s="3" t="s">
        <v>194</v>
      </c>
      <c r="BE182" s="81">
        <f t="shared" si="19"/>
        <v>0</v>
      </c>
      <c r="BF182" s="81">
        <f t="shared" si="20"/>
        <v>0</v>
      </c>
      <c r="BG182" s="81">
        <f t="shared" si="21"/>
        <v>0</v>
      </c>
      <c r="BH182" s="81">
        <f t="shared" si="22"/>
        <v>0</v>
      </c>
      <c r="BI182" s="81">
        <f t="shared" si="23"/>
        <v>0</v>
      </c>
      <c r="BJ182" s="3" t="s">
        <v>174</v>
      </c>
      <c r="BK182" s="81">
        <f t="shared" si="24"/>
        <v>0</v>
      </c>
      <c r="BL182" s="3" t="s">
        <v>352</v>
      </c>
      <c r="BM182" s="106" t="s">
        <v>2829</v>
      </c>
    </row>
    <row r="183" spans="2:65" s="18" customFormat="1" ht="24.2" customHeight="1">
      <c r="B183" s="121"/>
      <c r="C183" s="150" t="s">
        <v>510</v>
      </c>
      <c r="D183" s="150" t="s">
        <v>197</v>
      </c>
      <c r="E183" s="151" t="s">
        <v>563</v>
      </c>
      <c r="F183" s="152" t="s">
        <v>564</v>
      </c>
      <c r="G183" s="153" t="s">
        <v>284</v>
      </c>
      <c r="H183" s="154">
        <v>350</v>
      </c>
      <c r="I183" s="155"/>
      <c r="J183" s="155">
        <f t="shared" si="15"/>
        <v>0</v>
      </c>
      <c r="K183" s="156"/>
      <c r="L183" s="230" t="s">
        <v>3462</v>
      </c>
      <c r="M183" s="157" t="s">
        <v>1</v>
      </c>
      <c r="N183" s="120" t="s">
        <v>42</v>
      </c>
      <c r="P183" s="158">
        <f t="shared" si="16"/>
        <v>0</v>
      </c>
      <c r="Q183" s="158">
        <v>0</v>
      </c>
      <c r="R183" s="158">
        <f t="shared" si="17"/>
        <v>0</v>
      </c>
      <c r="S183" s="158">
        <v>0</v>
      </c>
      <c r="T183" s="159">
        <f t="shared" si="18"/>
        <v>0</v>
      </c>
      <c r="AR183" s="106" t="s">
        <v>420</v>
      </c>
      <c r="AT183" s="106" t="s">
        <v>197</v>
      </c>
      <c r="AU183" s="106" t="s">
        <v>174</v>
      </c>
      <c r="AY183" s="3" t="s">
        <v>194</v>
      </c>
      <c r="BE183" s="81">
        <f t="shared" si="19"/>
        <v>0</v>
      </c>
      <c r="BF183" s="81">
        <f t="shared" si="20"/>
        <v>0</v>
      </c>
      <c r="BG183" s="81">
        <f t="shared" si="21"/>
        <v>0</v>
      </c>
      <c r="BH183" s="81">
        <f t="shared" si="22"/>
        <v>0</v>
      </c>
      <c r="BI183" s="81">
        <f t="shared" si="23"/>
        <v>0</v>
      </c>
      <c r="BJ183" s="3" t="s">
        <v>174</v>
      </c>
      <c r="BK183" s="81">
        <f t="shared" si="24"/>
        <v>0</v>
      </c>
      <c r="BL183" s="3" t="s">
        <v>420</v>
      </c>
      <c r="BM183" s="106" t="s">
        <v>2830</v>
      </c>
    </row>
    <row r="184" spans="2:65" s="18" customFormat="1" ht="16.5" customHeight="1">
      <c r="B184" s="121"/>
      <c r="C184" s="165" t="s">
        <v>514</v>
      </c>
      <c r="D184" s="165" t="s">
        <v>209</v>
      </c>
      <c r="E184" s="166" t="s">
        <v>567</v>
      </c>
      <c r="F184" s="167" t="s">
        <v>568</v>
      </c>
      <c r="G184" s="168" t="s">
        <v>216</v>
      </c>
      <c r="H184" s="169">
        <v>332.5</v>
      </c>
      <c r="I184" s="170"/>
      <c r="J184" s="170">
        <f t="shared" si="15"/>
        <v>0</v>
      </c>
      <c r="K184" s="171"/>
      <c r="L184" s="230" t="s">
        <v>3462</v>
      </c>
      <c r="M184" s="173" t="s">
        <v>1</v>
      </c>
      <c r="N184" s="174" t="s">
        <v>42</v>
      </c>
      <c r="P184" s="158">
        <f t="shared" si="16"/>
        <v>0</v>
      </c>
      <c r="Q184" s="158">
        <v>1E-3</v>
      </c>
      <c r="R184" s="158">
        <f t="shared" si="17"/>
        <v>0.33250000000000002</v>
      </c>
      <c r="S184" s="158">
        <v>0</v>
      </c>
      <c r="T184" s="159">
        <f t="shared" si="18"/>
        <v>0</v>
      </c>
      <c r="AR184" s="106" t="s">
        <v>352</v>
      </c>
      <c r="AT184" s="106" t="s">
        <v>209</v>
      </c>
      <c r="AU184" s="106" t="s">
        <v>174</v>
      </c>
      <c r="AY184" s="3" t="s">
        <v>194</v>
      </c>
      <c r="BE184" s="81">
        <f t="shared" si="19"/>
        <v>0</v>
      </c>
      <c r="BF184" s="81">
        <f t="shared" si="20"/>
        <v>0</v>
      </c>
      <c r="BG184" s="81">
        <f t="shared" si="21"/>
        <v>0</v>
      </c>
      <c r="BH184" s="81">
        <f t="shared" si="22"/>
        <v>0</v>
      </c>
      <c r="BI184" s="81">
        <f t="shared" si="23"/>
        <v>0</v>
      </c>
      <c r="BJ184" s="3" t="s">
        <v>174</v>
      </c>
      <c r="BK184" s="81">
        <f t="shared" si="24"/>
        <v>0</v>
      </c>
      <c r="BL184" s="3" t="s">
        <v>352</v>
      </c>
      <c r="BM184" s="106" t="s">
        <v>2831</v>
      </c>
    </row>
    <row r="185" spans="2:65" s="18" customFormat="1" ht="24.2" customHeight="1">
      <c r="B185" s="121"/>
      <c r="C185" s="150" t="s">
        <v>518</v>
      </c>
      <c r="D185" s="150" t="s">
        <v>197</v>
      </c>
      <c r="E185" s="151" t="s">
        <v>570</v>
      </c>
      <c r="F185" s="152" t="s">
        <v>571</v>
      </c>
      <c r="G185" s="153" t="s">
        <v>284</v>
      </c>
      <c r="H185" s="154">
        <v>350</v>
      </c>
      <c r="I185" s="155"/>
      <c r="J185" s="155">
        <f t="shared" si="15"/>
        <v>0</v>
      </c>
      <c r="K185" s="156"/>
      <c r="L185" s="230" t="s">
        <v>3462</v>
      </c>
      <c r="M185" s="157" t="s">
        <v>1</v>
      </c>
      <c r="N185" s="120" t="s">
        <v>42</v>
      </c>
      <c r="P185" s="158">
        <f t="shared" si="16"/>
        <v>0</v>
      </c>
      <c r="Q185" s="158">
        <v>0</v>
      </c>
      <c r="R185" s="158">
        <f t="shared" si="17"/>
        <v>0</v>
      </c>
      <c r="S185" s="158">
        <v>0</v>
      </c>
      <c r="T185" s="159">
        <f t="shared" si="18"/>
        <v>0</v>
      </c>
      <c r="AR185" s="106" t="s">
        <v>420</v>
      </c>
      <c r="AT185" s="106" t="s">
        <v>197</v>
      </c>
      <c r="AU185" s="106" t="s">
        <v>174</v>
      </c>
      <c r="AY185" s="3" t="s">
        <v>194</v>
      </c>
      <c r="BE185" s="81">
        <f t="shared" si="19"/>
        <v>0</v>
      </c>
      <c r="BF185" s="81">
        <f t="shared" si="20"/>
        <v>0</v>
      </c>
      <c r="BG185" s="81">
        <f t="shared" si="21"/>
        <v>0</v>
      </c>
      <c r="BH185" s="81">
        <f t="shared" si="22"/>
        <v>0</v>
      </c>
      <c r="BI185" s="81">
        <f t="shared" si="23"/>
        <v>0</v>
      </c>
      <c r="BJ185" s="3" t="s">
        <v>174</v>
      </c>
      <c r="BK185" s="81">
        <f t="shared" si="24"/>
        <v>0</v>
      </c>
      <c r="BL185" s="3" t="s">
        <v>420</v>
      </c>
      <c r="BM185" s="106" t="s">
        <v>2832</v>
      </c>
    </row>
    <row r="186" spans="2:65" s="18" customFormat="1" ht="16.5" customHeight="1">
      <c r="B186" s="121"/>
      <c r="C186" s="165" t="s">
        <v>522</v>
      </c>
      <c r="D186" s="165" t="s">
        <v>209</v>
      </c>
      <c r="E186" s="166" t="s">
        <v>574</v>
      </c>
      <c r="F186" s="167" t="s">
        <v>575</v>
      </c>
      <c r="G186" s="168" t="s">
        <v>216</v>
      </c>
      <c r="H186" s="169">
        <v>7</v>
      </c>
      <c r="I186" s="170"/>
      <c r="J186" s="170">
        <f t="shared" si="15"/>
        <v>0</v>
      </c>
      <c r="K186" s="171"/>
      <c r="L186" s="172"/>
      <c r="M186" s="173" t="s">
        <v>1</v>
      </c>
      <c r="N186" s="174" t="s">
        <v>42</v>
      </c>
      <c r="P186" s="158">
        <f t="shared" si="16"/>
        <v>0</v>
      </c>
      <c r="Q186" s="158">
        <v>1E-3</v>
      </c>
      <c r="R186" s="158">
        <f t="shared" si="17"/>
        <v>7.0000000000000001E-3</v>
      </c>
      <c r="S186" s="158">
        <v>0</v>
      </c>
      <c r="T186" s="159">
        <f t="shared" si="18"/>
        <v>0</v>
      </c>
      <c r="AR186" s="106" t="s">
        <v>352</v>
      </c>
      <c r="AT186" s="106" t="s">
        <v>209</v>
      </c>
      <c r="AU186" s="106" t="s">
        <v>174</v>
      </c>
      <c r="AY186" s="3" t="s">
        <v>194</v>
      </c>
      <c r="BE186" s="81">
        <f t="shared" si="19"/>
        <v>0</v>
      </c>
      <c r="BF186" s="81">
        <f t="shared" si="20"/>
        <v>0</v>
      </c>
      <c r="BG186" s="81">
        <f t="shared" si="21"/>
        <v>0</v>
      </c>
      <c r="BH186" s="81">
        <f t="shared" si="22"/>
        <v>0</v>
      </c>
      <c r="BI186" s="81">
        <f t="shared" si="23"/>
        <v>0</v>
      </c>
      <c r="BJ186" s="3" t="s">
        <v>174</v>
      </c>
      <c r="BK186" s="81">
        <f t="shared" si="24"/>
        <v>0</v>
      </c>
      <c r="BL186" s="3" t="s">
        <v>352</v>
      </c>
      <c r="BM186" s="106" t="s">
        <v>2833</v>
      </c>
    </row>
    <row r="187" spans="2:65" s="18" customFormat="1" ht="21.75" customHeight="1">
      <c r="B187" s="121"/>
      <c r="C187" s="165" t="s">
        <v>526</v>
      </c>
      <c r="D187" s="165" t="s">
        <v>209</v>
      </c>
      <c r="E187" s="166" t="s">
        <v>410</v>
      </c>
      <c r="F187" s="167" t="s">
        <v>411</v>
      </c>
      <c r="G187" s="168" t="s">
        <v>216</v>
      </c>
      <c r="H187" s="169">
        <v>1.75</v>
      </c>
      <c r="I187" s="170"/>
      <c r="J187" s="170">
        <f t="shared" si="15"/>
        <v>0</v>
      </c>
      <c r="K187" s="171"/>
      <c r="L187" s="172"/>
      <c r="M187" s="173" t="s">
        <v>1</v>
      </c>
      <c r="N187" s="174" t="s">
        <v>42</v>
      </c>
      <c r="P187" s="158">
        <f t="shared" si="16"/>
        <v>0</v>
      </c>
      <c r="Q187" s="158">
        <v>1E-3</v>
      </c>
      <c r="R187" s="158">
        <f t="shared" si="17"/>
        <v>1.75E-3</v>
      </c>
      <c r="S187" s="158">
        <v>0</v>
      </c>
      <c r="T187" s="159">
        <f t="shared" si="18"/>
        <v>0</v>
      </c>
      <c r="AR187" s="106" t="s">
        <v>352</v>
      </c>
      <c r="AT187" s="106" t="s">
        <v>209</v>
      </c>
      <c r="AU187" s="106" t="s">
        <v>174</v>
      </c>
      <c r="AY187" s="3" t="s">
        <v>194</v>
      </c>
      <c r="BE187" s="81">
        <f t="shared" si="19"/>
        <v>0</v>
      </c>
      <c r="BF187" s="81">
        <f t="shared" si="20"/>
        <v>0</v>
      </c>
      <c r="BG187" s="81">
        <f t="shared" si="21"/>
        <v>0</v>
      </c>
      <c r="BH187" s="81">
        <f t="shared" si="22"/>
        <v>0</v>
      </c>
      <c r="BI187" s="81">
        <f t="shared" si="23"/>
        <v>0</v>
      </c>
      <c r="BJ187" s="3" t="s">
        <v>174</v>
      </c>
      <c r="BK187" s="81">
        <f t="shared" si="24"/>
        <v>0</v>
      </c>
      <c r="BL187" s="3" t="s">
        <v>352</v>
      </c>
      <c r="BM187" s="106" t="s">
        <v>2834</v>
      </c>
    </row>
    <row r="188" spans="2:65" s="18" customFormat="1" ht="33" customHeight="1">
      <c r="B188" s="121"/>
      <c r="C188" s="150" t="s">
        <v>530</v>
      </c>
      <c r="D188" s="150" t="s">
        <v>197</v>
      </c>
      <c r="E188" s="151" t="s">
        <v>2835</v>
      </c>
      <c r="F188" s="152" t="s">
        <v>2836</v>
      </c>
      <c r="G188" s="153" t="s">
        <v>227</v>
      </c>
      <c r="H188" s="154">
        <v>175</v>
      </c>
      <c r="I188" s="155"/>
      <c r="J188" s="155">
        <f t="shared" si="15"/>
        <v>0</v>
      </c>
      <c r="K188" s="156"/>
      <c r="L188" s="230" t="s">
        <v>3462</v>
      </c>
      <c r="M188" s="157" t="s">
        <v>1</v>
      </c>
      <c r="N188" s="120" t="s">
        <v>42</v>
      </c>
      <c r="P188" s="158">
        <f t="shared" si="16"/>
        <v>0</v>
      </c>
      <c r="Q188" s="158">
        <v>0</v>
      </c>
      <c r="R188" s="158">
        <f t="shared" si="17"/>
        <v>0</v>
      </c>
      <c r="S188" s="158">
        <v>0</v>
      </c>
      <c r="T188" s="159">
        <f t="shared" si="18"/>
        <v>0</v>
      </c>
      <c r="AR188" s="106" t="s">
        <v>84</v>
      </c>
      <c r="AT188" s="106" t="s">
        <v>197</v>
      </c>
      <c r="AU188" s="106" t="s">
        <v>174</v>
      </c>
      <c r="AY188" s="3" t="s">
        <v>194</v>
      </c>
      <c r="BE188" s="81">
        <f t="shared" si="19"/>
        <v>0</v>
      </c>
      <c r="BF188" s="81">
        <f t="shared" si="20"/>
        <v>0</v>
      </c>
      <c r="BG188" s="81">
        <f t="shared" si="21"/>
        <v>0</v>
      </c>
      <c r="BH188" s="81">
        <f t="shared" si="22"/>
        <v>0</v>
      </c>
      <c r="BI188" s="81">
        <f t="shared" si="23"/>
        <v>0</v>
      </c>
      <c r="BJ188" s="3" t="s">
        <v>174</v>
      </c>
      <c r="BK188" s="81">
        <f t="shared" si="24"/>
        <v>0</v>
      </c>
      <c r="BL188" s="3" t="s">
        <v>84</v>
      </c>
      <c r="BM188" s="106" t="s">
        <v>2837</v>
      </c>
    </row>
    <row r="189" spans="2:65" s="18" customFormat="1" ht="24.2" customHeight="1">
      <c r="B189" s="121"/>
      <c r="C189" s="165" t="s">
        <v>534</v>
      </c>
      <c r="D189" s="165" t="s">
        <v>209</v>
      </c>
      <c r="E189" s="166" t="s">
        <v>2838</v>
      </c>
      <c r="F189" s="167" t="s">
        <v>2839</v>
      </c>
      <c r="G189" s="168" t="s">
        <v>227</v>
      </c>
      <c r="H189" s="169">
        <v>175</v>
      </c>
      <c r="I189" s="170"/>
      <c r="J189" s="170">
        <f t="shared" si="15"/>
        <v>0</v>
      </c>
      <c r="K189" s="171"/>
      <c r="L189" s="230" t="s">
        <v>3462</v>
      </c>
      <c r="M189" s="173" t="s">
        <v>1</v>
      </c>
      <c r="N189" s="174" t="s">
        <v>42</v>
      </c>
      <c r="P189" s="158">
        <f t="shared" si="16"/>
        <v>0</v>
      </c>
      <c r="Q189" s="158">
        <v>2.2000000000000001E-4</v>
      </c>
      <c r="R189" s="158">
        <f t="shared" si="17"/>
        <v>3.85E-2</v>
      </c>
      <c r="S189" s="158">
        <v>0</v>
      </c>
      <c r="T189" s="159">
        <f t="shared" si="18"/>
        <v>0</v>
      </c>
      <c r="AR189" s="106" t="s">
        <v>174</v>
      </c>
      <c r="AT189" s="106" t="s">
        <v>209</v>
      </c>
      <c r="AU189" s="106" t="s">
        <v>174</v>
      </c>
      <c r="AY189" s="3" t="s">
        <v>194</v>
      </c>
      <c r="BE189" s="81">
        <f t="shared" si="19"/>
        <v>0</v>
      </c>
      <c r="BF189" s="81">
        <f t="shared" si="20"/>
        <v>0</v>
      </c>
      <c r="BG189" s="81">
        <f t="shared" si="21"/>
        <v>0</v>
      </c>
      <c r="BH189" s="81">
        <f t="shared" si="22"/>
        <v>0</v>
      </c>
      <c r="BI189" s="81">
        <f t="shared" si="23"/>
        <v>0</v>
      </c>
      <c r="BJ189" s="3" t="s">
        <v>174</v>
      </c>
      <c r="BK189" s="81">
        <f t="shared" si="24"/>
        <v>0</v>
      </c>
      <c r="BL189" s="3" t="s">
        <v>84</v>
      </c>
      <c r="BM189" s="106" t="s">
        <v>2840</v>
      </c>
    </row>
    <row r="190" spans="2:65" s="18" customFormat="1" ht="21.75" customHeight="1">
      <c r="B190" s="121"/>
      <c r="C190" s="150" t="s">
        <v>538</v>
      </c>
      <c r="D190" s="150" t="s">
        <v>197</v>
      </c>
      <c r="E190" s="151" t="s">
        <v>2841</v>
      </c>
      <c r="F190" s="152" t="s">
        <v>2842</v>
      </c>
      <c r="G190" s="153" t="s">
        <v>284</v>
      </c>
      <c r="H190" s="154">
        <v>300</v>
      </c>
      <c r="I190" s="155"/>
      <c r="J190" s="155">
        <f t="shared" si="15"/>
        <v>0</v>
      </c>
      <c r="K190" s="156"/>
      <c r="L190" s="19"/>
      <c r="M190" s="157" t="s">
        <v>1</v>
      </c>
      <c r="N190" s="120" t="s">
        <v>42</v>
      </c>
      <c r="P190" s="158">
        <f t="shared" si="16"/>
        <v>0</v>
      </c>
      <c r="Q190" s="158">
        <v>0</v>
      </c>
      <c r="R190" s="158">
        <f t="shared" si="17"/>
        <v>0</v>
      </c>
      <c r="S190" s="158">
        <v>0</v>
      </c>
      <c r="T190" s="159">
        <f t="shared" si="18"/>
        <v>0</v>
      </c>
      <c r="AR190" s="106" t="s">
        <v>84</v>
      </c>
      <c r="AT190" s="106" t="s">
        <v>197</v>
      </c>
      <c r="AU190" s="106" t="s">
        <v>174</v>
      </c>
      <c r="AY190" s="3" t="s">
        <v>194</v>
      </c>
      <c r="BE190" s="81">
        <f t="shared" si="19"/>
        <v>0</v>
      </c>
      <c r="BF190" s="81">
        <f t="shared" si="20"/>
        <v>0</v>
      </c>
      <c r="BG190" s="81">
        <f t="shared" si="21"/>
        <v>0</v>
      </c>
      <c r="BH190" s="81">
        <f t="shared" si="22"/>
        <v>0</v>
      </c>
      <c r="BI190" s="81">
        <f t="shared" si="23"/>
        <v>0</v>
      </c>
      <c r="BJ190" s="3" t="s">
        <v>174</v>
      </c>
      <c r="BK190" s="81">
        <f t="shared" si="24"/>
        <v>0</v>
      </c>
      <c r="BL190" s="3" t="s">
        <v>84</v>
      </c>
      <c r="BM190" s="106" t="s">
        <v>2843</v>
      </c>
    </row>
    <row r="191" spans="2:65" s="18" customFormat="1" ht="16.5" customHeight="1">
      <c r="B191" s="121"/>
      <c r="C191" s="165" t="s">
        <v>542</v>
      </c>
      <c r="D191" s="165" t="s">
        <v>209</v>
      </c>
      <c r="E191" s="166" t="s">
        <v>2844</v>
      </c>
      <c r="F191" s="167" t="s">
        <v>2845</v>
      </c>
      <c r="G191" s="168" t="s">
        <v>284</v>
      </c>
      <c r="H191" s="169">
        <v>300</v>
      </c>
      <c r="I191" s="170"/>
      <c r="J191" s="170">
        <f t="shared" si="15"/>
        <v>0</v>
      </c>
      <c r="K191" s="171"/>
      <c r="L191" s="172"/>
      <c r="M191" s="173" t="s">
        <v>1</v>
      </c>
      <c r="N191" s="174" t="s">
        <v>42</v>
      </c>
      <c r="P191" s="158">
        <f t="shared" si="16"/>
        <v>0</v>
      </c>
      <c r="Q191" s="158">
        <v>1.9000000000000001E-4</v>
      </c>
      <c r="R191" s="158">
        <f t="shared" si="17"/>
        <v>5.7000000000000002E-2</v>
      </c>
      <c r="S191" s="158">
        <v>0</v>
      </c>
      <c r="T191" s="159">
        <f t="shared" si="18"/>
        <v>0</v>
      </c>
      <c r="AR191" s="106" t="s">
        <v>174</v>
      </c>
      <c r="AT191" s="106" t="s">
        <v>209</v>
      </c>
      <c r="AU191" s="106" t="s">
        <v>174</v>
      </c>
      <c r="AY191" s="3" t="s">
        <v>194</v>
      </c>
      <c r="BE191" s="81">
        <f t="shared" si="19"/>
        <v>0</v>
      </c>
      <c r="BF191" s="81">
        <f t="shared" si="20"/>
        <v>0</v>
      </c>
      <c r="BG191" s="81">
        <f t="shared" si="21"/>
        <v>0</v>
      </c>
      <c r="BH191" s="81">
        <f t="shared" si="22"/>
        <v>0</v>
      </c>
      <c r="BI191" s="81">
        <f t="shared" si="23"/>
        <v>0</v>
      </c>
      <c r="BJ191" s="3" t="s">
        <v>174</v>
      </c>
      <c r="BK191" s="81">
        <f t="shared" si="24"/>
        <v>0</v>
      </c>
      <c r="BL191" s="3" t="s">
        <v>84</v>
      </c>
      <c r="BM191" s="106" t="s">
        <v>2846</v>
      </c>
    </row>
    <row r="192" spans="2:65" s="18" customFormat="1" ht="24.2" customHeight="1">
      <c r="B192" s="121"/>
      <c r="C192" s="165" t="s">
        <v>546</v>
      </c>
      <c r="D192" s="165" t="s">
        <v>209</v>
      </c>
      <c r="E192" s="166" t="s">
        <v>2847</v>
      </c>
      <c r="F192" s="167" t="s">
        <v>2848</v>
      </c>
      <c r="G192" s="168" t="s">
        <v>227</v>
      </c>
      <c r="H192" s="169">
        <v>2000</v>
      </c>
      <c r="I192" s="170"/>
      <c r="J192" s="170">
        <f t="shared" si="15"/>
        <v>0</v>
      </c>
      <c r="K192" s="171"/>
      <c r="L192" s="172"/>
      <c r="M192" s="173" t="s">
        <v>1</v>
      </c>
      <c r="N192" s="174" t="s">
        <v>42</v>
      </c>
      <c r="P192" s="158">
        <f t="shared" si="16"/>
        <v>0</v>
      </c>
      <c r="Q192" s="158">
        <v>1.1299999999999999E-3</v>
      </c>
      <c r="R192" s="158">
        <f t="shared" si="17"/>
        <v>2.2599999999999998</v>
      </c>
      <c r="S192" s="158">
        <v>0</v>
      </c>
      <c r="T192" s="159">
        <f t="shared" si="18"/>
        <v>0</v>
      </c>
      <c r="AR192" s="106" t="s">
        <v>352</v>
      </c>
      <c r="AT192" s="106" t="s">
        <v>209</v>
      </c>
      <c r="AU192" s="106" t="s">
        <v>174</v>
      </c>
      <c r="AY192" s="3" t="s">
        <v>194</v>
      </c>
      <c r="BE192" s="81">
        <f t="shared" si="19"/>
        <v>0</v>
      </c>
      <c r="BF192" s="81">
        <f t="shared" si="20"/>
        <v>0</v>
      </c>
      <c r="BG192" s="81">
        <f t="shared" si="21"/>
        <v>0</v>
      </c>
      <c r="BH192" s="81">
        <f t="shared" si="22"/>
        <v>0</v>
      </c>
      <c r="BI192" s="81">
        <f t="shared" si="23"/>
        <v>0</v>
      </c>
      <c r="BJ192" s="3" t="s">
        <v>174</v>
      </c>
      <c r="BK192" s="81">
        <f t="shared" si="24"/>
        <v>0</v>
      </c>
      <c r="BL192" s="3" t="s">
        <v>352</v>
      </c>
      <c r="BM192" s="106" t="s">
        <v>2849</v>
      </c>
    </row>
    <row r="193" spans="2:65" s="18" customFormat="1" ht="21.75" customHeight="1">
      <c r="B193" s="121"/>
      <c r="C193" s="150" t="s">
        <v>550</v>
      </c>
      <c r="D193" s="150" t="s">
        <v>197</v>
      </c>
      <c r="E193" s="151" t="s">
        <v>2841</v>
      </c>
      <c r="F193" s="152" t="s">
        <v>2842</v>
      </c>
      <c r="G193" s="153" t="s">
        <v>284</v>
      </c>
      <c r="H193" s="154">
        <v>600</v>
      </c>
      <c r="I193" s="155"/>
      <c r="J193" s="155">
        <f t="shared" si="15"/>
        <v>0</v>
      </c>
      <c r="K193" s="156"/>
      <c r="L193" s="19"/>
      <c r="M193" s="157" t="s">
        <v>1</v>
      </c>
      <c r="N193" s="120" t="s">
        <v>42</v>
      </c>
      <c r="P193" s="158">
        <f t="shared" si="16"/>
        <v>0</v>
      </c>
      <c r="Q193" s="158">
        <v>0</v>
      </c>
      <c r="R193" s="158">
        <f t="shared" si="17"/>
        <v>0</v>
      </c>
      <c r="S193" s="158">
        <v>0</v>
      </c>
      <c r="T193" s="159">
        <f t="shared" si="18"/>
        <v>0</v>
      </c>
      <c r="AR193" s="106" t="s">
        <v>84</v>
      </c>
      <c r="AT193" s="106" t="s">
        <v>197</v>
      </c>
      <c r="AU193" s="106" t="s">
        <v>174</v>
      </c>
      <c r="AY193" s="3" t="s">
        <v>194</v>
      </c>
      <c r="BE193" s="81">
        <f t="shared" si="19"/>
        <v>0</v>
      </c>
      <c r="BF193" s="81">
        <f t="shared" si="20"/>
        <v>0</v>
      </c>
      <c r="BG193" s="81">
        <f t="shared" si="21"/>
        <v>0</v>
      </c>
      <c r="BH193" s="81">
        <f t="shared" si="22"/>
        <v>0</v>
      </c>
      <c r="BI193" s="81">
        <f t="shared" si="23"/>
        <v>0</v>
      </c>
      <c r="BJ193" s="3" t="s">
        <v>174</v>
      </c>
      <c r="BK193" s="81">
        <f t="shared" si="24"/>
        <v>0</v>
      </c>
      <c r="BL193" s="3" t="s">
        <v>84</v>
      </c>
      <c r="BM193" s="106" t="s">
        <v>2850</v>
      </c>
    </row>
    <row r="194" spans="2:65" s="18" customFormat="1" ht="16.5" customHeight="1">
      <c r="B194" s="121"/>
      <c r="C194" s="165" t="s">
        <v>554</v>
      </c>
      <c r="D194" s="165" t="s">
        <v>209</v>
      </c>
      <c r="E194" s="166" t="s">
        <v>2844</v>
      </c>
      <c r="F194" s="167" t="s">
        <v>2845</v>
      </c>
      <c r="G194" s="168" t="s">
        <v>284</v>
      </c>
      <c r="H194" s="169">
        <v>600</v>
      </c>
      <c r="I194" s="170"/>
      <c r="J194" s="170">
        <f t="shared" si="15"/>
        <v>0</v>
      </c>
      <c r="K194" s="171"/>
      <c r="L194" s="172"/>
      <c r="M194" s="173" t="s">
        <v>1</v>
      </c>
      <c r="N194" s="174" t="s">
        <v>42</v>
      </c>
      <c r="P194" s="158">
        <f t="shared" si="16"/>
        <v>0</v>
      </c>
      <c r="Q194" s="158">
        <v>1.9000000000000001E-4</v>
      </c>
      <c r="R194" s="158">
        <f t="shared" si="17"/>
        <v>0.114</v>
      </c>
      <c r="S194" s="158">
        <v>0</v>
      </c>
      <c r="T194" s="159">
        <f t="shared" si="18"/>
        <v>0</v>
      </c>
      <c r="AR194" s="106" t="s">
        <v>174</v>
      </c>
      <c r="AT194" s="106" t="s">
        <v>209</v>
      </c>
      <c r="AU194" s="106" t="s">
        <v>174</v>
      </c>
      <c r="AY194" s="3" t="s">
        <v>194</v>
      </c>
      <c r="BE194" s="81">
        <f t="shared" si="19"/>
        <v>0</v>
      </c>
      <c r="BF194" s="81">
        <f t="shared" si="20"/>
        <v>0</v>
      </c>
      <c r="BG194" s="81">
        <f t="shared" si="21"/>
        <v>0</v>
      </c>
      <c r="BH194" s="81">
        <f t="shared" si="22"/>
        <v>0</v>
      </c>
      <c r="BI194" s="81">
        <f t="shared" si="23"/>
        <v>0</v>
      </c>
      <c r="BJ194" s="3" t="s">
        <v>174</v>
      </c>
      <c r="BK194" s="81">
        <f t="shared" si="24"/>
        <v>0</v>
      </c>
      <c r="BL194" s="3" t="s">
        <v>84</v>
      </c>
      <c r="BM194" s="106" t="s">
        <v>2851</v>
      </c>
    </row>
    <row r="195" spans="2:65" s="18" customFormat="1" ht="24.2" customHeight="1">
      <c r="B195" s="121"/>
      <c r="C195" s="150" t="s">
        <v>558</v>
      </c>
      <c r="D195" s="150" t="s">
        <v>197</v>
      </c>
      <c r="E195" s="151" t="s">
        <v>2852</v>
      </c>
      <c r="F195" s="152" t="s">
        <v>2853</v>
      </c>
      <c r="G195" s="153" t="s">
        <v>284</v>
      </c>
      <c r="H195" s="154">
        <v>20</v>
      </c>
      <c r="I195" s="155"/>
      <c r="J195" s="155">
        <f t="shared" si="15"/>
        <v>0</v>
      </c>
      <c r="K195" s="156"/>
      <c r="L195" s="19"/>
      <c r="M195" s="157" t="s">
        <v>1</v>
      </c>
      <c r="N195" s="120" t="s">
        <v>42</v>
      </c>
      <c r="P195" s="158">
        <f t="shared" si="16"/>
        <v>0</v>
      </c>
      <c r="Q195" s="158">
        <v>0</v>
      </c>
      <c r="R195" s="158">
        <f t="shared" si="17"/>
        <v>0</v>
      </c>
      <c r="S195" s="158">
        <v>0</v>
      </c>
      <c r="T195" s="159">
        <f t="shared" si="18"/>
        <v>0</v>
      </c>
      <c r="AR195" s="106" t="s">
        <v>84</v>
      </c>
      <c r="AT195" s="106" t="s">
        <v>197</v>
      </c>
      <c r="AU195" s="106" t="s">
        <v>174</v>
      </c>
      <c r="AY195" s="3" t="s">
        <v>194</v>
      </c>
      <c r="BE195" s="81">
        <f t="shared" si="19"/>
        <v>0</v>
      </c>
      <c r="BF195" s="81">
        <f t="shared" si="20"/>
        <v>0</v>
      </c>
      <c r="BG195" s="81">
        <f t="shared" si="21"/>
        <v>0</v>
      </c>
      <c r="BH195" s="81">
        <f t="shared" si="22"/>
        <v>0</v>
      </c>
      <c r="BI195" s="81">
        <f t="shared" si="23"/>
        <v>0</v>
      </c>
      <c r="BJ195" s="3" t="s">
        <v>174</v>
      </c>
      <c r="BK195" s="81">
        <f t="shared" si="24"/>
        <v>0</v>
      </c>
      <c r="BL195" s="3" t="s">
        <v>84</v>
      </c>
      <c r="BM195" s="106" t="s">
        <v>2854</v>
      </c>
    </row>
    <row r="196" spans="2:65" s="18" customFormat="1" ht="16.5" customHeight="1">
      <c r="B196" s="121"/>
      <c r="C196" s="165" t="s">
        <v>562</v>
      </c>
      <c r="D196" s="165" t="s">
        <v>209</v>
      </c>
      <c r="E196" s="166" t="s">
        <v>2855</v>
      </c>
      <c r="F196" s="167" t="s">
        <v>2856</v>
      </c>
      <c r="G196" s="168" t="s">
        <v>284</v>
      </c>
      <c r="H196" s="169">
        <v>20</v>
      </c>
      <c r="I196" s="170"/>
      <c r="J196" s="170">
        <f t="shared" si="15"/>
        <v>0</v>
      </c>
      <c r="K196" s="171"/>
      <c r="L196" s="172"/>
      <c r="M196" s="173" t="s">
        <v>1</v>
      </c>
      <c r="N196" s="174" t="s">
        <v>42</v>
      </c>
      <c r="P196" s="158">
        <f t="shared" si="16"/>
        <v>0</v>
      </c>
      <c r="Q196" s="158">
        <v>2.4000000000000001E-4</v>
      </c>
      <c r="R196" s="158">
        <f t="shared" si="17"/>
        <v>4.8000000000000004E-3</v>
      </c>
      <c r="S196" s="158">
        <v>0</v>
      </c>
      <c r="T196" s="159">
        <f t="shared" si="18"/>
        <v>0</v>
      </c>
      <c r="AR196" s="106" t="s">
        <v>352</v>
      </c>
      <c r="AT196" s="106" t="s">
        <v>209</v>
      </c>
      <c r="AU196" s="106" t="s">
        <v>174</v>
      </c>
      <c r="AY196" s="3" t="s">
        <v>194</v>
      </c>
      <c r="BE196" s="81">
        <f t="shared" si="19"/>
        <v>0</v>
      </c>
      <c r="BF196" s="81">
        <f t="shared" si="20"/>
        <v>0</v>
      </c>
      <c r="BG196" s="81">
        <f t="shared" si="21"/>
        <v>0</v>
      </c>
      <c r="BH196" s="81">
        <f t="shared" si="22"/>
        <v>0</v>
      </c>
      <c r="BI196" s="81">
        <f t="shared" si="23"/>
        <v>0</v>
      </c>
      <c r="BJ196" s="3" t="s">
        <v>174</v>
      </c>
      <c r="BK196" s="81">
        <f t="shared" si="24"/>
        <v>0</v>
      </c>
      <c r="BL196" s="3" t="s">
        <v>352</v>
      </c>
      <c r="BM196" s="106" t="s">
        <v>2857</v>
      </c>
    </row>
    <row r="197" spans="2:65" s="18" customFormat="1" ht="24.2" customHeight="1">
      <c r="B197" s="121"/>
      <c r="C197" s="150" t="s">
        <v>566</v>
      </c>
      <c r="D197" s="150" t="s">
        <v>197</v>
      </c>
      <c r="E197" s="151" t="s">
        <v>2858</v>
      </c>
      <c r="F197" s="152" t="s">
        <v>2859</v>
      </c>
      <c r="G197" s="153" t="s">
        <v>284</v>
      </c>
      <c r="H197" s="154">
        <v>30</v>
      </c>
      <c r="I197" s="155"/>
      <c r="J197" s="155">
        <f t="shared" si="15"/>
        <v>0</v>
      </c>
      <c r="K197" s="156"/>
      <c r="L197" s="19"/>
      <c r="M197" s="157" t="s">
        <v>1</v>
      </c>
      <c r="N197" s="120" t="s">
        <v>42</v>
      </c>
      <c r="P197" s="158">
        <f t="shared" si="16"/>
        <v>0</v>
      </c>
      <c r="Q197" s="158">
        <v>0</v>
      </c>
      <c r="R197" s="158">
        <f t="shared" si="17"/>
        <v>0</v>
      </c>
      <c r="S197" s="158">
        <v>0</v>
      </c>
      <c r="T197" s="159">
        <f t="shared" si="18"/>
        <v>0</v>
      </c>
      <c r="AR197" s="106" t="s">
        <v>84</v>
      </c>
      <c r="AT197" s="106" t="s">
        <v>197</v>
      </c>
      <c r="AU197" s="106" t="s">
        <v>174</v>
      </c>
      <c r="AY197" s="3" t="s">
        <v>194</v>
      </c>
      <c r="BE197" s="81">
        <f t="shared" si="19"/>
        <v>0</v>
      </c>
      <c r="BF197" s="81">
        <f t="shared" si="20"/>
        <v>0</v>
      </c>
      <c r="BG197" s="81">
        <f t="shared" si="21"/>
        <v>0</v>
      </c>
      <c r="BH197" s="81">
        <f t="shared" si="22"/>
        <v>0</v>
      </c>
      <c r="BI197" s="81">
        <f t="shared" si="23"/>
        <v>0</v>
      </c>
      <c r="BJ197" s="3" t="s">
        <v>174</v>
      </c>
      <c r="BK197" s="81">
        <f t="shared" si="24"/>
        <v>0</v>
      </c>
      <c r="BL197" s="3" t="s">
        <v>84</v>
      </c>
      <c r="BM197" s="106" t="s">
        <v>2860</v>
      </c>
    </row>
    <row r="198" spans="2:65" s="18" customFormat="1" ht="21.75" customHeight="1">
      <c r="B198" s="121"/>
      <c r="C198" s="165" t="s">
        <v>420</v>
      </c>
      <c r="D198" s="165" t="s">
        <v>209</v>
      </c>
      <c r="E198" s="166" t="s">
        <v>2861</v>
      </c>
      <c r="F198" s="167" t="s">
        <v>2862</v>
      </c>
      <c r="G198" s="168" t="s">
        <v>284</v>
      </c>
      <c r="H198" s="169">
        <v>30</v>
      </c>
      <c r="I198" s="170"/>
      <c r="J198" s="170">
        <f t="shared" si="15"/>
        <v>0</v>
      </c>
      <c r="K198" s="171"/>
      <c r="L198" s="172"/>
      <c r="M198" s="173" t="s">
        <v>1</v>
      </c>
      <c r="N198" s="174" t="s">
        <v>42</v>
      </c>
      <c r="P198" s="158">
        <f t="shared" si="16"/>
        <v>0</v>
      </c>
      <c r="Q198" s="158">
        <v>2.0000000000000001E-4</v>
      </c>
      <c r="R198" s="158">
        <f t="shared" si="17"/>
        <v>6.0000000000000001E-3</v>
      </c>
      <c r="S198" s="158">
        <v>0</v>
      </c>
      <c r="T198" s="159">
        <f t="shared" si="18"/>
        <v>0</v>
      </c>
      <c r="AR198" s="106" t="s">
        <v>352</v>
      </c>
      <c r="AT198" s="106" t="s">
        <v>209</v>
      </c>
      <c r="AU198" s="106" t="s">
        <v>174</v>
      </c>
      <c r="AY198" s="3" t="s">
        <v>194</v>
      </c>
      <c r="BE198" s="81">
        <f t="shared" si="19"/>
        <v>0</v>
      </c>
      <c r="BF198" s="81">
        <f t="shared" si="20"/>
        <v>0</v>
      </c>
      <c r="BG198" s="81">
        <f t="shared" si="21"/>
        <v>0</v>
      </c>
      <c r="BH198" s="81">
        <f t="shared" si="22"/>
        <v>0</v>
      </c>
      <c r="BI198" s="81">
        <f t="shared" si="23"/>
        <v>0</v>
      </c>
      <c r="BJ198" s="3" t="s">
        <v>174</v>
      </c>
      <c r="BK198" s="81">
        <f t="shared" si="24"/>
        <v>0</v>
      </c>
      <c r="BL198" s="3" t="s">
        <v>352</v>
      </c>
      <c r="BM198" s="106" t="s">
        <v>2863</v>
      </c>
    </row>
    <row r="199" spans="2:65" s="18" customFormat="1" ht="24.2" customHeight="1">
      <c r="B199" s="121"/>
      <c r="C199" s="150" t="s">
        <v>573</v>
      </c>
      <c r="D199" s="150" t="s">
        <v>197</v>
      </c>
      <c r="E199" s="151" t="s">
        <v>2864</v>
      </c>
      <c r="F199" s="152" t="s">
        <v>2865</v>
      </c>
      <c r="G199" s="153" t="s">
        <v>284</v>
      </c>
      <c r="H199" s="154">
        <v>300</v>
      </c>
      <c r="I199" s="155"/>
      <c r="J199" s="155">
        <f t="shared" si="15"/>
        <v>0</v>
      </c>
      <c r="K199" s="156"/>
      <c r="L199" s="19"/>
      <c r="M199" s="157" t="s">
        <v>1</v>
      </c>
      <c r="N199" s="120" t="s">
        <v>42</v>
      </c>
      <c r="P199" s="158">
        <f t="shared" si="16"/>
        <v>0</v>
      </c>
      <c r="Q199" s="158">
        <v>0</v>
      </c>
      <c r="R199" s="158">
        <f t="shared" si="17"/>
        <v>0</v>
      </c>
      <c r="S199" s="158">
        <v>0</v>
      </c>
      <c r="T199" s="159">
        <f t="shared" si="18"/>
        <v>0</v>
      </c>
      <c r="AR199" s="106" t="s">
        <v>84</v>
      </c>
      <c r="AT199" s="106" t="s">
        <v>197</v>
      </c>
      <c r="AU199" s="106" t="s">
        <v>174</v>
      </c>
      <c r="AY199" s="3" t="s">
        <v>194</v>
      </c>
      <c r="BE199" s="81">
        <f t="shared" si="19"/>
        <v>0</v>
      </c>
      <c r="BF199" s="81">
        <f t="shared" si="20"/>
        <v>0</v>
      </c>
      <c r="BG199" s="81">
        <f t="shared" si="21"/>
        <v>0</v>
      </c>
      <c r="BH199" s="81">
        <f t="shared" si="22"/>
        <v>0</v>
      </c>
      <c r="BI199" s="81">
        <f t="shared" si="23"/>
        <v>0</v>
      </c>
      <c r="BJ199" s="3" t="s">
        <v>174</v>
      </c>
      <c r="BK199" s="81">
        <f t="shared" si="24"/>
        <v>0</v>
      </c>
      <c r="BL199" s="3" t="s">
        <v>84</v>
      </c>
      <c r="BM199" s="106" t="s">
        <v>2866</v>
      </c>
    </row>
    <row r="200" spans="2:65" s="18" customFormat="1" ht="21.75" customHeight="1">
      <c r="B200" s="121"/>
      <c r="C200" s="165" t="s">
        <v>577</v>
      </c>
      <c r="D200" s="165" t="s">
        <v>209</v>
      </c>
      <c r="E200" s="166" t="s">
        <v>2867</v>
      </c>
      <c r="F200" s="167" t="s">
        <v>2868</v>
      </c>
      <c r="G200" s="168" t="s">
        <v>284</v>
      </c>
      <c r="H200" s="169">
        <v>300</v>
      </c>
      <c r="I200" s="170"/>
      <c r="J200" s="170">
        <f t="shared" si="15"/>
        <v>0</v>
      </c>
      <c r="K200" s="171"/>
      <c r="L200" s="172"/>
      <c r="M200" s="173" t="s">
        <v>1</v>
      </c>
      <c r="N200" s="174" t="s">
        <v>42</v>
      </c>
      <c r="P200" s="158">
        <f t="shared" si="16"/>
        <v>0</v>
      </c>
      <c r="Q200" s="158">
        <v>2.4000000000000001E-4</v>
      </c>
      <c r="R200" s="158">
        <f t="shared" si="17"/>
        <v>7.2000000000000008E-2</v>
      </c>
      <c r="S200" s="158">
        <v>0</v>
      </c>
      <c r="T200" s="159">
        <f t="shared" si="18"/>
        <v>0</v>
      </c>
      <c r="AR200" s="106" t="s">
        <v>352</v>
      </c>
      <c r="AT200" s="106" t="s">
        <v>209</v>
      </c>
      <c r="AU200" s="106" t="s">
        <v>174</v>
      </c>
      <c r="AY200" s="3" t="s">
        <v>194</v>
      </c>
      <c r="BE200" s="81">
        <f t="shared" si="19"/>
        <v>0</v>
      </c>
      <c r="BF200" s="81">
        <f t="shared" si="20"/>
        <v>0</v>
      </c>
      <c r="BG200" s="81">
        <f t="shared" si="21"/>
        <v>0</v>
      </c>
      <c r="BH200" s="81">
        <f t="shared" si="22"/>
        <v>0</v>
      </c>
      <c r="BI200" s="81">
        <f t="shared" si="23"/>
        <v>0</v>
      </c>
      <c r="BJ200" s="3" t="s">
        <v>174</v>
      </c>
      <c r="BK200" s="81">
        <f t="shared" si="24"/>
        <v>0</v>
      </c>
      <c r="BL200" s="3" t="s">
        <v>352</v>
      </c>
      <c r="BM200" s="106" t="s">
        <v>2869</v>
      </c>
    </row>
    <row r="201" spans="2:65" s="18" customFormat="1" ht="21.75" customHeight="1">
      <c r="B201" s="121"/>
      <c r="C201" s="150" t="s">
        <v>579</v>
      </c>
      <c r="D201" s="150" t="s">
        <v>197</v>
      </c>
      <c r="E201" s="151" t="s">
        <v>706</v>
      </c>
      <c r="F201" s="152" t="s">
        <v>707</v>
      </c>
      <c r="G201" s="153" t="s">
        <v>284</v>
      </c>
      <c r="H201" s="154">
        <v>350</v>
      </c>
      <c r="I201" s="155"/>
      <c r="J201" s="155">
        <f t="shared" si="15"/>
        <v>0</v>
      </c>
      <c r="K201" s="156"/>
      <c r="L201" s="19"/>
      <c r="M201" s="157" t="s">
        <v>1</v>
      </c>
      <c r="N201" s="120" t="s">
        <v>42</v>
      </c>
      <c r="P201" s="158">
        <f t="shared" si="16"/>
        <v>0</v>
      </c>
      <c r="Q201" s="158">
        <v>0</v>
      </c>
      <c r="R201" s="158">
        <f t="shared" si="17"/>
        <v>0</v>
      </c>
      <c r="S201" s="158">
        <v>0</v>
      </c>
      <c r="T201" s="159">
        <f t="shared" si="18"/>
        <v>0</v>
      </c>
      <c r="AR201" s="106" t="s">
        <v>420</v>
      </c>
      <c r="AT201" s="106" t="s">
        <v>197</v>
      </c>
      <c r="AU201" s="106" t="s">
        <v>174</v>
      </c>
      <c r="AY201" s="3" t="s">
        <v>194</v>
      </c>
      <c r="BE201" s="81">
        <f t="shared" si="19"/>
        <v>0</v>
      </c>
      <c r="BF201" s="81">
        <f t="shared" si="20"/>
        <v>0</v>
      </c>
      <c r="BG201" s="81">
        <f t="shared" si="21"/>
        <v>0</v>
      </c>
      <c r="BH201" s="81">
        <f t="shared" si="22"/>
        <v>0</v>
      </c>
      <c r="BI201" s="81">
        <f t="shared" si="23"/>
        <v>0</v>
      </c>
      <c r="BJ201" s="3" t="s">
        <v>174</v>
      </c>
      <c r="BK201" s="81">
        <f t="shared" si="24"/>
        <v>0</v>
      </c>
      <c r="BL201" s="3" t="s">
        <v>420</v>
      </c>
      <c r="BM201" s="106" t="s">
        <v>2870</v>
      </c>
    </row>
    <row r="202" spans="2:65" s="137" customFormat="1" ht="22.9" customHeight="1">
      <c r="B202" s="138"/>
      <c r="D202" s="139" t="s">
        <v>75</v>
      </c>
      <c r="E202" s="148" t="s">
        <v>2871</v>
      </c>
      <c r="F202" s="148" t="s">
        <v>2872</v>
      </c>
      <c r="I202" s="141"/>
      <c r="J202" s="149">
        <f>BK202</f>
        <v>0</v>
      </c>
      <c r="L202" s="138"/>
      <c r="M202" s="143"/>
      <c r="P202" s="144">
        <f>SUM(P203:P206)</f>
        <v>0</v>
      </c>
      <c r="R202" s="144">
        <f>SUM(R203:R206)</f>
        <v>0.12423999999999999</v>
      </c>
      <c r="T202" s="145">
        <f>SUM(T203:T206)</f>
        <v>0</v>
      </c>
      <c r="AR202" s="139" t="s">
        <v>205</v>
      </c>
      <c r="AT202" s="146" t="s">
        <v>75</v>
      </c>
      <c r="AU202" s="146" t="s">
        <v>84</v>
      </c>
      <c r="AY202" s="139" t="s">
        <v>194</v>
      </c>
      <c r="BK202" s="147">
        <f>SUM(BK203:BK206)</f>
        <v>0</v>
      </c>
    </row>
    <row r="203" spans="2:65" s="18" customFormat="1" ht="37.9" customHeight="1">
      <c r="B203" s="121"/>
      <c r="C203" s="150" t="s">
        <v>583</v>
      </c>
      <c r="D203" s="150" t="s">
        <v>197</v>
      </c>
      <c r="E203" s="151" t="s">
        <v>2873</v>
      </c>
      <c r="F203" s="152" t="s">
        <v>2874</v>
      </c>
      <c r="G203" s="153" t="s">
        <v>284</v>
      </c>
      <c r="H203" s="154">
        <v>350</v>
      </c>
      <c r="I203" s="155"/>
      <c r="J203" s="155">
        <f>ROUND(I203*H203,2)</f>
        <v>0</v>
      </c>
      <c r="K203" s="156"/>
      <c r="L203" s="19"/>
      <c r="M203" s="157" t="s">
        <v>1</v>
      </c>
      <c r="N203" s="120" t="s">
        <v>42</v>
      </c>
      <c r="P203" s="158">
        <f>O203*H203</f>
        <v>0</v>
      </c>
      <c r="Q203" s="158">
        <v>0</v>
      </c>
      <c r="R203" s="158">
        <f>Q203*H203</f>
        <v>0</v>
      </c>
      <c r="S203" s="158">
        <v>0</v>
      </c>
      <c r="T203" s="159">
        <f>S203*H203</f>
        <v>0</v>
      </c>
      <c r="AR203" s="106" t="s">
        <v>420</v>
      </c>
      <c r="AT203" s="106" t="s">
        <v>197</v>
      </c>
      <c r="AU203" s="106" t="s">
        <v>174</v>
      </c>
      <c r="AY203" s="3" t="s">
        <v>194</v>
      </c>
      <c r="BE203" s="81">
        <f>IF(N203="základná",J203,0)</f>
        <v>0</v>
      </c>
      <c r="BF203" s="81">
        <f>IF(N203="znížená",J203,0)</f>
        <v>0</v>
      </c>
      <c r="BG203" s="81">
        <f>IF(N203="zákl. prenesená",J203,0)</f>
        <v>0</v>
      </c>
      <c r="BH203" s="81">
        <f>IF(N203="zníž. prenesená",J203,0)</f>
        <v>0</v>
      </c>
      <c r="BI203" s="81">
        <f>IF(N203="nulová",J203,0)</f>
        <v>0</v>
      </c>
      <c r="BJ203" s="3" t="s">
        <v>174</v>
      </c>
      <c r="BK203" s="81">
        <f>ROUND(I203*H203,2)</f>
        <v>0</v>
      </c>
      <c r="BL203" s="3" t="s">
        <v>420</v>
      </c>
      <c r="BM203" s="106" t="s">
        <v>2875</v>
      </c>
    </row>
    <row r="204" spans="2:65" s="18" customFormat="1" ht="24.2" customHeight="1">
      <c r="B204" s="121"/>
      <c r="C204" s="165" t="s">
        <v>585</v>
      </c>
      <c r="D204" s="165" t="s">
        <v>209</v>
      </c>
      <c r="E204" s="166" t="s">
        <v>2876</v>
      </c>
      <c r="F204" s="167" t="s">
        <v>2877</v>
      </c>
      <c r="G204" s="168" t="s">
        <v>284</v>
      </c>
      <c r="H204" s="169">
        <v>350</v>
      </c>
      <c r="I204" s="170"/>
      <c r="J204" s="170">
        <f>ROUND(I204*H204,2)</f>
        <v>0</v>
      </c>
      <c r="K204" s="171"/>
      <c r="L204" s="172"/>
      <c r="M204" s="173" t="s">
        <v>1</v>
      </c>
      <c r="N204" s="174" t="s">
        <v>42</v>
      </c>
      <c r="P204" s="158">
        <f>O204*H204</f>
        <v>0</v>
      </c>
      <c r="Q204" s="158">
        <v>1.4999999999999999E-4</v>
      </c>
      <c r="R204" s="158">
        <f>Q204*H204</f>
        <v>5.2499999999999998E-2</v>
      </c>
      <c r="S204" s="158">
        <v>0</v>
      </c>
      <c r="T204" s="159">
        <f>S204*H204</f>
        <v>0</v>
      </c>
      <c r="AR204" s="106" t="s">
        <v>352</v>
      </c>
      <c r="AT204" s="106" t="s">
        <v>209</v>
      </c>
      <c r="AU204" s="106" t="s">
        <v>174</v>
      </c>
      <c r="AY204" s="3" t="s">
        <v>194</v>
      </c>
      <c r="BE204" s="81">
        <f>IF(N204="základná",J204,0)</f>
        <v>0</v>
      </c>
      <c r="BF204" s="81">
        <f>IF(N204="znížená",J204,0)</f>
        <v>0</v>
      </c>
      <c r="BG204" s="81">
        <f>IF(N204="zákl. prenesená",J204,0)</f>
        <v>0</v>
      </c>
      <c r="BH204" s="81">
        <f>IF(N204="zníž. prenesená",J204,0)</f>
        <v>0</v>
      </c>
      <c r="BI204" s="81">
        <f>IF(N204="nulová",J204,0)</f>
        <v>0</v>
      </c>
      <c r="BJ204" s="3" t="s">
        <v>174</v>
      </c>
      <c r="BK204" s="81">
        <f>ROUND(I204*H204,2)</f>
        <v>0</v>
      </c>
      <c r="BL204" s="3" t="s">
        <v>352</v>
      </c>
      <c r="BM204" s="106" t="s">
        <v>2878</v>
      </c>
    </row>
    <row r="205" spans="2:65" s="18" customFormat="1" ht="33" customHeight="1">
      <c r="B205" s="121"/>
      <c r="C205" s="150" t="s">
        <v>589</v>
      </c>
      <c r="D205" s="150" t="s">
        <v>197</v>
      </c>
      <c r="E205" s="151" t="s">
        <v>2879</v>
      </c>
      <c r="F205" s="152" t="s">
        <v>2880</v>
      </c>
      <c r="G205" s="153" t="s">
        <v>227</v>
      </c>
      <c r="H205" s="154">
        <v>17</v>
      </c>
      <c r="I205" s="155"/>
      <c r="J205" s="155">
        <f>ROUND(I205*H205,2)</f>
        <v>0</v>
      </c>
      <c r="K205" s="156"/>
      <c r="L205" s="19"/>
      <c r="M205" s="157" t="s">
        <v>1</v>
      </c>
      <c r="N205" s="120" t="s">
        <v>42</v>
      </c>
      <c r="P205" s="158">
        <f>O205*H205</f>
        <v>0</v>
      </c>
      <c r="Q205" s="158">
        <v>0</v>
      </c>
      <c r="R205" s="158">
        <f>Q205*H205</f>
        <v>0</v>
      </c>
      <c r="S205" s="158">
        <v>0</v>
      </c>
      <c r="T205" s="159">
        <f>S205*H205</f>
        <v>0</v>
      </c>
      <c r="AR205" s="106" t="s">
        <v>420</v>
      </c>
      <c r="AT205" s="106" t="s">
        <v>197</v>
      </c>
      <c r="AU205" s="106" t="s">
        <v>174</v>
      </c>
      <c r="AY205" s="3" t="s">
        <v>194</v>
      </c>
      <c r="BE205" s="81">
        <f>IF(N205="základná",J205,0)</f>
        <v>0</v>
      </c>
      <c r="BF205" s="81">
        <f>IF(N205="znížená",J205,0)</f>
        <v>0</v>
      </c>
      <c r="BG205" s="81">
        <f>IF(N205="zákl. prenesená",J205,0)</f>
        <v>0</v>
      </c>
      <c r="BH205" s="81">
        <f>IF(N205="zníž. prenesená",J205,0)</f>
        <v>0</v>
      </c>
      <c r="BI205" s="81">
        <f>IF(N205="nulová",J205,0)</f>
        <v>0</v>
      </c>
      <c r="BJ205" s="3" t="s">
        <v>174</v>
      </c>
      <c r="BK205" s="81">
        <f>ROUND(I205*H205,2)</f>
        <v>0</v>
      </c>
      <c r="BL205" s="3" t="s">
        <v>420</v>
      </c>
      <c r="BM205" s="106" t="s">
        <v>2881</v>
      </c>
    </row>
    <row r="206" spans="2:65" s="18" customFormat="1" ht="24.2" customHeight="1">
      <c r="B206" s="121"/>
      <c r="C206" s="165" t="s">
        <v>593</v>
      </c>
      <c r="D206" s="165" t="s">
        <v>209</v>
      </c>
      <c r="E206" s="166" t="s">
        <v>2882</v>
      </c>
      <c r="F206" s="167" t="s">
        <v>2883</v>
      </c>
      <c r="G206" s="168" t="s">
        <v>227</v>
      </c>
      <c r="H206" s="169">
        <v>17</v>
      </c>
      <c r="I206" s="170"/>
      <c r="J206" s="170">
        <f>ROUND(I206*H206,2)</f>
        <v>0</v>
      </c>
      <c r="K206" s="171"/>
      <c r="L206" s="172"/>
      <c r="M206" s="175" t="s">
        <v>1</v>
      </c>
      <c r="N206" s="176" t="s">
        <v>42</v>
      </c>
      <c r="O206" s="162"/>
      <c r="P206" s="163">
        <f>O206*H206</f>
        <v>0</v>
      </c>
      <c r="Q206" s="163">
        <v>4.2199999999999998E-3</v>
      </c>
      <c r="R206" s="163">
        <f>Q206*H206</f>
        <v>7.1739999999999998E-2</v>
      </c>
      <c r="S206" s="163">
        <v>0</v>
      </c>
      <c r="T206" s="164">
        <f>S206*H206</f>
        <v>0</v>
      </c>
      <c r="AR206" s="106" t="s">
        <v>352</v>
      </c>
      <c r="AT206" s="106" t="s">
        <v>209</v>
      </c>
      <c r="AU206" s="106" t="s">
        <v>174</v>
      </c>
      <c r="AY206" s="3" t="s">
        <v>194</v>
      </c>
      <c r="BE206" s="81">
        <f>IF(N206="základná",J206,0)</f>
        <v>0</v>
      </c>
      <c r="BF206" s="81">
        <f>IF(N206="znížená",J206,0)</f>
        <v>0</v>
      </c>
      <c r="BG206" s="81">
        <f>IF(N206="zákl. prenesená",J206,0)</f>
        <v>0</v>
      </c>
      <c r="BH206" s="81">
        <f>IF(N206="zníž. prenesená",J206,0)</f>
        <v>0</v>
      </c>
      <c r="BI206" s="81">
        <f>IF(N206="nulová",J206,0)</f>
        <v>0</v>
      </c>
      <c r="BJ206" s="3" t="s">
        <v>174</v>
      </c>
      <c r="BK206" s="81">
        <f>ROUND(I206*H206,2)</f>
        <v>0</v>
      </c>
      <c r="BL206" s="3" t="s">
        <v>352</v>
      </c>
      <c r="BM206" s="106" t="s">
        <v>2884</v>
      </c>
    </row>
    <row r="207" spans="2:65" s="18" customFormat="1" ht="6.95" customHeight="1">
      <c r="B207" s="33"/>
      <c r="C207" s="34"/>
      <c r="D207" s="34"/>
      <c r="E207" s="34"/>
      <c r="F207" s="34"/>
      <c r="G207" s="34"/>
      <c r="H207" s="34"/>
      <c r="I207" s="34"/>
      <c r="J207" s="34"/>
      <c r="K207" s="34"/>
      <c r="L207" s="19"/>
    </row>
  </sheetData>
  <autoFilter ref="C129:K206"/>
  <mergeCells count="14">
    <mergeCell ref="D108:F108"/>
    <mergeCell ref="E120:H120"/>
    <mergeCell ref="E122:H122"/>
    <mergeCell ref="L2:V2"/>
    <mergeCell ref="E86:H86"/>
    <mergeCell ref="D104:F104"/>
    <mergeCell ref="D105:F105"/>
    <mergeCell ref="D106:F106"/>
    <mergeCell ref="D107:F107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8"/>
  <sheetViews>
    <sheetView showGridLines="0" topLeftCell="A92" workbookViewId="0">
      <selection activeCell="C117" sqref="C117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121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2885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29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J102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ROUND((SUM(BE102:BE109) + SUM(BE129:BE147)),  2)</f>
        <v>0</v>
      </c>
      <c r="G35" s="96"/>
      <c r="H35" s="96"/>
      <c r="I35" s="97">
        <v>0.23</v>
      </c>
      <c r="J35" s="95">
        <f>ROUND(((SUM(BE102:BE109) + SUM(BE129:BE147))*I35),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ROUND((SUM(BF102:BF109) + SUM(BF129:BF147)),  2)</f>
        <v>0</v>
      </c>
      <c r="I36" s="99">
        <v>0.23</v>
      </c>
      <c r="J36" s="98">
        <f>ROUND(((SUM(BF102:BF109) + SUM(BF129:BF147))*I36),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ROUND((SUM(BG102:BG109) + SUM(BG129:BG147)),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ROUND((SUM(BH102:BH109) + SUM(BH129:BH147)),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ROUND((SUM(BI102:BI109) + SUM(BI129:BI147)),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SO46 - Konečná úprava terénu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>Košice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J129</f>
        <v>0</v>
      </c>
      <c r="L96" s="19"/>
      <c r="AU96" s="3" t="s">
        <v>166</v>
      </c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J130</f>
        <v>0</v>
      </c>
      <c r="L97" s="110"/>
    </row>
    <row r="98" spans="2:65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J131</f>
        <v>0</v>
      </c>
      <c r="L98" s="115"/>
    </row>
    <row r="99" spans="2:65" s="114" customFormat="1" ht="19.899999999999999" customHeight="1">
      <c r="B99" s="115"/>
      <c r="D99" s="116" t="s">
        <v>1090</v>
      </c>
      <c r="E99" s="117"/>
      <c r="F99" s="117"/>
      <c r="G99" s="117"/>
      <c r="H99" s="117"/>
      <c r="I99" s="117"/>
      <c r="J99" s="118">
        <f>J146</f>
        <v>0</v>
      </c>
      <c r="L99" s="115"/>
    </row>
    <row r="100" spans="2:65" s="18" customFormat="1" ht="21.75" customHeight="1">
      <c r="B100" s="19"/>
      <c r="L100" s="19"/>
    </row>
    <row r="101" spans="2:65" s="18" customFormat="1" ht="6.95" customHeight="1">
      <c r="B101" s="19"/>
      <c r="L101" s="19"/>
    </row>
    <row r="102" spans="2:65" s="18" customFormat="1" ht="29.25" customHeight="1">
      <c r="B102" s="19"/>
      <c r="C102" s="108" t="s">
        <v>171</v>
      </c>
      <c r="J102" s="119">
        <f>ROUND(J103 + J104 + J105 + J106 + J107 + J108,2)</f>
        <v>0</v>
      </c>
      <c r="L102" s="19"/>
      <c r="N102" s="120" t="s">
        <v>40</v>
      </c>
    </row>
    <row r="103" spans="2:65" s="18" customFormat="1" ht="18" customHeight="1">
      <c r="B103" s="121"/>
      <c r="C103" s="122"/>
      <c r="D103" s="185" t="s">
        <v>172</v>
      </c>
      <c r="E103" s="185"/>
      <c r="F103" s="185"/>
      <c r="G103" s="122"/>
      <c r="H103" s="122"/>
      <c r="I103" s="122"/>
      <c r="J103" s="123">
        <v>0</v>
      </c>
      <c r="K103" s="122"/>
      <c r="L103" s="121"/>
      <c r="M103" s="122"/>
      <c r="N103" s="79" t="s">
        <v>42</v>
      </c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  <c r="AP103" s="122"/>
      <c r="AQ103" s="122"/>
      <c r="AR103" s="122"/>
      <c r="AS103" s="122"/>
      <c r="AT103" s="122"/>
      <c r="AU103" s="122"/>
      <c r="AV103" s="122"/>
      <c r="AW103" s="122"/>
      <c r="AX103" s="122"/>
      <c r="AY103" s="124" t="s">
        <v>173</v>
      </c>
      <c r="AZ103" s="122"/>
      <c r="BA103" s="122"/>
      <c r="BB103" s="122"/>
      <c r="BC103" s="122"/>
      <c r="BD103" s="122"/>
      <c r="BE103" s="125">
        <f t="shared" ref="BE103:BE108" si="0">IF(N103="základná",J103,0)</f>
        <v>0</v>
      </c>
      <c r="BF103" s="125">
        <f t="shared" ref="BF103:BF108" si="1">IF(N103="znížená",J103,0)</f>
        <v>0</v>
      </c>
      <c r="BG103" s="125">
        <f t="shared" ref="BG103:BG108" si="2">IF(N103="zákl. prenesená",J103,0)</f>
        <v>0</v>
      </c>
      <c r="BH103" s="125">
        <f t="shared" ref="BH103:BH108" si="3">IF(N103="zníž. prenesená",J103,0)</f>
        <v>0</v>
      </c>
      <c r="BI103" s="125">
        <f t="shared" ref="BI103:BI108" si="4">IF(N103="nulová",J103,0)</f>
        <v>0</v>
      </c>
      <c r="BJ103" s="124" t="s">
        <v>174</v>
      </c>
      <c r="BK103" s="122"/>
      <c r="BL103" s="122"/>
      <c r="BM103" s="122"/>
    </row>
    <row r="104" spans="2:65" s="18" customFormat="1" ht="18" customHeight="1">
      <c r="B104" s="121"/>
      <c r="C104" s="122"/>
      <c r="D104" s="185" t="s">
        <v>175</v>
      </c>
      <c r="E104" s="185"/>
      <c r="F104" s="185"/>
      <c r="G104" s="122"/>
      <c r="H104" s="122"/>
      <c r="I104" s="122"/>
      <c r="J104" s="123">
        <v>0</v>
      </c>
      <c r="K104" s="122"/>
      <c r="L104" s="121"/>
      <c r="M104" s="122"/>
      <c r="N104" s="79" t="s">
        <v>42</v>
      </c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4" t="s">
        <v>173</v>
      </c>
      <c r="AZ104" s="122"/>
      <c r="BA104" s="122"/>
      <c r="BB104" s="122"/>
      <c r="BC104" s="122"/>
      <c r="BD104" s="122"/>
      <c r="BE104" s="125">
        <f t="shared" si="0"/>
        <v>0</v>
      </c>
      <c r="BF104" s="125">
        <f t="shared" si="1"/>
        <v>0</v>
      </c>
      <c r="BG104" s="125">
        <f t="shared" si="2"/>
        <v>0</v>
      </c>
      <c r="BH104" s="125">
        <f t="shared" si="3"/>
        <v>0</v>
      </c>
      <c r="BI104" s="125">
        <f t="shared" si="4"/>
        <v>0</v>
      </c>
      <c r="BJ104" s="124" t="s">
        <v>174</v>
      </c>
      <c r="BK104" s="122"/>
      <c r="BL104" s="122"/>
      <c r="BM104" s="122"/>
    </row>
    <row r="105" spans="2:65" s="18" customFormat="1" ht="18" customHeight="1">
      <c r="B105" s="121"/>
      <c r="C105" s="122"/>
      <c r="D105" s="185" t="s">
        <v>176</v>
      </c>
      <c r="E105" s="185"/>
      <c r="F105" s="185"/>
      <c r="G105" s="122"/>
      <c r="H105" s="122"/>
      <c r="I105" s="122"/>
      <c r="J105" s="123">
        <v>0</v>
      </c>
      <c r="K105" s="122"/>
      <c r="L105" s="121"/>
      <c r="M105" s="122"/>
      <c r="N105" s="79" t="s">
        <v>42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4" t="s">
        <v>173</v>
      </c>
      <c r="AZ105" s="122"/>
      <c r="BA105" s="122"/>
      <c r="BB105" s="122"/>
      <c r="BC105" s="122"/>
      <c r="BD105" s="122"/>
      <c r="BE105" s="125">
        <f t="shared" si="0"/>
        <v>0</v>
      </c>
      <c r="BF105" s="125">
        <f t="shared" si="1"/>
        <v>0</v>
      </c>
      <c r="BG105" s="125">
        <f t="shared" si="2"/>
        <v>0</v>
      </c>
      <c r="BH105" s="125">
        <f t="shared" si="3"/>
        <v>0</v>
      </c>
      <c r="BI105" s="125">
        <f t="shared" si="4"/>
        <v>0</v>
      </c>
      <c r="BJ105" s="124" t="s">
        <v>174</v>
      </c>
      <c r="BK105" s="122"/>
      <c r="BL105" s="122"/>
      <c r="BM105" s="122"/>
    </row>
    <row r="106" spans="2:65" s="18" customFormat="1" ht="18" customHeight="1">
      <c r="B106" s="121"/>
      <c r="C106" s="122"/>
      <c r="D106" s="185" t="s">
        <v>177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si="0"/>
        <v>0</v>
      </c>
      <c r="BF106" s="125">
        <f t="shared" si="1"/>
        <v>0</v>
      </c>
      <c r="BG106" s="125">
        <f t="shared" si="2"/>
        <v>0</v>
      </c>
      <c r="BH106" s="125">
        <f t="shared" si="3"/>
        <v>0</v>
      </c>
      <c r="BI106" s="125">
        <f t="shared" si="4"/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178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26" t="s">
        <v>179</v>
      </c>
      <c r="E108" s="122"/>
      <c r="F108" s="122"/>
      <c r="G108" s="122"/>
      <c r="H108" s="122"/>
      <c r="I108" s="122"/>
      <c r="J108" s="123">
        <f>ROUND(J30*T108,2)</f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180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>
      <c r="B109" s="19"/>
      <c r="L109" s="19"/>
    </row>
    <row r="110" spans="2:65" s="18" customFormat="1" ht="29.25" customHeight="1">
      <c r="B110" s="19"/>
      <c r="C110" s="53" t="s">
        <v>151</v>
      </c>
      <c r="J110" s="92">
        <f>ROUND(J96+J102,2)</f>
        <v>0</v>
      </c>
      <c r="L110" s="19"/>
    </row>
    <row r="111" spans="2:65" s="18" customFormat="1" ht="6.95" customHeight="1"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19"/>
    </row>
    <row r="115" spans="2:20" s="18" customFormat="1" ht="6.9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19"/>
    </row>
    <row r="116" spans="2:20" s="18" customFormat="1" ht="24.95" customHeight="1">
      <c r="B116" s="19"/>
      <c r="C116" s="7" t="s">
        <v>3460</v>
      </c>
      <c r="L116" s="19"/>
    </row>
    <row r="117" spans="2:20" s="18" customFormat="1" ht="6.95" customHeight="1">
      <c r="B117" s="19"/>
      <c r="L117" s="19"/>
    </row>
    <row r="118" spans="2:20" s="18" customFormat="1" ht="12" customHeight="1">
      <c r="B118" s="19"/>
      <c r="C118" s="12" t="s">
        <v>15</v>
      </c>
      <c r="L118" s="19"/>
    </row>
    <row r="119" spans="2:20" s="18" customFormat="1" ht="26.25" customHeight="1">
      <c r="B119" s="19"/>
      <c r="E119" s="226" t="str">
        <f>E7</f>
        <v>25A092 - 17981 - VAR ESt. 110 kV - doplnenie kompenzačnej tlmivky VVN a rekonštrukcia súvisiacich zariadení (II. časť  -</v>
      </c>
      <c r="F119" s="227"/>
      <c r="G119" s="227"/>
      <c r="H119" s="227"/>
      <c r="L119" s="19"/>
    </row>
    <row r="120" spans="2:20" s="18" customFormat="1" ht="12" customHeight="1">
      <c r="B120" s="19"/>
      <c r="C120" s="12" t="s">
        <v>153</v>
      </c>
      <c r="L120" s="19"/>
    </row>
    <row r="121" spans="2:20" s="18" customFormat="1" ht="16.5" customHeight="1">
      <c r="B121" s="19"/>
      <c r="E121" s="220" t="str">
        <f>E9</f>
        <v>SO46 - Konečná úprava terénu</v>
      </c>
      <c r="F121" s="228"/>
      <c r="G121" s="228"/>
      <c r="H121" s="228"/>
      <c r="L121" s="19"/>
    </row>
    <row r="122" spans="2:20" s="18" customFormat="1" ht="6.95" customHeight="1">
      <c r="B122" s="19"/>
      <c r="L122" s="19"/>
    </row>
    <row r="123" spans="2:20" s="18" customFormat="1" ht="12" customHeight="1">
      <c r="B123" s="19"/>
      <c r="C123" s="12" t="s">
        <v>19</v>
      </c>
      <c r="F123" s="13" t="str">
        <f>F12</f>
        <v>Košice</v>
      </c>
      <c r="I123" s="12" t="s">
        <v>21</v>
      </c>
      <c r="J123" s="86" t="str">
        <f>IF(J12="","",J12)</f>
        <v>24. 6. 2026</v>
      </c>
      <c r="L123" s="19"/>
    </row>
    <row r="124" spans="2:20" s="18" customFormat="1" ht="6.95" customHeight="1">
      <c r="B124" s="19"/>
      <c r="L124" s="19"/>
    </row>
    <row r="125" spans="2:20" s="18" customFormat="1" ht="15.2" customHeight="1">
      <c r="B125" s="19"/>
      <c r="C125" s="12" t="s">
        <v>23</v>
      </c>
      <c r="F125" s="13" t="str">
        <f>E15</f>
        <v>Stredoslovenská distribučná, a.s.</v>
      </c>
      <c r="I125" s="12" t="s">
        <v>28</v>
      </c>
      <c r="J125" s="105" t="str">
        <f>E21</f>
        <v>Ing.Štefan Proks</v>
      </c>
      <c r="L125" s="19"/>
    </row>
    <row r="126" spans="2:20" s="18" customFormat="1" ht="15.2" customHeight="1">
      <c r="B126" s="19"/>
      <c r="C126" s="12" t="s">
        <v>27</v>
      </c>
      <c r="F126" s="13" t="str">
        <f>IF(E18="","",E18)</f>
        <v/>
      </c>
      <c r="I126" s="12" t="s">
        <v>31</v>
      </c>
      <c r="J126" s="105" t="str">
        <f>E24</f>
        <v xml:space="preserve"> </v>
      </c>
      <c r="L126" s="19"/>
    </row>
    <row r="127" spans="2:20" s="18" customFormat="1" ht="10.35" customHeight="1">
      <c r="B127" s="19"/>
      <c r="L127" s="19"/>
    </row>
    <row r="128" spans="2:20" s="127" customFormat="1" ht="29.25" customHeight="1">
      <c r="B128" s="128"/>
      <c r="C128" s="129" t="s">
        <v>181</v>
      </c>
      <c r="D128" s="130" t="s">
        <v>61</v>
      </c>
      <c r="E128" s="130" t="s">
        <v>57</v>
      </c>
      <c r="F128" s="130" t="s">
        <v>58</v>
      </c>
      <c r="G128" s="130" t="s">
        <v>182</v>
      </c>
      <c r="H128" s="130" t="s">
        <v>183</v>
      </c>
      <c r="I128" s="130" t="s">
        <v>184</v>
      </c>
      <c r="J128" s="131" t="s">
        <v>164</v>
      </c>
      <c r="K128" s="132" t="s">
        <v>185</v>
      </c>
      <c r="L128" s="128"/>
      <c r="M128" s="47" t="s">
        <v>1</v>
      </c>
      <c r="N128" s="48" t="s">
        <v>40</v>
      </c>
      <c r="O128" s="48" t="s">
        <v>186</v>
      </c>
      <c r="P128" s="48" t="s">
        <v>187</v>
      </c>
      <c r="Q128" s="48" t="s">
        <v>188</v>
      </c>
      <c r="R128" s="48" t="s">
        <v>189</v>
      </c>
      <c r="S128" s="48" t="s">
        <v>190</v>
      </c>
      <c r="T128" s="49" t="s">
        <v>191</v>
      </c>
    </row>
    <row r="129" spans="2:65" s="18" customFormat="1" ht="22.9" customHeight="1">
      <c r="B129" s="19"/>
      <c r="C129" s="53" t="s">
        <v>161</v>
      </c>
      <c r="J129" s="133">
        <f>BK129</f>
        <v>0</v>
      </c>
      <c r="L129" s="19"/>
      <c r="M129" s="50"/>
      <c r="N129" s="43"/>
      <c r="O129" s="43"/>
      <c r="P129" s="134">
        <f>P130</f>
        <v>0</v>
      </c>
      <c r="Q129" s="43"/>
      <c r="R129" s="134">
        <f>R130</f>
        <v>15.363610000000001</v>
      </c>
      <c r="S129" s="43"/>
      <c r="T129" s="135">
        <f>T130</f>
        <v>0</v>
      </c>
      <c r="AT129" s="3" t="s">
        <v>75</v>
      </c>
      <c r="AU129" s="3" t="s">
        <v>166</v>
      </c>
      <c r="BK129" s="136">
        <f>BK130</f>
        <v>0</v>
      </c>
    </row>
    <row r="130" spans="2:65" s="137" customFormat="1" ht="25.9" customHeight="1">
      <c r="B130" s="138"/>
      <c r="D130" s="139" t="s">
        <v>75</v>
      </c>
      <c r="E130" s="140" t="s">
        <v>192</v>
      </c>
      <c r="F130" s="140" t="s">
        <v>193</v>
      </c>
      <c r="I130" s="141"/>
      <c r="J130" s="142">
        <f>BK130</f>
        <v>0</v>
      </c>
      <c r="L130" s="138"/>
      <c r="M130" s="143"/>
      <c r="P130" s="144">
        <f>P131+P146</f>
        <v>0</v>
      </c>
      <c r="R130" s="144">
        <f>R131+R146</f>
        <v>15.363610000000001</v>
      </c>
      <c r="T130" s="145">
        <f>T131+T146</f>
        <v>0</v>
      </c>
      <c r="AR130" s="139" t="s">
        <v>84</v>
      </c>
      <c r="AT130" s="146" t="s">
        <v>75</v>
      </c>
      <c r="AU130" s="146" t="s">
        <v>76</v>
      </c>
      <c r="AY130" s="139" t="s">
        <v>194</v>
      </c>
      <c r="BK130" s="147">
        <f>BK131+BK146</f>
        <v>0</v>
      </c>
    </row>
    <row r="131" spans="2:65" s="137" customFormat="1" ht="22.9" customHeight="1">
      <c r="B131" s="138"/>
      <c r="D131" s="139" t="s">
        <v>75</v>
      </c>
      <c r="E131" s="148" t="s">
        <v>84</v>
      </c>
      <c r="F131" s="148" t="s">
        <v>1097</v>
      </c>
      <c r="I131" s="141"/>
      <c r="J131" s="149">
        <f>BK131</f>
        <v>0</v>
      </c>
      <c r="L131" s="138"/>
      <c r="M131" s="143"/>
      <c r="P131" s="144">
        <f>SUM(P132:P145)</f>
        <v>0</v>
      </c>
      <c r="R131" s="144">
        <f>SUM(R132:R145)</f>
        <v>15.363610000000001</v>
      </c>
      <c r="T131" s="145">
        <f>SUM(T132:T145)</f>
        <v>0</v>
      </c>
      <c r="AR131" s="139" t="s">
        <v>84</v>
      </c>
      <c r="AT131" s="146" t="s">
        <v>75</v>
      </c>
      <c r="AU131" s="146" t="s">
        <v>84</v>
      </c>
      <c r="AY131" s="139" t="s">
        <v>194</v>
      </c>
      <c r="BK131" s="147">
        <f>SUM(BK132:BK145)</f>
        <v>0</v>
      </c>
    </row>
    <row r="132" spans="2:65" s="18" customFormat="1" ht="24.2" customHeight="1">
      <c r="B132" s="121"/>
      <c r="C132" s="150" t="s">
        <v>84</v>
      </c>
      <c r="D132" s="150" t="s">
        <v>197</v>
      </c>
      <c r="E132" s="151" t="s">
        <v>2886</v>
      </c>
      <c r="F132" s="152" t="s">
        <v>2887</v>
      </c>
      <c r="G132" s="153" t="s">
        <v>803</v>
      </c>
      <c r="H132" s="154">
        <v>2100</v>
      </c>
      <c r="I132" s="155"/>
      <c r="J132" s="155">
        <f t="shared" ref="J132:J145" si="5">ROUND(I132*H132,2)</f>
        <v>0</v>
      </c>
      <c r="K132" s="156"/>
      <c r="L132" s="19"/>
      <c r="M132" s="157" t="s">
        <v>1</v>
      </c>
      <c r="N132" s="120" t="s">
        <v>42</v>
      </c>
      <c r="P132" s="158">
        <f t="shared" ref="P132:P145" si="6">O132*H132</f>
        <v>0</v>
      </c>
      <c r="Q132" s="158">
        <v>0</v>
      </c>
      <c r="R132" s="158">
        <f t="shared" ref="R132:R145" si="7">Q132*H132</f>
        <v>0</v>
      </c>
      <c r="S132" s="158">
        <v>0</v>
      </c>
      <c r="T132" s="159">
        <f t="shared" ref="T132:T145" si="8">S132*H132</f>
        <v>0</v>
      </c>
      <c r="AR132" s="106" t="s">
        <v>213</v>
      </c>
      <c r="AT132" s="106" t="s">
        <v>197</v>
      </c>
      <c r="AU132" s="106" t="s">
        <v>174</v>
      </c>
      <c r="AY132" s="3" t="s">
        <v>194</v>
      </c>
      <c r="BE132" s="81">
        <f t="shared" ref="BE132:BE145" si="9">IF(N132="základná",J132,0)</f>
        <v>0</v>
      </c>
      <c r="BF132" s="81">
        <f t="shared" ref="BF132:BF145" si="10">IF(N132="znížená",J132,0)</f>
        <v>0</v>
      </c>
      <c r="BG132" s="81">
        <f t="shared" ref="BG132:BG145" si="11">IF(N132="zákl. prenesená",J132,0)</f>
        <v>0</v>
      </c>
      <c r="BH132" s="81">
        <f t="shared" ref="BH132:BH145" si="12">IF(N132="zníž. prenesená",J132,0)</f>
        <v>0</v>
      </c>
      <c r="BI132" s="81">
        <f t="shared" ref="BI132:BI145" si="13">IF(N132="nulová",J132,0)</f>
        <v>0</v>
      </c>
      <c r="BJ132" s="3" t="s">
        <v>174</v>
      </c>
      <c r="BK132" s="81">
        <f t="shared" ref="BK132:BK145" si="14">ROUND(I132*H132,2)</f>
        <v>0</v>
      </c>
      <c r="BL132" s="3" t="s">
        <v>213</v>
      </c>
      <c r="BM132" s="106" t="s">
        <v>2888</v>
      </c>
    </row>
    <row r="133" spans="2:65" s="18" customFormat="1" ht="24.2" customHeight="1">
      <c r="B133" s="121"/>
      <c r="C133" s="150" t="s">
        <v>174</v>
      </c>
      <c r="D133" s="150" t="s">
        <v>197</v>
      </c>
      <c r="E133" s="151" t="s">
        <v>2889</v>
      </c>
      <c r="F133" s="152" t="s">
        <v>2890</v>
      </c>
      <c r="G133" s="153" t="s">
        <v>803</v>
      </c>
      <c r="H133" s="154">
        <v>620</v>
      </c>
      <c r="I133" s="155"/>
      <c r="J133" s="155">
        <f t="shared" si="5"/>
        <v>0</v>
      </c>
      <c r="K133" s="156"/>
      <c r="L133" s="19"/>
      <c r="M133" s="157" t="s">
        <v>1</v>
      </c>
      <c r="N133" s="120" t="s">
        <v>42</v>
      </c>
      <c r="P133" s="158">
        <f t="shared" si="6"/>
        <v>0</v>
      </c>
      <c r="Q133" s="158">
        <v>0</v>
      </c>
      <c r="R133" s="158">
        <f t="shared" si="7"/>
        <v>0</v>
      </c>
      <c r="S133" s="158">
        <v>0</v>
      </c>
      <c r="T133" s="159">
        <f t="shared" si="8"/>
        <v>0</v>
      </c>
      <c r="AR133" s="106" t="s">
        <v>213</v>
      </c>
      <c r="AT133" s="106" t="s">
        <v>197</v>
      </c>
      <c r="AU133" s="106" t="s">
        <v>174</v>
      </c>
      <c r="AY133" s="3" t="s">
        <v>194</v>
      </c>
      <c r="BE133" s="81">
        <f t="shared" si="9"/>
        <v>0</v>
      </c>
      <c r="BF133" s="81">
        <f t="shared" si="10"/>
        <v>0</v>
      </c>
      <c r="BG133" s="81">
        <f t="shared" si="11"/>
        <v>0</v>
      </c>
      <c r="BH133" s="81">
        <f t="shared" si="12"/>
        <v>0</v>
      </c>
      <c r="BI133" s="81">
        <f t="shared" si="13"/>
        <v>0</v>
      </c>
      <c r="BJ133" s="3" t="s">
        <v>174</v>
      </c>
      <c r="BK133" s="81">
        <f t="shared" si="14"/>
        <v>0</v>
      </c>
      <c r="BL133" s="3" t="s">
        <v>213</v>
      </c>
      <c r="BM133" s="106" t="s">
        <v>2891</v>
      </c>
    </row>
    <row r="134" spans="2:65" s="18" customFormat="1" ht="24.2" customHeight="1">
      <c r="B134" s="121"/>
      <c r="C134" s="150" t="s">
        <v>205</v>
      </c>
      <c r="D134" s="150" t="s">
        <v>197</v>
      </c>
      <c r="E134" s="151" t="s">
        <v>2892</v>
      </c>
      <c r="F134" s="152" t="s">
        <v>2893</v>
      </c>
      <c r="G134" s="153" t="s">
        <v>803</v>
      </c>
      <c r="H134" s="154">
        <v>620</v>
      </c>
      <c r="I134" s="155"/>
      <c r="J134" s="155">
        <f t="shared" si="5"/>
        <v>0</v>
      </c>
      <c r="K134" s="156"/>
      <c r="L134" s="19"/>
      <c r="M134" s="157" t="s">
        <v>1</v>
      </c>
      <c r="N134" s="120" t="s">
        <v>42</v>
      </c>
      <c r="P134" s="158">
        <f t="shared" si="6"/>
        <v>0</v>
      </c>
      <c r="Q134" s="158">
        <v>0</v>
      </c>
      <c r="R134" s="158">
        <f t="shared" si="7"/>
        <v>0</v>
      </c>
      <c r="S134" s="158">
        <v>0</v>
      </c>
      <c r="T134" s="159">
        <f t="shared" si="8"/>
        <v>0</v>
      </c>
      <c r="AR134" s="106" t="s">
        <v>213</v>
      </c>
      <c r="AT134" s="106" t="s">
        <v>197</v>
      </c>
      <c r="AU134" s="106" t="s">
        <v>174</v>
      </c>
      <c r="AY134" s="3" t="s">
        <v>194</v>
      </c>
      <c r="BE134" s="81">
        <f t="shared" si="9"/>
        <v>0</v>
      </c>
      <c r="BF134" s="81">
        <f t="shared" si="10"/>
        <v>0</v>
      </c>
      <c r="BG134" s="81">
        <f t="shared" si="11"/>
        <v>0</v>
      </c>
      <c r="BH134" s="81">
        <f t="shared" si="12"/>
        <v>0</v>
      </c>
      <c r="BI134" s="81">
        <f t="shared" si="13"/>
        <v>0</v>
      </c>
      <c r="BJ134" s="3" t="s">
        <v>174</v>
      </c>
      <c r="BK134" s="81">
        <f t="shared" si="14"/>
        <v>0</v>
      </c>
      <c r="BL134" s="3" t="s">
        <v>213</v>
      </c>
      <c r="BM134" s="106" t="s">
        <v>2894</v>
      </c>
    </row>
    <row r="135" spans="2:65" s="18" customFormat="1" ht="37.9" customHeight="1">
      <c r="B135" s="121"/>
      <c r="C135" s="150" t="s">
        <v>213</v>
      </c>
      <c r="D135" s="150" t="s">
        <v>197</v>
      </c>
      <c r="E135" s="151" t="s">
        <v>2895</v>
      </c>
      <c r="F135" s="152" t="s">
        <v>2896</v>
      </c>
      <c r="G135" s="153" t="s">
        <v>803</v>
      </c>
      <c r="H135" s="154">
        <v>2720</v>
      </c>
      <c r="I135" s="155"/>
      <c r="J135" s="155">
        <f t="shared" si="5"/>
        <v>0</v>
      </c>
      <c r="K135" s="156"/>
      <c r="L135" s="19"/>
      <c r="M135" s="157" t="s">
        <v>1</v>
      </c>
      <c r="N135" s="120" t="s">
        <v>42</v>
      </c>
      <c r="P135" s="158">
        <f t="shared" si="6"/>
        <v>0</v>
      </c>
      <c r="Q135" s="158">
        <v>0</v>
      </c>
      <c r="R135" s="158">
        <f t="shared" si="7"/>
        <v>0</v>
      </c>
      <c r="S135" s="158">
        <v>0</v>
      </c>
      <c r="T135" s="159">
        <f t="shared" si="8"/>
        <v>0</v>
      </c>
      <c r="AR135" s="106" t="s">
        <v>213</v>
      </c>
      <c r="AT135" s="106" t="s">
        <v>197</v>
      </c>
      <c r="AU135" s="106" t="s">
        <v>174</v>
      </c>
      <c r="AY135" s="3" t="s">
        <v>194</v>
      </c>
      <c r="BE135" s="81">
        <f t="shared" si="9"/>
        <v>0</v>
      </c>
      <c r="BF135" s="81">
        <f t="shared" si="10"/>
        <v>0</v>
      </c>
      <c r="BG135" s="81">
        <f t="shared" si="11"/>
        <v>0</v>
      </c>
      <c r="BH135" s="81">
        <f t="shared" si="12"/>
        <v>0</v>
      </c>
      <c r="BI135" s="81">
        <f t="shared" si="13"/>
        <v>0</v>
      </c>
      <c r="BJ135" s="3" t="s">
        <v>174</v>
      </c>
      <c r="BK135" s="81">
        <f t="shared" si="14"/>
        <v>0</v>
      </c>
      <c r="BL135" s="3" t="s">
        <v>213</v>
      </c>
      <c r="BM135" s="106" t="s">
        <v>2897</v>
      </c>
    </row>
    <row r="136" spans="2:65" s="18" customFormat="1" ht="37.9" customHeight="1">
      <c r="B136" s="121"/>
      <c r="C136" s="150" t="s">
        <v>218</v>
      </c>
      <c r="D136" s="150" t="s">
        <v>197</v>
      </c>
      <c r="E136" s="151" t="s">
        <v>2898</v>
      </c>
      <c r="F136" s="152" t="s">
        <v>2899</v>
      </c>
      <c r="G136" s="153" t="s">
        <v>803</v>
      </c>
      <c r="H136" s="154">
        <v>620</v>
      </c>
      <c r="I136" s="155"/>
      <c r="J136" s="155">
        <f t="shared" si="5"/>
        <v>0</v>
      </c>
      <c r="K136" s="156"/>
      <c r="L136" s="19"/>
      <c r="M136" s="157" t="s">
        <v>1</v>
      </c>
      <c r="N136" s="120" t="s">
        <v>42</v>
      </c>
      <c r="P136" s="158">
        <f t="shared" si="6"/>
        <v>0</v>
      </c>
      <c r="Q136" s="158">
        <v>0</v>
      </c>
      <c r="R136" s="158">
        <f t="shared" si="7"/>
        <v>0</v>
      </c>
      <c r="S136" s="158">
        <v>0</v>
      </c>
      <c r="T136" s="159">
        <f t="shared" si="8"/>
        <v>0</v>
      </c>
      <c r="AR136" s="106" t="s">
        <v>213</v>
      </c>
      <c r="AT136" s="106" t="s">
        <v>197</v>
      </c>
      <c r="AU136" s="106" t="s">
        <v>174</v>
      </c>
      <c r="AY136" s="3" t="s">
        <v>194</v>
      </c>
      <c r="BE136" s="81">
        <f t="shared" si="9"/>
        <v>0</v>
      </c>
      <c r="BF136" s="81">
        <f t="shared" si="10"/>
        <v>0</v>
      </c>
      <c r="BG136" s="81">
        <f t="shared" si="11"/>
        <v>0</v>
      </c>
      <c r="BH136" s="81">
        <f t="shared" si="12"/>
        <v>0</v>
      </c>
      <c r="BI136" s="81">
        <f t="shared" si="13"/>
        <v>0</v>
      </c>
      <c r="BJ136" s="3" t="s">
        <v>174</v>
      </c>
      <c r="BK136" s="81">
        <f t="shared" si="14"/>
        <v>0</v>
      </c>
      <c r="BL136" s="3" t="s">
        <v>213</v>
      </c>
      <c r="BM136" s="106" t="s">
        <v>2900</v>
      </c>
    </row>
    <row r="137" spans="2:65" s="18" customFormat="1" ht="24.2" customHeight="1">
      <c r="B137" s="121"/>
      <c r="C137" s="150" t="s">
        <v>220</v>
      </c>
      <c r="D137" s="150" t="s">
        <v>197</v>
      </c>
      <c r="E137" s="151" t="s">
        <v>2901</v>
      </c>
      <c r="F137" s="152" t="s">
        <v>2902</v>
      </c>
      <c r="G137" s="153" t="s">
        <v>803</v>
      </c>
      <c r="H137" s="154">
        <v>620</v>
      </c>
      <c r="I137" s="155"/>
      <c r="J137" s="155">
        <f t="shared" si="5"/>
        <v>0</v>
      </c>
      <c r="K137" s="156"/>
      <c r="L137" s="19"/>
      <c r="M137" s="157" t="s">
        <v>1</v>
      </c>
      <c r="N137" s="120" t="s">
        <v>42</v>
      </c>
      <c r="P137" s="158">
        <f t="shared" si="6"/>
        <v>0</v>
      </c>
      <c r="Q137" s="158">
        <v>0</v>
      </c>
      <c r="R137" s="158">
        <f t="shared" si="7"/>
        <v>0</v>
      </c>
      <c r="S137" s="158">
        <v>0</v>
      </c>
      <c r="T137" s="159">
        <f t="shared" si="8"/>
        <v>0</v>
      </c>
      <c r="AR137" s="106" t="s">
        <v>213</v>
      </c>
      <c r="AT137" s="106" t="s">
        <v>197</v>
      </c>
      <c r="AU137" s="106" t="s">
        <v>174</v>
      </c>
      <c r="AY137" s="3" t="s">
        <v>194</v>
      </c>
      <c r="BE137" s="81">
        <f t="shared" si="9"/>
        <v>0</v>
      </c>
      <c r="BF137" s="81">
        <f t="shared" si="10"/>
        <v>0</v>
      </c>
      <c r="BG137" s="81">
        <f t="shared" si="11"/>
        <v>0</v>
      </c>
      <c r="BH137" s="81">
        <f t="shared" si="12"/>
        <v>0</v>
      </c>
      <c r="BI137" s="81">
        <f t="shared" si="13"/>
        <v>0</v>
      </c>
      <c r="BJ137" s="3" t="s">
        <v>174</v>
      </c>
      <c r="BK137" s="81">
        <f t="shared" si="14"/>
        <v>0</v>
      </c>
      <c r="BL137" s="3" t="s">
        <v>213</v>
      </c>
      <c r="BM137" s="106" t="s">
        <v>2903</v>
      </c>
    </row>
    <row r="138" spans="2:65" s="18" customFormat="1" ht="21.75" customHeight="1">
      <c r="B138" s="121"/>
      <c r="C138" s="150" t="s">
        <v>222</v>
      </c>
      <c r="D138" s="150" t="s">
        <v>197</v>
      </c>
      <c r="E138" s="151" t="s">
        <v>2904</v>
      </c>
      <c r="F138" s="152" t="s">
        <v>2905</v>
      </c>
      <c r="G138" s="153" t="s">
        <v>419</v>
      </c>
      <c r="H138" s="154">
        <v>22900</v>
      </c>
      <c r="I138" s="155"/>
      <c r="J138" s="155">
        <f t="shared" si="5"/>
        <v>0</v>
      </c>
      <c r="K138" s="156"/>
      <c r="L138" s="19"/>
      <c r="M138" s="157" t="s">
        <v>1</v>
      </c>
      <c r="N138" s="120" t="s">
        <v>42</v>
      </c>
      <c r="P138" s="158">
        <f t="shared" si="6"/>
        <v>0</v>
      </c>
      <c r="Q138" s="158">
        <v>0</v>
      </c>
      <c r="R138" s="158">
        <f t="shared" si="7"/>
        <v>0</v>
      </c>
      <c r="S138" s="158">
        <v>0</v>
      </c>
      <c r="T138" s="159">
        <f t="shared" si="8"/>
        <v>0</v>
      </c>
      <c r="AR138" s="106" t="s">
        <v>213</v>
      </c>
      <c r="AT138" s="106" t="s">
        <v>197</v>
      </c>
      <c r="AU138" s="106" t="s">
        <v>174</v>
      </c>
      <c r="AY138" s="3" t="s">
        <v>194</v>
      </c>
      <c r="BE138" s="81">
        <f t="shared" si="9"/>
        <v>0</v>
      </c>
      <c r="BF138" s="81">
        <f t="shared" si="10"/>
        <v>0</v>
      </c>
      <c r="BG138" s="81">
        <f t="shared" si="11"/>
        <v>0</v>
      </c>
      <c r="BH138" s="81">
        <f t="shared" si="12"/>
        <v>0</v>
      </c>
      <c r="BI138" s="81">
        <f t="shared" si="13"/>
        <v>0</v>
      </c>
      <c r="BJ138" s="3" t="s">
        <v>174</v>
      </c>
      <c r="BK138" s="81">
        <f t="shared" si="14"/>
        <v>0</v>
      </c>
      <c r="BL138" s="3" t="s">
        <v>213</v>
      </c>
      <c r="BM138" s="106" t="s">
        <v>2906</v>
      </c>
    </row>
    <row r="139" spans="2:65" s="18" customFormat="1" ht="24.2" customHeight="1">
      <c r="B139" s="121"/>
      <c r="C139" s="150" t="s">
        <v>224</v>
      </c>
      <c r="D139" s="150" t="s">
        <v>197</v>
      </c>
      <c r="E139" s="151" t="s">
        <v>2907</v>
      </c>
      <c r="F139" s="152" t="s">
        <v>2908</v>
      </c>
      <c r="G139" s="153" t="s">
        <v>419</v>
      </c>
      <c r="H139" s="154">
        <v>22900</v>
      </c>
      <c r="I139" s="155"/>
      <c r="J139" s="155">
        <f t="shared" si="5"/>
        <v>0</v>
      </c>
      <c r="K139" s="156"/>
      <c r="L139" s="19"/>
      <c r="M139" s="157" t="s">
        <v>1</v>
      </c>
      <c r="N139" s="120" t="s">
        <v>42</v>
      </c>
      <c r="P139" s="158">
        <f t="shared" si="6"/>
        <v>0</v>
      </c>
      <c r="Q139" s="158">
        <v>0</v>
      </c>
      <c r="R139" s="158">
        <f t="shared" si="7"/>
        <v>0</v>
      </c>
      <c r="S139" s="158">
        <v>0</v>
      </c>
      <c r="T139" s="159">
        <f t="shared" si="8"/>
        <v>0</v>
      </c>
      <c r="AR139" s="106" t="s">
        <v>213</v>
      </c>
      <c r="AT139" s="106" t="s">
        <v>197</v>
      </c>
      <c r="AU139" s="106" t="s">
        <v>174</v>
      </c>
      <c r="AY139" s="3" t="s">
        <v>194</v>
      </c>
      <c r="BE139" s="81">
        <f t="shared" si="9"/>
        <v>0</v>
      </c>
      <c r="BF139" s="81">
        <f t="shared" si="10"/>
        <v>0</v>
      </c>
      <c r="BG139" s="81">
        <f t="shared" si="11"/>
        <v>0</v>
      </c>
      <c r="BH139" s="81">
        <f t="shared" si="12"/>
        <v>0</v>
      </c>
      <c r="BI139" s="81">
        <f t="shared" si="13"/>
        <v>0</v>
      </c>
      <c r="BJ139" s="3" t="s">
        <v>174</v>
      </c>
      <c r="BK139" s="81">
        <f t="shared" si="14"/>
        <v>0</v>
      </c>
      <c r="BL139" s="3" t="s">
        <v>213</v>
      </c>
      <c r="BM139" s="106" t="s">
        <v>2909</v>
      </c>
    </row>
    <row r="140" spans="2:65" s="18" customFormat="1" ht="24.2" customHeight="1">
      <c r="B140" s="121"/>
      <c r="C140" s="150" t="s">
        <v>195</v>
      </c>
      <c r="D140" s="150" t="s">
        <v>197</v>
      </c>
      <c r="E140" s="151" t="s">
        <v>2910</v>
      </c>
      <c r="F140" s="152" t="s">
        <v>2911</v>
      </c>
      <c r="G140" s="153" t="s">
        <v>419</v>
      </c>
      <c r="H140" s="154">
        <v>22900</v>
      </c>
      <c r="I140" s="155"/>
      <c r="J140" s="155">
        <f t="shared" si="5"/>
        <v>0</v>
      </c>
      <c r="K140" s="156"/>
      <c r="L140" s="19"/>
      <c r="M140" s="157" t="s">
        <v>1</v>
      </c>
      <c r="N140" s="120" t="s">
        <v>42</v>
      </c>
      <c r="P140" s="158">
        <f t="shared" si="6"/>
        <v>0</v>
      </c>
      <c r="Q140" s="158">
        <v>0</v>
      </c>
      <c r="R140" s="158">
        <f t="shared" si="7"/>
        <v>0</v>
      </c>
      <c r="S140" s="158">
        <v>0</v>
      </c>
      <c r="T140" s="159">
        <f t="shared" si="8"/>
        <v>0</v>
      </c>
      <c r="AR140" s="106" t="s">
        <v>213</v>
      </c>
      <c r="AT140" s="106" t="s">
        <v>197</v>
      </c>
      <c r="AU140" s="106" t="s">
        <v>174</v>
      </c>
      <c r="AY140" s="3" t="s">
        <v>194</v>
      </c>
      <c r="BE140" s="81">
        <f t="shared" si="9"/>
        <v>0</v>
      </c>
      <c r="BF140" s="81">
        <f t="shared" si="10"/>
        <v>0</v>
      </c>
      <c r="BG140" s="81">
        <f t="shared" si="11"/>
        <v>0</v>
      </c>
      <c r="BH140" s="81">
        <f t="shared" si="12"/>
        <v>0</v>
      </c>
      <c r="BI140" s="81">
        <f t="shared" si="13"/>
        <v>0</v>
      </c>
      <c r="BJ140" s="3" t="s">
        <v>174</v>
      </c>
      <c r="BK140" s="81">
        <f t="shared" si="14"/>
        <v>0</v>
      </c>
      <c r="BL140" s="3" t="s">
        <v>213</v>
      </c>
      <c r="BM140" s="106" t="s">
        <v>2912</v>
      </c>
    </row>
    <row r="141" spans="2:65" s="18" customFormat="1" ht="24.2" customHeight="1">
      <c r="B141" s="121"/>
      <c r="C141" s="150" t="s">
        <v>232</v>
      </c>
      <c r="D141" s="150" t="s">
        <v>197</v>
      </c>
      <c r="E141" s="151" t="s">
        <v>2913</v>
      </c>
      <c r="F141" s="152" t="s">
        <v>2914</v>
      </c>
      <c r="G141" s="153" t="s">
        <v>419</v>
      </c>
      <c r="H141" s="154">
        <v>22900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213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213</v>
      </c>
      <c r="BM141" s="106" t="s">
        <v>2915</v>
      </c>
    </row>
    <row r="142" spans="2:65" s="18" customFormat="1" ht="24.2" customHeight="1">
      <c r="B142" s="121"/>
      <c r="C142" s="150" t="s">
        <v>236</v>
      </c>
      <c r="D142" s="150" t="s">
        <v>197</v>
      </c>
      <c r="E142" s="151" t="s">
        <v>2264</v>
      </c>
      <c r="F142" s="152" t="s">
        <v>2265</v>
      </c>
      <c r="G142" s="153" t="s">
        <v>419</v>
      </c>
      <c r="H142" s="154">
        <v>22900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</v>
      </c>
      <c r="T142" s="159">
        <f t="shared" si="8"/>
        <v>0</v>
      </c>
      <c r="AR142" s="106" t="s">
        <v>213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213</v>
      </c>
      <c r="BM142" s="106" t="s">
        <v>2916</v>
      </c>
    </row>
    <row r="143" spans="2:65" s="18" customFormat="1" ht="24.2" customHeight="1">
      <c r="B143" s="121"/>
      <c r="C143" s="150" t="s">
        <v>240</v>
      </c>
      <c r="D143" s="150" t="s">
        <v>197</v>
      </c>
      <c r="E143" s="151" t="s">
        <v>2917</v>
      </c>
      <c r="F143" s="152" t="s">
        <v>2918</v>
      </c>
      <c r="G143" s="153" t="s">
        <v>419</v>
      </c>
      <c r="H143" s="154">
        <v>22900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</v>
      </c>
      <c r="T143" s="159">
        <f t="shared" si="8"/>
        <v>0</v>
      </c>
      <c r="AR143" s="106" t="s">
        <v>213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213</v>
      </c>
      <c r="BM143" s="106" t="s">
        <v>2919</v>
      </c>
    </row>
    <row r="144" spans="2:65" s="18" customFormat="1" ht="16.5" customHeight="1">
      <c r="B144" s="121"/>
      <c r="C144" s="150" t="s">
        <v>244</v>
      </c>
      <c r="D144" s="150" t="s">
        <v>197</v>
      </c>
      <c r="E144" s="151" t="s">
        <v>2920</v>
      </c>
      <c r="F144" s="152" t="s">
        <v>2921</v>
      </c>
      <c r="G144" s="153" t="s">
        <v>419</v>
      </c>
      <c r="H144" s="154">
        <v>22900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6.4000000000000005E-4</v>
      </c>
      <c r="R144" s="158">
        <f t="shared" si="7"/>
        <v>14.656000000000001</v>
      </c>
      <c r="S144" s="158">
        <v>0</v>
      </c>
      <c r="T144" s="159">
        <f t="shared" si="8"/>
        <v>0</v>
      </c>
      <c r="AR144" s="106" t="s">
        <v>213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213</v>
      </c>
      <c r="BM144" s="106" t="s">
        <v>2922</v>
      </c>
    </row>
    <row r="145" spans="2:65" s="18" customFormat="1" ht="16.5" customHeight="1">
      <c r="B145" s="121"/>
      <c r="C145" s="165" t="s">
        <v>249</v>
      </c>
      <c r="D145" s="165" t="s">
        <v>209</v>
      </c>
      <c r="E145" s="166" t="s">
        <v>2254</v>
      </c>
      <c r="F145" s="167" t="s">
        <v>2255</v>
      </c>
      <c r="G145" s="168" t="s">
        <v>216</v>
      </c>
      <c r="H145" s="169">
        <v>707.61</v>
      </c>
      <c r="I145" s="170"/>
      <c r="J145" s="170">
        <f t="shared" si="5"/>
        <v>0</v>
      </c>
      <c r="K145" s="171"/>
      <c r="L145" s="172"/>
      <c r="M145" s="173" t="s">
        <v>1</v>
      </c>
      <c r="N145" s="174" t="s">
        <v>42</v>
      </c>
      <c r="P145" s="158">
        <f t="shared" si="6"/>
        <v>0</v>
      </c>
      <c r="Q145" s="158">
        <v>1E-3</v>
      </c>
      <c r="R145" s="158">
        <f t="shared" si="7"/>
        <v>0.70761000000000007</v>
      </c>
      <c r="S145" s="158">
        <v>0</v>
      </c>
      <c r="T145" s="159">
        <f t="shared" si="8"/>
        <v>0</v>
      </c>
      <c r="AR145" s="106" t="s">
        <v>224</v>
      </c>
      <c r="AT145" s="106" t="s">
        <v>209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213</v>
      </c>
      <c r="BM145" s="106" t="s">
        <v>2923</v>
      </c>
    </row>
    <row r="146" spans="2:65" s="137" customFormat="1" ht="22.9" customHeight="1">
      <c r="B146" s="138"/>
      <c r="D146" s="139" t="s">
        <v>75</v>
      </c>
      <c r="E146" s="148" t="s">
        <v>705</v>
      </c>
      <c r="F146" s="148" t="s">
        <v>1242</v>
      </c>
      <c r="I146" s="141"/>
      <c r="J146" s="149">
        <f>BK146</f>
        <v>0</v>
      </c>
      <c r="L146" s="138"/>
      <c r="M146" s="143"/>
      <c r="P146" s="144">
        <f>P147</f>
        <v>0</v>
      </c>
      <c r="R146" s="144">
        <f>R147</f>
        <v>0</v>
      </c>
      <c r="T146" s="145">
        <f>T147</f>
        <v>0</v>
      </c>
      <c r="AR146" s="139" t="s">
        <v>84</v>
      </c>
      <c r="AT146" s="146" t="s">
        <v>75</v>
      </c>
      <c r="AU146" s="146" t="s">
        <v>84</v>
      </c>
      <c r="AY146" s="139" t="s">
        <v>194</v>
      </c>
      <c r="BK146" s="147">
        <f>BK147</f>
        <v>0</v>
      </c>
    </row>
    <row r="147" spans="2:65" s="18" customFormat="1" ht="33" customHeight="1">
      <c r="B147" s="121"/>
      <c r="C147" s="150" t="s">
        <v>253</v>
      </c>
      <c r="D147" s="150" t="s">
        <v>197</v>
      </c>
      <c r="E147" s="151" t="s">
        <v>2924</v>
      </c>
      <c r="F147" s="152" t="s">
        <v>2925</v>
      </c>
      <c r="G147" s="153" t="s">
        <v>200</v>
      </c>
      <c r="H147" s="154">
        <v>15.364000000000001</v>
      </c>
      <c r="I147" s="155"/>
      <c r="J147" s="155">
        <f>ROUND(I147*H147,2)</f>
        <v>0</v>
      </c>
      <c r="K147" s="156"/>
      <c r="L147" s="19"/>
      <c r="M147" s="160" t="s">
        <v>1</v>
      </c>
      <c r="N147" s="161" t="s">
        <v>42</v>
      </c>
      <c r="O147" s="162"/>
      <c r="P147" s="163">
        <f>O147*H147</f>
        <v>0</v>
      </c>
      <c r="Q147" s="163">
        <v>0</v>
      </c>
      <c r="R147" s="163">
        <f>Q147*H147</f>
        <v>0</v>
      </c>
      <c r="S147" s="163">
        <v>0</v>
      </c>
      <c r="T147" s="164">
        <f>S147*H147</f>
        <v>0</v>
      </c>
      <c r="AR147" s="106" t="s">
        <v>213</v>
      </c>
      <c r="AT147" s="106" t="s">
        <v>197</v>
      </c>
      <c r="AU147" s="106" t="s">
        <v>174</v>
      </c>
      <c r="AY147" s="3" t="s">
        <v>194</v>
      </c>
      <c r="BE147" s="81">
        <f>IF(N147="základná",J147,0)</f>
        <v>0</v>
      </c>
      <c r="BF147" s="81">
        <f>IF(N147="znížená",J147,0)</f>
        <v>0</v>
      </c>
      <c r="BG147" s="81">
        <f>IF(N147="zákl. prenesená",J147,0)</f>
        <v>0</v>
      </c>
      <c r="BH147" s="81">
        <f>IF(N147="zníž. prenesená",J147,0)</f>
        <v>0</v>
      </c>
      <c r="BI147" s="81">
        <f>IF(N147="nulová",J147,0)</f>
        <v>0</v>
      </c>
      <c r="BJ147" s="3" t="s">
        <v>174</v>
      </c>
      <c r="BK147" s="81">
        <f>ROUND(I147*H147,2)</f>
        <v>0</v>
      </c>
      <c r="BL147" s="3" t="s">
        <v>213</v>
      </c>
      <c r="BM147" s="106" t="s">
        <v>2926</v>
      </c>
    </row>
    <row r="148" spans="2:65" s="18" customFormat="1" ht="6.95" customHeight="1">
      <c r="B148" s="33"/>
      <c r="C148" s="34"/>
      <c r="D148" s="34"/>
      <c r="E148" s="34"/>
      <c r="F148" s="34"/>
      <c r="G148" s="34"/>
      <c r="H148" s="34"/>
      <c r="I148" s="34"/>
      <c r="J148" s="34"/>
      <c r="K148" s="34"/>
      <c r="L148" s="19"/>
    </row>
  </sheetData>
  <autoFilter ref="C128:K147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0"/>
  <sheetViews>
    <sheetView showGridLines="0" topLeftCell="A102" workbookViewId="0">
      <selection activeCell="C124" sqref="C124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124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2927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29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J109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ROUND((SUM(BE109:BE116) + SUM(BE136:BE199)),  2)</f>
        <v>0</v>
      </c>
      <c r="G35" s="96"/>
      <c r="H35" s="96"/>
      <c r="I35" s="97">
        <v>0.23</v>
      </c>
      <c r="J35" s="95">
        <f>ROUND(((SUM(BE109:BE116) + SUM(BE136:BE199))*I35),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ROUND((SUM(BF109:BF116) + SUM(BF136:BF199)),  2)</f>
        <v>0</v>
      </c>
      <c r="I36" s="99">
        <v>0.23</v>
      </c>
      <c r="J36" s="98">
        <f>ROUND(((SUM(BF109:BF116) + SUM(BF136:BF199))*I36),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ROUND((SUM(BG109:BG116) + SUM(BG136:BG199)),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ROUND((SUM(BH109:BH116) + SUM(BH136:BH199)),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ROUND((SUM(BI109:BI116) + SUM(BI136:BI199)),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SO47 - Vonkajšie oplotenie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>Košice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J136</f>
        <v>0</v>
      </c>
      <c r="L96" s="19"/>
      <c r="AU96" s="3" t="s">
        <v>166</v>
      </c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J137</f>
        <v>0</v>
      </c>
      <c r="L97" s="110"/>
    </row>
    <row r="98" spans="2:65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J138</f>
        <v>0</v>
      </c>
      <c r="L98" s="115"/>
    </row>
    <row r="99" spans="2:65" s="114" customFormat="1" ht="19.899999999999999" customHeight="1">
      <c r="B99" s="115"/>
      <c r="D99" s="116" t="s">
        <v>715</v>
      </c>
      <c r="E99" s="117"/>
      <c r="F99" s="117"/>
      <c r="G99" s="117"/>
      <c r="H99" s="117"/>
      <c r="I99" s="117"/>
      <c r="J99" s="118">
        <f>J147</f>
        <v>0</v>
      </c>
      <c r="L99" s="115"/>
    </row>
    <row r="100" spans="2:65" s="114" customFormat="1" ht="19.899999999999999" customHeight="1">
      <c r="B100" s="115"/>
      <c r="D100" s="116" t="s">
        <v>1085</v>
      </c>
      <c r="E100" s="117"/>
      <c r="F100" s="117"/>
      <c r="G100" s="117"/>
      <c r="H100" s="117"/>
      <c r="I100" s="117"/>
      <c r="J100" s="118">
        <f>J153</f>
        <v>0</v>
      </c>
      <c r="L100" s="115"/>
    </row>
    <row r="101" spans="2:65" s="114" customFormat="1" ht="19.899999999999999" customHeight="1">
      <c r="B101" s="115"/>
      <c r="D101" s="116" t="s">
        <v>1089</v>
      </c>
      <c r="E101" s="117"/>
      <c r="F101" s="117"/>
      <c r="G101" s="117"/>
      <c r="H101" s="117"/>
      <c r="I101" s="117"/>
      <c r="J101" s="118">
        <f>J158</f>
        <v>0</v>
      </c>
      <c r="L101" s="115"/>
    </row>
    <row r="102" spans="2:65" s="114" customFormat="1" ht="19.899999999999999" customHeight="1">
      <c r="B102" s="115"/>
      <c r="D102" s="116" t="s">
        <v>1090</v>
      </c>
      <c r="E102" s="117"/>
      <c r="F102" s="117"/>
      <c r="G102" s="117"/>
      <c r="H102" s="117"/>
      <c r="I102" s="117"/>
      <c r="J102" s="118">
        <f>J167</f>
        <v>0</v>
      </c>
      <c r="L102" s="115"/>
    </row>
    <row r="103" spans="2:65" s="109" customFormat="1" ht="24.95" customHeight="1">
      <c r="B103" s="110"/>
      <c r="D103" s="111" t="s">
        <v>1091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65" s="114" customFormat="1" ht="19.899999999999999" customHeight="1">
      <c r="B104" s="115"/>
      <c r="D104" s="116" t="s">
        <v>1094</v>
      </c>
      <c r="E104" s="117"/>
      <c r="F104" s="117"/>
      <c r="G104" s="117"/>
      <c r="H104" s="117"/>
      <c r="I104" s="117"/>
      <c r="J104" s="118">
        <f>J170</f>
        <v>0</v>
      </c>
      <c r="L104" s="115"/>
    </row>
    <row r="105" spans="2:65" s="109" customFormat="1" ht="24.95" customHeight="1">
      <c r="B105" s="110"/>
      <c r="D105" s="111" t="s">
        <v>169</v>
      </c>
      <c r="E105" s="112"/>
      <c r="F105" s="112"/>
      <c r="G105" s="112"/>
      <c r="H105" s="112"/>
      <c r="I105" s="112"/>
      <c r="J105" s="113">
        <f>J181</f>
        <v>0</v>
      </c>
      <c r="L105" s="110"/>
    </row>
    <row r="106" spans="2:65" s="114" customFormat="1" ht="19.899999999999999" customHeight="1">
      <c r="B106" s="115"/>
      <c r="D106" s="116" t="s">
        <v>344</v>
      </c>
      <c r="E106" s="117"/>
      <c r="F106" s="117"/>
      <c r="G106" s="117"/>
      <c r="H106" s="117"/>
      <c r="I106" s="117"/>
      <c r="J106" s="118">
        <f>J182</f>
        <v>0</v>
      </c>
      <c r="L106" s="115"/>
    </row>
    <row r="107" spans="2:65" s="18" customFormat="1" ht="21.75" customHeight="1">
      <c r="B107" s="19"/>
      <c r="L107" s="19"/>
    </row>
    <row r="108" spans="2:65" s="18" customFormat="1" ht="6.95" customHeight="1">
      <c r="B108" s="19"/>
      <c r="L108" s="19"/>
    </row>
    <row r="109" spans="2:65" s="18" customFormat="1" ht="29.25" customHeight="1">
      <c r="B109" s="19"/>
      <c r="C109" s="108" t="s">
        <v>171</v>
      </c>
      <c r="J109" s="119">
        <f>ROUND(J110 + J111 + J112 + J113 + J114 + J115,2)</f>
        <v>0</v>
      </c>
      <c r="L109" s="19"/>
      <c r="N109" s="120" t="s">
        <v>40</v>
      </c>
    </row>
    <row r="110" spans="2:65" s="18" customFormat="1" ht="18" customHeight="1">
      <c r="B110" s="121"/>
      <c r="C110" s="122"/>
      <c r="D110" s="185" t="s">
        <v>172</v>
      </c>
      <c r="E110" s="185"/>
      <c r="F110" s="185"/>
      <c r="G110" s="122"/>
      <c r="H110" s="122"/>
      <c r="I110" s="122"/>
      <c r="J110" s="123">
        <v>0</v>
      </c>
      <c r="K110" s="122"/>
      <c r="L110" s="121"/>
      <c r="M110" s="122"/>
      <c r="N110" s="79" t="s">
        <v>42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4" t="s">
        <v>173</v>
      </c>
      <c r="AZ110" s="122"/>
      <c r="BA110" s="122"/>
      <c r="BB110" s="122"/>
      <c r="BC110" s="122"/>
      <c r="BD110" s="122"/>
      <c r="BE110" s="125">
        <f t="shared" ref="BE110:BE115" si="0">IF(N110="základná",J110,0)</f>
        <v>0</v>
      </c>
      <c r="BF110" s="125">
        <f t="shared" ref="BF110:BF115" si="1">IF(N110="znížená",J110,0)</f>
        <v>0</v>
      </c>
      <c r="BG110" s="125">
        <f t="shared" ref="BG110:BG115" si="2">IF(N110="zákl. prenesená",J110,0)</f>
        <v>0</v>
      </c>
      <c r="BH110" s="125">
        <f t="shared" ref="BH110:BH115" si="3">IF(N110="zníž. prenesená",J110,0)</f>
        <v>0</v>
      </c>
      <c r="BI110" s="125">
        <f t="shared" ref="BI110:BI115" si="4">IF(N110="nulová",J110,0)</f>
        <v>0</v>
      </c>
      <c r="BJ110" s="124" t="s">
        <v>174</v>
      </c>
      <c r="BK110" s="122"/>
      <c r="BL110" s="122"/>
      <c r="BM110" s="122"/>
    </row>
    <row r="111" spans="2:65" s="18" customFormat="1" ht="18" customHeight="1">
      <c r="B111" s="121"/>
      <c r="C111" s="122"/>
      <c r="D111" s="185" t="s">
        <v>175</v>
      </c>
      <c r="E111" s="185"/>
      <c r="F111" s="185"/>
      <c r="G111" s="122"/>
      <c r="H111" s="122"/>
      <c r="I111" s="122"/>
      <c r="J111" s="123">
        <v>0</v>
      </c>
      <c r="K111" s="122"/>
      <c r="L111" s="121"/>
      <c r="M111" s="122"/>
      <c r="N111" s="79" t="s">
        <v>42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4" t="s">
        <v>173</v>
      </c>
      <c r="AZ111" s="122"/>
      <c r="BA111" s="122"/>
      <c r="BB111" s="122"/>
      <c r="BC111" s="122"/>
      <c r="BD111" s="122"/>
      <c r="BE111" s="125">
        <f t="shared" si="0"/>
        <v>0</v>
      </c>
      <c r="BF111" s="125">
        <f t="shared" si="1"/>
        <v>0</v>
      </c>
      <c r="BG111" s="125">
        <f t="shared" si="2"/>
        <v>0</v>
      </c>
      <c r="BH111" s="125">
        <f t="shared" si="3"/>
        <v>0</v>
      </c>
      <c r="BI111" s="125">
        <f t="shared" si="4"/>
        <v>0</v>
      </c>
      <c r="BJ111" s="124" t="s">
        <v>174</v>
      </c>
      <c r="BK111" s="122"/>
      <c r="BL111" s="122"/>
      <c r="BM111" s="122"/>
    </row>
    <row r="112" spans="2:65" s="18" customFormat="1" ht="18" customHeight="1">
      <c r="B112" s="121"/>
      <c r="C112" s="122"/>
      <c r="D112" s="185" t="s">
        <v>176</v>
      </c>
      <c r="E112" s="185"/>
      <c r="F112" s="185"/>
      <c r="G112" s="122"/>
      <c r="H112" s="122"/>
      <c r="I112" s="122"/>
      <c r="J112" s="123">
        <v>0</v>
      </c>
      <c r="K112" s="122"/>
      <c r="L112" s="121"/>
      <c r="M112" s="122"/>
      <c r="N112" s="79" t="s">
        <v>42</v>
      </c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4" t="s">
        <v>173</v>
      </c>
      <c r="AZ112" s="122"/>
      <c r="BA112" s="122"/>
      <c r="BB112" s="122"/>
      <c r="BC112" s="122"/>
      <c r="BD112" s="122"/>
      <c r="BE112" s="125">
        <f t="shared" si="0"/>
        <v>0</v>
      </c>
      <c r="BF112" s="125">
        <f t="shared" si="1"/>
        <v>0</v>
      </c>
      <c r="BG112" s="125">
        <f t="shared" si="2"/>
        <v>0</v>
      </c>
      <c r="BH112" s="125">
        <f t="shared" si="3"/>
        <v>0</v>
      </c>
      <c r="BI112" s="125">
        <f t="shared" si="4"/>
        <v>0</v>
      </c>
      <c r="BJ112" s="124" t="s">
        <v>174</v>
      </c>
      <c r="BK112" s="122"/>
      <c r="BL112" s="122"/>
      <c r="BM112" s="122"/>
    </row>
    <row r="113" spans="2:65" s="18" customFormat="1" ht="18" customHeight="1">
      <c r="B113" s="121"/>
      <c r="C113" s="122"/>
      <c r="D113" s="185" t="s">
        <v>177</v>
      </c>
      <c r="E113" s="185"/>
      <c r="F113" s="185"/>
      <c r="G113" s="122"/>
      <c r="H113" s="122"/>
      <c r="I113" s="122"/>
      <c r="J113" s="123">
        <v>0</v>
      </c>
      <c r="K113" s="122"/>
      <c r="L113" s="121"/>
      <c r="M113" s="122"/>
      <c r="N113" s="79" t="s">
        <v>42</v>
      </c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4" t="s">
        <v>173</v>
      </c>
      <c r="AZ113" s="122"/>
      <c r="BA113" s="122"/>
      <c r="BB113" s="122"/>
      <c r="BC113" s="122"/>
      <c r="BD113" s="122"/>
      <c r="BE113" s="125">
        <f t="shared" si="0"/>
        <v>0</v>
      </c>
      <c r="BF113" s="125">
        <f t="shared" si="1"/>
        <v>0</v>
      </c>
      <c r="BG113" s="125">
        <f t="shared" si="2"/>
        <v>0</v>
      </c>
      <c r="BH113" s="125">
        <f t="shared" si="3"/>
        <v>0</v>
      </c>
      <c r="BI113" s="125">
        <f t="shared" si="4"/>
        <v>0</v>
      </c>
      <c r="BJ113" s="124" t="s">
        <v>174</v>
      </c>
      <c r="BK113" s="122"/>
      <c r="BL113" s="122"/>
      <c r="BM113" s="122"/>
    </row>
    <row r="114" spans="2:65" s="18" customFormat="1" ht="18" customHeight="1">
      <c r="B114" s="121"/>
      <c r="C114" s="122"/>
      <c r="D114" s="185" t="s">
        <v>178</v>
      </c>
      <c r="E114" s="185"/>
      <c r="F114" s="185"/>
      <c r="G114" s="122"/>
      <c r="H114" s="122"/>
      <c r="I114" s="122"/>
      <c r="J114" s="123">
        <v>0</v>
      </c>
      <c r="K114" s="122"/>
      <c r="L114" s="121"/>
      <c r="M114" s="122"/>
      <c r="N114" s="79" t="s">
        <v>42</v>
      </c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4" t="s">
        <v>173</v>
      </c>
      <c r="AZ114" s="122"/>
      <c r="BA114" s="122"/>
      <c r="BB114" s="122"/>
      <c r="BC114" s="122"/>
      <c r="BD114" s="122"/>
      <c r="BE114" s="125">
        <f t="shared" si="0"/>
        <v>0</v>
      </c>
      <c r="BF114" s="125">
        <f t="shared" si="1"/>
        <v>0</v>
      </c>
      <c r="BG114" s="125">
        <f t="shared" si="2"/>
        <v>0</v>
      </c>
      <c r="BH114" s="125">
        <f t="shared" si="3"/>
        <v>0</v>
      </c>
      <c r="BI114" s="125">
        <f t="shared" si="4"/>
        <v>0</v>
      </c>
      <c r="BJ114" s="124" t="s">
        <v>174</v>
      </c>
      <c r="BK114" s="122"/>
      <c r="BL114" s="122"/>
      <c r="BM114" s="122"/>
    </row>
    <row r="115" spans="2:65" s="18" customFormat="1" ht="18" customHeight="1">
      <c r="B115" s="121"/>
      <c r="C115" s="122"/>
      <c r="D115" s="126" t="s">
        <v>179</v>
      </c>
      <c r="E115" s="122"/>
      <c r="F115" s="122"/>
      <c r="G115" s="122"/>
      <c r="H115" s="122"/>
      <c r="I115" s="122"/>
      <c r="J115" s="123">
        <f>ROUND(J30*T115,2)</f>
        <v>0</v>
      </c>
      <c r="K115" s="122"/>
      <c r="L115" s="121"/>
      <c r="M115" s="122"/>
      <c r="N115" s="79" t="s">
        <v>42</v>
      </c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4" t="s">
        <v>180</v>
      </c>
      <c r="AZ115" s="122"/>
      <c r="BA115" s="122"/>
      <c r="BB115" s="122"/>
      <c r="BC115" s="122"/>
      <c r="BD115" s="122"/>
      <c r="BE115" s="125">
        <f t="shared" si="0"/>
        <v>0</v>
      </c>
      <c r="BF115" s="125">
        <f t="shared" si="1"/>
        <v>0</v>
      </c>
      <c r="BG115" s="125">
        <f t="shared" si="2"/>
        <v>0</v>
      </c>
      <c r="BH115" s="125">
        <f t="shared" si="3"/>
        <v>0</v>
      </c>
      <c r="BI115" s="125">
        <f t="shared" si="4"/>
        <v>0</v>
      </c>
      <c r="BJ115" s="124" t="s">
        <v>174</v>
      </c>
      <c r="BK115" s="122"/>
      <c r="BL115" s="122"/>
      <c r="BM115" s="122"/>
    </row>
    <row r="116" spans="2:65" s="18" customFormat="1">
      <c r="B116" s="19"/>
      <c r="L116" s="19"/>
    </row>
    <row r="117" spans="2:65" s="18" customFormat="1" ht="29.25" customHeight="1">
      <c r="B117" s="19"/>
      <c r="C117" s="53" t="s">
        <v>151</v>
      </c>
      <c r="J117" s="92">
        <f>ROUND(J96+J109,2)</f>
        <v>0</v>
      </c>
      <c r="L117" s="19"/>
    </row>
    <row r="118" spans="2:65" s="18" customFormat="1" ht="6.95" customHeight="1"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19"/>
    </row>
    <row r="122" spans="2:65" s="18" customFormat="1" ht="6.95" customHeight="1"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19"/>
    </row>
    <row r="123" spans="2:65" s="18" customFormat="1" ht="24.95" customHeight="1">
      <c r="B123" s="19"/>
      <c r="C123" s="7" t="s">
        <v>3460</v>
      </c>
      <c r="L123" s="19"/>
    </row>
    <row r="124" spans="2:65" s="18" customFormat="1" ht="6.95" customHeight="1">
      <c r="B124" s="19"/>
      <c r="L124" s="19"/>
    </row>
    <row r="125" spans="2:65" s="18" customFormat="1" ht="12" customHeight="1">
      <c r="B125" s="19"/>
      <c r="C125" s="12" t="s">
        <v>15</v>
      </c>
      <c r="L125" s="19"/>
    </row>
    <row r="126" spans="2:65" s="18" customFormat="1" ht="26.25" customHeight="1">
      <c r="B126" s="19"/>
      <c r="E126" s="226" t="str">
        <f>E7</f>
        <v>25A092 - 17981 - VAR ESt. 110 kV - doplnenie kompenzačnej tlmivky VVN a rekonštrukcia súvisiacich zariadení (II. časť  -</v>
      </c>
      <c r="F126" s="227"/>
      <c r="G126" s="227"/>
      <c r="H126" s="227"/>
      <c r="L126" s="19"/>
    </row>
    <row r="127" spans="2:65" s="18" customFormat="1" ht="12" customHeight="1">
      <c r="B127" s="19"/>
      <c r="C127" s="12" t="s">
        <v>153</v>
      </c>
      <c r="L127" s="19"/>
    </row>
    <row r="128" spans="2:65" s="18" customFormat="1" ht="16.5" customHeight="1">
      <c r="B128" s="19"/>
      <c r="E128" s="220" t="str">
        <f>E9</f>
        <v>SO47 - Vonkajšie oplotenie</v>
      </c>
      <c r="F128" s="228"/>
      <c r="G128" s="228"/>
      <c r="H128" s="228"/>
      <c r="L128" s="19"/>
    </row>
    <row r="129" spans="2:65" s="18" customFormat="1" ht="6.95" customHeight="1">
      <c r="B129" s="19"/>
      <c r="L129" s="19"/>
    </row>
    <row r="130" spans="2:65" s="18" customFormat="1" ht="12" customHeight="1">
      <c r="B130" s="19"/>
      <c r="C130" s="12" t="s">
        <v>19</v>
      </c>
      <c r="F130" s="13" t="str">
        <f>F12</f>
        <v>Košice</v>
      </c>
      <c r="I130" s="12" t="s">
        <v>21</v>
      </c>
      <c r="J130" s="86" t="str">
        <f>IF(J12="","",J12)</f>
        <v>24. 6. 2026</v>
      </c>
      <c r="L130" s="19"/>
    </row>
    <row r="131" spans="2:65" s="18" customFormat="1" ht="6.95" customHeight="1">
      <c r="B131" s="19"/>
      <c r="L131" s="19"/>
    </row>
    <row r="132" spans="2:65" s="18" customFormat="1" ht="15.2" customHeight="1">
      <c r="B132" s="19"/>
      <c r="C132" s="12" t="s">
        <v>23</v>
      </c>
      <c r="F132" s="13" t="str">
        <f>E15</f>
        <v>Stredoslovenská distribučná, a.s.</v>
      </c>
      <c r="I132" s="12" t="s">
        <v>28</v>
      </c>
      <c r="J132" s="105" t="str">
        <f>E21</f>
        <v>Ing.Štefan Proks</v>
      </c>
      <c r="L132" s="19"/>
    </row>
    <row r="133" spans="2:65" s="18" customFormat="1" ht="15.2" customHeight="1">
      <c r="B133" s="19"/>
      <c r="C133" s="12" t="s">
        <v>27</v>
      </c>
      <c r="F133" s="13" t="str">
        <f>IF(E18="","",E18)</f>
        <v/>
      </c>
      <c r="I133" s="12" t="s">
        <v>31</v>
      </c>
      <c r="J133" s="105" t="str">
        <f>E24</f>
        <v xml:space="preserve"> </v>
      </c>
      <c r="L133" s="19"/>
    </row>
    <row r="134" spans="2:65" s="18" customFormat="1" ht="10.35" customHeight="1">
      <c r="B134" s="19"/>
      <c r="L134" s="19"/>
    </row>
    <row r="135" spans="2:65" s="127" customFormat="1" ht="29.25" customHeight="1">
      <c r="B135" s="128"/>
      <c r="C135" s="129" t="s">
        <v>181</v>
      </c>
      <c r="D135" s="130" t="s">
        <v>61</v>
      </c>
      <c r="E135" s="130" t="s">
        <v>57</v>
      </c>
      <c r="F135" s="130" t="s">
        <v>58</v>
      </c>
      <c r="G135" s="130" t="s">
        <v>182</v>
      </c>
      <c r="H135" s="130" t="s">
        <v>183</v>
      </c>
      <c r="I135" s="130" t="s">
        <v>184</v>
      </c>
      <c r="J135" s="131" t="s">
        <v>164</v>
      </c>
      <c r="K135" s="132" t="s">
        <v>185</v>
      </c>
      <c r="L135" s="128"/>
      <c r="M135" s="47" t="s">
        <v>1</v>
      </c>
      <c r="N135" s="48" t="s">
        <v>40</v>
      </c>
      <c r="O135" s="48" t="s">
        <v>186</v>
      </c>
      <c r="P135" s="48" t="s">
        <v>187</v>
      </c>
      <c r="Q135" s="48" t="s">
        <v>188</v>
      </c>
      <c r="R135" s="48" t="s">
        <v>189</v>
      </c>
      <c r="S135" s="48" t="s">
        <v>190</v>
      </c>
      <c r="T135" s="49" t="s">
        <v>191</v>
      </c>
    </row>
    <row r="136" spans="2:65" s="18" customFormat="1" ht="22.9" customHeight="1">
      <c r="B136" s="19"/>
      <c r="C136" s="53" t="s">
        <v>161</v>
      </c>
      <c r="J136" s="133">
        <f>BK136</f>
        <v>0</v>
      </c>
      <c r="L136" s="19"/>
      <c r="M136" s="50"/>
      <c r="N136" s="43"/>
      <c r="O136" s="43"/>
      <c r="P136" s="134">
        <f>P137+P169+P181</f>
        <v>0</v>
      </c>
      <c r="Q136" s="43"/>
      <c r="R136" s="134">
        <f>R137+R169+R181</f>
        <v>212.58732828879999</v>
      </c>
      <c r="S136" s="43"/>
      <c r="T136" s="135">
        <f>T137+T169+T181</f>
        <v>211.51259999999999</v>
      </c>
      <c r="AT136" s="3" t="s">
        <v>75</v>
      </c>
      <c r="AU136" s="3" t="s">
        <v>166</v>
      </c>
      <c r="BK136" s="136">
        <f>BK137+BK169+BK181</f>
        <v>0</v>
      </c>
    </row>
    <row r="137" spans="2:65" s="137" customFormat="1" ht="25.9" customHeight="1">
      <c r="B137" s="138"/>
      <c r="D137" s="139" t="s">
        <v>75</v>
      </c>
      <c r="E137" s="140" t="s">
        <v>192</v>
      </c>
      <c r="F137" s="140" t="s">
        <v>193</v>
      </c>
      <c r="I137" s="141"/>
      <c r="J137" s="142">
        <f>BK137</f>
        <v>0</v>
      </c>
      <c r="L137" s="138"/>
      <c r="M137" s="143"/>
      <c r="P137" s="144">
        <f>P138+P147+P153+P158+P167</f>
        <v>0</v>
      </c>
      <c r="R137" s="144">
        <f>R138+R147+R153+R158+R167</f>
        <v>203.1150637888</v>
      </c>
      <c r="T137" s="145">
        <f>T138+T147+T153+T158+T167</f>
        <v>201.69759999999999</v>
      </c>
      <c r="AR137" s="139" t="s">
        <v>84</v>
      </c>
      <c r="AT137" s="146" t="s">
        <v>75</v>
      </c>
      <c r="AU137" s="146" t="s">
        <v>76</v>
      </c>
      <c r="AY137" s="139" t="s">
        <v>194</v>
      </c>
      <c r="BK137" s="147">
        <f>BK138+BK147+BK153+BK158+BK167</f>
        <v>0</v>
      </c>
    </row>
    <row r="138" spans="2:65" s="137" customFormat="1" ht="22.9" customHeight="1">
      <c r="B138" s="138"/>
      <c r="D138" s="139" t="s">
        <v>75</v>
      </c>
      <c r="E138" s="148" t="s">
        <v>84</v>
      </c>
      <c r="F138" s="148" t="s">
        <v>1097</v>
      </c>
      <c r="I138" s="141"/>
      <c r="J138" s="149">
        <f>BK138</f>
        <v>0</v>
      </c>
      <c r="L138" s="138"/>
      <c r="M138" s="143"/>
      <c r="P138" s="144">
        <f>SUM(P139:P146)</f>
        <v>0</v>
      </c>
      <c r="R138" s="144">
        <f>SUM(R139:R146)</f>
        <v>0</v>
      </c>
      <c r="T138" s="145">
        <f>SUM(T139:T146)</f>
        <v>0</v>
      </c>
      <c r="AR138" s="139" t="s">
        <v>84</v>
      </c>
      <c r="AT138" s="146" t="s">
        <v>75</v>
      </c>
      <c r="AU138" s="146" t="s">
        <v>84</v>
      </c>
      <c r="AY138" s="139" t="s">
        <v>194</v>
      </c>
      <c r="BK138" s="147">
        <f>SUM(BK139:BK146)</f>
        <v>0</v>
      </c>
    </row>
    <row r="139" spans="2:65" s="18" customFormat="1" ht="24.2" customHeight="1">
      <c r="B139" s="121"/>
      <c r="C139" s="150" t="s">
        <v>84</v>
      </c>
      <c r="D139" s="150" t="s">
        <v>197</v>
      </c>
      <c r="E139" s="151" t="s">
        <v>2928</v>
      </c>
      <c r="F139" s="152" t="s">
        <v>2929</v>
      </c>
      <c r="G139" s="153" t="s">
        <v>803</v>
      </c>
      <c r="H139" s="154">
        <v>248.5</v>
      </c>
      <c r="I139" s="155"/>
      <c r="J139" s="155">
        <f t="shared" ref="J139:J146" si="5">ROUND(I139*H139,2)</f>
        <v>0</v>
      </c>
      <c r="K139" s="156"/>
      <c r="L139" s="19"/>
      <c r="M139" s="157" t="s">
        <v>1</v>
      </c>
      <c r="N139" s="120" t="s">
        <v>42</v>
      </c>
      <c r="P139" s="158">
        <f t="shared" ref="P139:P146" si="6">O139*H139</f>
        <v>0</v>
      </c>
      <c r="Q139" s="158">
        <v>0</v>
      </c>
      <c r="R139" s="158">
        <f t="shared" ref="R139:R146" si="7">Q139*H139</f>
        <v>0</v>
      </c>
      <c r="S139" s="158">
        <v>0</v>
      </c>
      <c r="T139" s="159">
        <f t="shared" ref="T139:T146" si="8">S139*H139</f>
        <v>0</v>
      </c>
      <c r="AR139" s="106" t="s">
        <v>213</v>
      </c>
      <c r="AT139" s="106" t="s">
        <v>197</v>
      </c>
      <c r="AU139" s="106" t="s">
        <v>174</v>
      </c>
      <c r="AY139" s="3" t="s">
        <v>194</v>
      </c>
      <c r="BE139" s="81">
        <f t="shared" ref="BE139:BE146" si="9">IF(N139="základná",J139,0)</f>
        <v>0</v>
      </c>
      <c r="BF139" s="81">
        <f t="shared" ref="BF139:BF146" si="10">IF(N139="znížená",J139,0)</f>
        <v>0</v>
      </c>
      <c r="BG139" s="81">
        <f t="shared" ref="BG139:BG146" si="11">IF(N139="zákl. prenesená",J139,0)</f>
        <v>0</v>
      </c>
      <c r="BH139" s="81">
        <f t="shared" ref="BH139:BH146" si="12">IF(N139="zníž. prenesená",J139,0)</f>
        <v>0</v>
      </c>
      <c r="BI139" s="81">
        <f t="shared" ref="BI139:BI146" si="13">IF(N139="nulová",J139,0)</f>
        <v>0</v>
      </c>
      <c r="BJ139" s="3" t="s">
        <v>174</v>
      </c>
      <c r="BK139" s="81">
        <f t="shared" ref="BK139:BK146" si="14">ROUND(I139*H139,2)</f>
        <v>0</v>
      </c>
      <c r="BL139" s="3" t="s">
        <v>213</v>
      </c>
      <c r="BM139" s="106" t="s">
        <v>2930</v>
      </c>
    </row>
    <row r="140" spans="2:65" s="18" customFormat="1" ht="37.9" customHeight="1">
      <c r="B140" s="121"/>
      <c r="C140" s="150" t="s">
        <v>174</v>
      </c>
      <c r="D140" s="150" t="s">
        <v>197</v>
      </c>
      <c r="E140" s="151" t="s">
        <v>2931</v>
      </c>
      <c r="F140" s="152" t="s">
        <v>2932</v>
      </c>
      <c r="G140" s="153" t="s">
        <v>803</v>
      </c>
      <c r="H140" s="154">
        <v>248.5</v>
      </c>
      <c r="I140" s="155"/>
      <c r="J140" s="155">
        <f t="shared" si="5"/>
        <v>0</v>
      </c>
      <c r="K140" s="156"/>
      <c r="L140" s="19"/>
      <c r="M140" s="157" t="s">
        <v>1</v>
      </c>
      <c r="N140" s="120" t="s">
        <v>42</v>
      </c>
      <c r="P140" s="158">
        <f t="shared" si="6"/>
        <v>0</v>
      </c>
      <c r="Q140" s="158">
        <v>0</v>
      </c>
      <c r="R140" s="158">
        <f t="shared" si="7"/>
        <v>0</v>
      </c>
      <c r="S140" s="158">
        <v>0</v>
      </c>
      <c r="T140" s="159">
        <f t="shared" si="8"/>
        <v>0</v>
      </c>
      <c r="AR140" s="106" t="s">
        <v>213</v>
      </c>
      <c r="AT140" s="106" t="s">
        <v>197</v>
      </c>
      <c r="AU140" s="106" t="s">
        <v>174</v>
      </c>
      <c r="AY140" s="3" t="s">
        <v>194</v>
      </c>
      <c r="BE140" s="81">
        <f t="shared" si="9"/>
        <v>0</v>
      </c>
      <c r="BF140" s="81">
        <f t="shared" si="10"/>
        <v>0</v>
      </c>
      <c r="BG140" s="81">
        <f t="shared" si="11"/>
        <v>0</v>
      </c>
      <c r="BH140" s="81">
        <f t="shared" si="12"/>
        <v>0</v>
      </c>
      <c r="BI140" s="81">
        <f t="shared" si="13"/>
        <v>0</v>
      </c>
      <c r="BJ140" s="3" t="s">
        <v>174</v>
      </c>
      <c r="BK140" s="81">
        <f t="shared" si="14"/>
        <v>0</v>
      </c>
      <c r="BL140" s="3" t="s">
        <v>213</v>
      </c>
      <c r="BM140" s="106" t="s">
        <v>2933</v>
      </c>
    </row>
    <row r="141" spans="2:65" s="18" customFormat="1" ht="21.75" customHeight="1">
      <c r="B141" s="121"/>
      <c r="C141" s="150" t="s">
        <v>205</v>
      </c>
      <c r="D141" s="150" t="s">
        <v>197</v>
      </c>
      <c r="E141" s="151" t="s">
        <v>2934</v>
      </c>
      <c r="F141" s="152" t="s">
        <v>2935</v>
      </c>
      <c r="G141" s="153" t="s">
        <v>803</v>
      </c>
      <c r="H141" s="154">
        <v>39.031999999999996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213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213</v>
      </c>
      <c r="BM141" s="106" t="s">
        <v>2936</v>
      </c>
    </row>
    <row r="142" spans="2:65" s="18" customFormat="1" ht="16.5" customHeight="1">
      <c r="B142" s="121"/>
      <c r="C142" s="150" t="s">
        <v>213</v>
      </c>
      <c r="D142" s="150" t="s">
        <v>197</v>
      </c>
      <c r="E142" s="151" t="s">
        <v>2937</v>
      </c>
      <c r="F142" s="152" t="s">
        <v>2938</v>
      </c>
      <c r="G142" s="153" t="s">
        <v>803</v>
      </c>
      <c r="H142" s="154">
        <v>39.031999999999996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</v>
      </c>
      <c r="T142" s="159">
        <f t="shared" si="8"/>
        <v>0</v>
      </c>
      <c r="AR142" s="106" t="s">
        <v>213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213</v>
      </c>
      <c r="BM142" s="106" t="s">
        <v>2939</v>
      </c>
    </row>
    <row r="143" spans="2:65" s="18" customFormat="1" ht="33" customHeight="1">
      <c r="B143" s="121"/>
      <c r="C143" s="150" t="s">
        <v>218</v>
      </c>
      <c r="D143" s="150" t="s">
        <v>197</v>
      </c>
      <c r="E143" s="151" t="s">
        <v>1411</v>
      </c>
      <c r="F143" s="152" t="s">
        <v>1412</v>
      </c>
      <c r="G143" s="153" t="s">
        <v>803</v>
      </c>
      <c r="H143" s="154">
        <v>39.031999999999996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</v>
      </c>
      <c r="T143" s="159">
        <f t="shared" si="8"/>
        <v>0</v>
      </c>
      <c r="AR143" s="106" t="s">
        <v>213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213</v>
      </c>
      <c r="BM143" s="106" t="s">
        <v>2940</v>
      </c>
    </row>
    <row r="144" spans="2:65" s="18" customFormat="1" ht="37.9" customHeight="1">
      <c r="B144" s="121"/>
      <c r="C144" s="150" t="s">
        <v>220</v>
      </c>
      <c r="D144" s="150" t="s">
        <v>197</v>
      </c>
      <c r="E144" s="151" t="s">
        <v>1414</v>
      </c>
      <c r="F144" s="152" t="s">
        <v>1415</v>
      </c>
      <c r="G144" s="153" t="s">
        <v>803</v>
      </c>
      <c r="H144" s="154">
        <v>273.22399999999999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0</v>
      </c>
      <c r="R144" s="158">
        <f t="shared" si="7"/>
        <v>0</v>
      </c>
      <c r="S144" s="158">
        <v>0</v>
      </c>
      <c r="T144" s="159">
        <f t="shared" si="8"/>
        <v>0</v>
      </c>
      <c r="AR144" s="106" t="s">
        <v>213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213</v>
      </c>
      <c r="BM144" s="106" t="s">
        <v>2941</v>
      </c>
    </row>
    <row r="145" spans="2:65" s="18" customFormat="1" ht="16.5" customHeight="1">
      <c r="B145" s="121"/>
      <c r="C145" s="150" t="s">
        <v>222</v>
      </c>
      <c r="D145" s="150" t="s">
        <v>197</v>
      </c>
      <c r="E145" s="151" t="s">
        <v>1417</v>
      </c>
      <c r="F145" s="152" t="s">
        <v>1418</v>
      </c>
      <c r="G145" s="153" t="s">
        <v>803</v>
      </c>
      <c r="H145" s="154">
        <v>39.031999999999996</v>
      </c>
      <c r="I145" s="155"/>
      <c r="J145" s="155">
        <f t="shared" si="5"/>
        <v>0</v>
      </c>
      <c r="K145" s="156"/>
      <c r="L145" s="19"/>
      <c r="M145" s="157" t="s">
        <v>1</v>
      </c>
      <c r="N145" s="120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0</v>
      </c>
      <c r="T145" s="159">
        <f t="shared" si="8"/>
        <v>0</v>
      </c>
      <c r="AR145" s="106" t="s">
        <v>213</v>
      </c>
      <c r="AT145" s="106" t="s">
        <v>197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213</v>
      </c>
      <c r="BM145" s="106" t="s">
        <v>2942</v>
      </c>
    </row>
    <row r="146" spans="2:65" s="18" customFormat="1" ht="33" customHeight="1">
      <c r="B146" s="121"/>
      <c r="C146" s="150" t="s">
        <v>224</v>
      </c>
      <c r="D146" s="150" t="s">
        <v>197</v>
      </c>
      <c r="E146" s="151" t="s">
        <v>2943</v>
      </c>
      <c r="F146" s="152" t="s">
        <v>2944</v>
      </c>
      <c r="G146" s="153" t="s">
        <v>803</v>
      </c>
      <c r="H146" s="154">
        <v>248.5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213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213</v>
      </c>
      <c r="BM146" s="106" t="s">
        <v>2945</v>
      </c>
    </row>
    <row r="147" spans="2:65" s="137" customFormat="1" ht="22.9" customHeight="1">
      <c r="B147" s="138"/>
      <c r="D147" s="139" t="s">
        <v>75</v>
      </c>
      <c r="E147" s="148" t="s">
        <v>174</v>
      </c>
      <c r="F147" s="148" t="s">
        <v>797</v>
      </c>
      <c r="I147" s="141"/>
      <c r="J147" s="149">
        <f>BK147</f>
        <v>0</v>
      </c>
      <c r="L147" s="138"/>
      <c r="M147" s="143"/>
      <c r="P147" s="144">
        <f>SUM(P148:P152)</f>
        <v>0</v>
      </c>
      <c r="R147" s="144">
        <f>SUM(R148:R152)</f>
        <v>154.0854557888</v>
      </c>
      <c r="T147" s="145">
        <f>SUM(T148:T152)</f>
        <v>0</v>
      </c>
      <c r="AR147" s="139" t="s">
        <v>84</v>
      </c>
      <c r="AT147" s="146" t="s">
        <v>75</v>
      </c>
      <c r="AU147" s="146" t="s">
        <v>84</v>
      </c>
      <c r="AY147" s="139" t="s">
        <v>194</v>
      </c>
      <c r="BK147" s="147">
        <f>SUM(BK148:BK152)</f>
        <v>0</v>
      </c>
    </row>
    <row r="148" spans="2:65" s="18" customFormat="1" ht="24.2" customHeight="1">
      <c r="B148" s="121"/>
      <c r="C148" s="150" t="s">
        <v>195</v>
      </c>
      <c r="D148" s="150" t="s">
        <v>197</v>
      </c>
      <c r="E148" s="151" t="s">
        <v>1135</v>
      </c>
      <c r="F148" s="152" t="s">
        <v>1136</v>
      </c>
      <c r="G148" s="153" t="s">
        <v>803</v>
      </c>
      <c r="H148" s="154">
        <v>28</v>
      </c>
      <c r="I148" s="155"/>
      <c r="J148" s="155">
        <f>ROUND(I148*H148,2)</f>
        <v>0</v>
      </c>
      <c r="K148" s="156"/>
      <c r="L148" s="19"/>
      <c r="M148" s="157" t="s">
        <v>1</v>
      </c>
      <c r="N148" s="120" t="s">
        <v>42</v>
      </c>
      <c r="P148" s="158">
        <f>O148*H148</f>
        <v>0</v>
      </c>
      <c r="Q148" s="158">
        <v>2.0699999999999998</v>
      </c>
      <c r="R148" s="158">
        <f>Q148*H148</f>
        <v>57.959999999999994</v>
      </c>
      <c r="S148" s="158">
        <v>0</v>
      </c>
      <c r="T148" s="159">
        <f>S148*H148</f>
        <v>0</v>
      </c>
      <c r="AR148" s="106" t="s">
        <v>213</v>
      </c>
      <c r="AT148" s="106" t="s">
        <v>197</v>
      </c>
      <c r="AU148" s="106" t="s">
        <v>174</v>
      </c>
      <c r="AY148" s="3" t="s">
        <v>194</v>
      </c>
      <c r="BE148" s="81">
        <f>IF(N148="základná",J148,0)</f>
        <v>0</v>
      </c>
      <c r="BF148" s="81">
        <f>IF(N148="znížená",J148,0)</f>
        <v>0</v>
      </c>
      <c r="BG148" s="81">
        <f>IF(N148="zákl. prenesená",J148,0)</f>
        <v>0</v>
      </c>
      <c r="BH148" s="81">
        <f>IF(N148="zníž. prenesená",J148,0)</f>
        <v>0</v>
      </c>
      <c r="BI148" s="81">
        <f>IF(N148="nulová",J148,0)</f>
        <v>0</v>
      </c>
      <c r="BJ148" s="3" t="s">
        <v>174</v>
      </c>
      <c r="BK148" s="81">
        <f>ROUND(I148*H148,2)</f>
        <v>0</v>
      </c>
      <c r="BL148" s="3" t="s">
        <v>213</v>
      </c>
      <c r="BM148" s="106" t="s">
        <v>2946</v>
      </c>
    </row>
    <row r="149" spans="2:65" s="18" customFormat="1" ht="24.2" customHeight="1">
      <c r="B149" s="121"/>
      <c r="C149" s="150" t="s">
        <v>232</v>
      </c>
      <c r="D149" s="150" t="s">
        <v>197</v>
      </c>
      <c r="E149" s="151" t="s">
        <v>2947</v>
      </c>
      <c r="F149" s="152" t="s">
        <v>2948</v>
      </c>
      <c r="G149" s="153" t="s">
        <v>227</v>
      </c>
      <c r="H149" s="154">
        <v>400</v>
      </c>
      <c r="I149" s="155"/>
      <c r="J149" s="155">
        <f>ROUND(I149*H149,2)</f>
        <v>0</v>
      </c>
      <c r="K149" s="156"/>
      <c r="L149" s="19"/>
      <c r="M149" s="157" t="s">
        <v>1</v>
      </c>
      <c r="N149" s="120" t="s">
        <v>42</v>
      </c>
      <c r="P149" s="158">
        <f>O149*H149</f>
        <v>0</v>
      </c>
      <c r="Q149" s="158">
        <v>4.5548799999999999E-3</v>
      </c>
      <c r="R149" s="158">
        <f>Q149*H149</f>
        <v>1.821952</v>
      </c>
      <c r="S149" s="158">
        <v>0</v>
      </c>
      <c r="T149" s="159">
        <f>S149*H149</f>
        <v>0</v>
      </c>
      <c r="AR149" s="106" t="s">
        <v>213</v>
      </c>
      <c r="AT149" s="106" t="s">
        <v>197</v>
      </c>
      <c r="AU149" s="106" t="s">
        <v>174</v>
      </c>
      <c r="AY149" s="3" t="s">
        <v>194</v>
      </c>
      <c r="BE149" s="81">
        <f>IF(N149="základná",J149,0)</f>
        <v>0</v>
      </c>
      <c r="BF149" s="81">
        <f>IF(N149="znížená",J149,0)</f>
        <v>0</v>
      </c>
      <c r="BG149" s="81">
        <f>IF(N149="zákl. prenesená",J149,0)</f>
        <v>0</v>
      </c>
      <c r="BH149" s="81">
        <f>IF(N149="zníž. prenesená",J149,0)</f>
        <v>0</v>
      </c>
      <c r="BI149" s="81">
        <f>IF(N149="nulová",J149,0)</f>
        <v>0</v>
      </c>
      <c r="BJ149" s="3" t="s">
        <v>174</v>
      </c>
      <c r="BK149" s="81">
        <f>ROUND(I149*H149,2)</f>
        <v>0</v>
      </c>
      <c r="BL149" s="3" t="s">
        <v>213</v>
      </c>
      <c r="BM149" s="106" t="s">
        <v>2949</v>
      </c>
    </row>
    <row r="150" spans="2:65" s="18" customFormat="1" ht="16.5" customHeight="1">
      <c r="B150" s="121"/>
      <c r="C150" s="150" t="s">
        <v>236</v>
      </c>
      <c r="D150" s="150" t="s">
        <v>197</v>
      </c>
      <c r="E150" s="151" t="s">
        <v>2950</v>
      </c>
      <c r="F150" s="152" t="s">
        <v>2951</v>
      </c>
      <c r="G150" s="153" t="s">
        <v>803</v>
      </c>
      <c r="H150" s="154">
        <v>39.031999999999996</v>
      </c>
      <c r="I150" s="155"/>
      <c r="J150" s="155">
        <f>ROUND(I150*H150,2)</f>
        <v>0</v>
      </c>
      <c r="K150" s="156"/>
      <c r="L150" s="19"/>
      <c r="M150" s="157" t="s">
        <v>1</v>
      </c>
      <c r="N150" s="120" t="s">
        <v>42</v>
      </c>
      <c r="P150" s="158">
        <f>O150*H150</f>
        <v>0</v>
      </c>
      <c r="Q150" s="158">
        <v>2.4086599999999998</v>
      </c>
      <c r="R150" s="158">
        <f>Q150*H150</f>
        <v>94.014817119999989</v>
      </c>
      <c r="S150" s="158">
        <v>0</v>
      </c>
      <c r="T150" s="159">
        <f>S150*H150</f>
        <v>0</v>
      </c>
      <c r="AR150" s="106" t="s">
        <v>213</v>
      </c>
      <c r="AT150" s="106" t="s">
        <v>197</v>
      </c>
      <c r="AU150" s="106" t="s">
        <v>174</v>
      </c>
      <c r="AY150" s="3" t="s">
        <v>194</v>
      </c>
      <c r="BE150" s="81">
        <f>IF(N150="základná",J150,0)</f>
        <v>0</v>
      </c>
      <c r="BF150" s="81">
        <f>IF(N150="znížená",J150,0)</f>
        <v>0</v>
      </c>
      <c r="BG150" s="81">
        <f>IF(N150="zákl. prenesená",J150,0)</f>
        <v>0</v>
      </c>
      <c r="BH150" s="81">
        <f>IF(N150="zníž. prenesená",J150,0)</f>
        <v>0</v>
      </c>
      <c r="BI150" s="81">
        <f>IF(N150="nulová",J150,0)</f>
        <v>0</v>
      </c>
      <c r="BJ150" s="3" t="s">
        <v>174</v>
      </c>
      <c r="BK150" s="81">
        <f>ROUND(I150*H150,2)</f>
        <v>0</v>
      </c>
      <c r="BL150" s="3" t="s">
        <v>213</v>
      </c>
      <c r="BM150" s="106" t="s">
        <v>2952</v>
      </c>
    </row>
    <row r="151" spans="2:65" s="18" customFormat="1" ht="21.75" customHeight="1">
      <c r="B151" s="121"/>
      <c r="C151" s="150" t="s">
        <v>240</v>
      </c>
      <c r="D151" s="150" t="s">
        <v>197</v>
      </c>
      <c r="E151" s="151" t="s">
        <v>2953</v>
      </c>
      <c r="F151" s="152" t="s">
        <v>2954</v>
      </c>
      <c r="G151" s="153" t="s">
        <v>419</v>
      </c>
      <c r="H151" s="154">
        <v>48.64</v>
      </c>
      <c r="I151" s="155"/>
      <c r="J151" s="155">
        <f>ROUND(I151*H151,2)</f>
        <v>0</v>
      </c>
      <c r="K151" s="156"/>
      <c r="L151" s="19"/>
      <c r="M151" s="157" t="s">
        <v>1</v>
      </c>
      <c r="N151" s="120" t="s">
        <v>42</v>
      </c>
      <c r="P151" s="158">
        <f>O151*H151</f>
        <v>0</v>
      </c>
      <c r="Q151" s="158">
        <v>5.93517E-3</v>
      </c>
      <c r="R151" s="158">
        <f>Q151*H151</f>
        <v>0.28868666879999999</v>
      </c>
      <c r="S151" s="158">
        <v>0</v>
      </c>
      <c r="T151" s="159">
        <f>S151*H151</f>
        <v>0</v>
      </c>
      <c r="AR151" s="106" t="s">
        <v>213</v>
      </c>
      <c r="AT151" s="106" t="s">
        <v>197</v>
      </c>
      <c r="AU151" s="106" t="s">
        <v>174</v>
      </c>
      <c r="AY151" s="3" t="s">
        <v>194</v>
      </c>
      <c r="BE151" s="81">
        <f>IF(N151="základná",J151,0)</f>
        <v>0</v>
      </c>
      <c r="BF151" s="81">
        <f>IF(N151="znížená",J151,0)</f>
        <v>0</v>
      </c>
      <c r="BG151" s="81">
        <f>IF(N151="zákl. prenesená",J151,0)</f>
        <v>0</v>
      </c>
      <c r="BH151" s="81">
        <f>IF(N151="zníž. prenesená",J151,0)</f>
        <v>0</v>
      </c>
      <c r="BI151" s="81">
        <f>IF(N151="nulová",J151,0)</f>
        <v>0</v>
      </c>
      <c r="BJ151" s="3" t="s">
        <v>174</v>
      </c>
      <c r="BK151" s="81">
        <f>ROUND(I151*H151,2)</f>
        <v>0</v>
      </c>
      <c r="BL151" s="3" t="s">
        <v>213</v>
      </c>
      <c r="BM151" s="106" t="s">
        <v>2955</v>
      </c>
    </row>
    <row r="152" spans="2:65" s="18" customFormat="1" ht="21.75" customHeight="1">
      <c r="B152" s="121"/>
      <c r="C152" s="150" t="s">
        <v>244</v>
      </c>
      <c r="D152" s="150" t="s">
        <v>197</v>
      </c>
      <c r="E152" s="151" t="s">
        <v>2956</v>
      </c>
      <c r="F152" s="152" t="s">
        <v>2957</v>
      </c>
      <c r="G152" s="153" t="s">
        <v>419</v>
      </c>
      <c r="H152" s="154">
        <v>48.64</v>
      </c>
      <c r="I152" s="155"/>
      <c r="J152" s="155">
        <f>ROUND(I152*H152,2)</f>
        <v>0</v>
      </c>
      <c r="K152" s="156"/>
      <c r="L152" s="19"/>
      <c r="M152" s="157" t="s">
        <v>1</v>
      </c>
      <c r="N152" s="120" t="s">
        <v>42</v>
      </c>
      <c r="P152" s="158">
        <f>O152*H152</f>
        <v>0</v>
      </c>
      <c r="Q152" s="158">
        <v>0</v>
      </c>
      <c r="R152" s="158">
        <f>Q152*H152</f>
        <v>0</v>
      </c>
      <c r="S152" s="158">
        <v>0</v>
      </c>
      <c r="T152" s="159">
        <f>S152*H152</f>
        <v>0</v>
      </c>
      <c r="AR152" s="106" t="s">
        <v>213</v>
      </c>
      <c r="AT152" s="106" t="s">
        <v>197</v>
      </c>
      <c r="AU152" s="106" t="s">
        <v>174</v>
      </c>
      <c r="AY152" s="3" t="s">
        <v>194</v>
      </c>
      <c r="BE152" s="81">
        <f>IF(N152="základná",J152,0)</f>
        <v>0</v>
      </c>
      <c r="BF152" s="81">
        <f>IF(N152="znížená",J152,0)</f>
        <v>0</v>
      </c>
      <c r="BG152" s="81">
        <f>IF(N152="zákl. prenesená",J152,0)</f>
        <v>0</v>
      </c>
      <c r="BH152" s="81">
        <f>IF(N152="zníž. prenesená",J152,0)</f>
        <v>0</v>
      </c>
      <c r="BI152" s="81">
        <f>IF(N152="nulová",J152,0)</f>
        <v>0</v>
      </c>
      <c r="BJ152" s="3" t="s">
        <v>174</v>
      </c>
      <c r="BK152" s="81">
        <f>ROUND(I152*H152,2)</f>
        <v>0</v>
      </c>
      <c r="BL152" s="3" t="s">
        <v>213</v>
      </c>
      <c r="BM152" s="106" t="s">
        <v>2958</v>
      </c>
    </row>
    <row r="153" spans="2:65" s="137" customFormat="1" ht="22.9" customHeight="1">
      <c r="B153" s="138"/>
      <c r="D153" s="139" t="s">
        <v>75</v>
      </c>
      <c r="E153" s="148" t="s">
        <v>205</v>
      </c>
      <c r="F153" s="148" t="s">
        <v>1171</v>
      </c>
      <c r="I153" s="141"/>
      <c r="J153" s="149">
        <f>BK153</f>
        <v>0</v>
      </c>
      <c r="L153" s="138"/>
      <c r="M153" s="143"/>
      <c r="P153" s="144">
        <f>SUM(P154:P157)</f>
        <v>0</v>
      </c>
      <c r="R153" s="144">
        <f>SUM(R154:R157)</f>
        <v>49.029607999999996</v>
      </c>
      <c r="T153" s="145">
        <f>SUM(T154:T157)</f>
        <v>0</v>
      </c>
      <c r="AR153" s="139" t="s">
        <v>84</v>
      </c>
      <c r="AT153" s="146" t="s">
        <v>75</v>
      </c>
      <c r="AU153" s="146" t="s">
        <v>84</v>
      </c>
      <c r="AY153" s="139" t="s">
        <v>194</v>
      </c>
      <c r="BK153" s="147">
        <f>SUM(BK154:BK157)</f>
        <v>0</v>
      </c>
    </row>
    <row r="154" spans="2:65" s="18" customFormat="1" ht="24.2" customHeight="1">
      <c r="B154" s="121"/>
      <c r="C154" s="150" t="s">
        <v>249</v>
      </c>
      <c r="D154" s="150" t="s">
        <v>197</v>
      </c>
      <c r="E154" s="151" t="s">
        <v>2959</v>
      </c>
      <c r="F154" s="152" t="s">
        <v>2960</v>
      </c>
      <c r="G154" s="153" t="s">
        <v>227</v>
      </c>
      <c r="H154" s="154">
        <v>400</v>
      </c>
      <c r="I154" s="155"/>
      <c r="J154" s="155">
        <f>ROUND(I154*H154,2)</f>
        <v>0</v>
      </c>
      <c r="K154" s="156"/>
      <c r="L154" s="19"/>
      <c r="M154" s="157" t="s">
        <v>1</v>
      </c>
      <c r="N154" s="120" t="s">
        <v>42</v>
      </c>
      <c r="P154" s="158">
        <f>O154*H154</f>
        <v>0</v>
      </c>
      <c r="Q154" s="158">
        <v>0.10958402</v>
      </c>
      <c r="R154" s="158">
        <f>Q154*H154</f>
        <v>43.833607999999998</v>
      </c>
      <c r="S154" s="158">
        <v>0</v>
      </c>
      <c r="T154" s="159">
        <f>S154*H154</f>
        <v>0</v>
      </c>
      <c r="AR154" s="106" t="s">
        <v>213</v>
      </c>
      <c r="AT154" s="106" t="s">
        <v>197</v>
      </c>
      <c r="AU154" s="106" t="s">
        <v>174</v>
      </c>
      <c r="AY154" s="3" t="s">
        <v>194</v>
      </c>
      <c r="BE154" s="81">
        <f>IF(N154="základná",J154,0)</f>
        <v>0</v>
      </c>
      <c r="BF154" s="81">
        <f>IF(N154="znížená",J154,0)</f>
        <v>0</v>
      </c>
      <c r="BG154" s="81">
        <f>IF(N154="zákl. prenesená",J154,0)</f>
        <v>0</v>
      </c>
      <c r="BH154" s="81">
        <f>IF(N154="zníž. prenesená",J154,0)</f>
        <v>0</v>
      </c>
      <c r="BI154" s="81">
        <f>IF(N154="nulová",J154,0)</f>
        <v>0</v>
      </c>
      <c r="BJ154" s="3" t="s">
        <v>174</v>
      </c>
      <c r="BK154" s="81">
        <f>ROUND(I154*H154,2)</f>
        <v>0</v>
      </c>
      <c r="BL154" s="3" t="s">
        <v>213</v>
      </c>
      <c r="BM154" s="106" t="s">
        <v>2961</v>
      </c>
    </row>
    <row r="155" spans="2:65" s="18" customFormat="1" ht="21.75" customHeight="1">
      <c r="B155" s="121"/>
      <c r="C155" s="165" t="s">
        <v>253</v>
      </c>
      <c r="D155" s="165" t="s">
        <v>209</v>
      </c>
      <c r="E155" s="166" t="s">
        <v>2962</v>
      </c>
      <c r="F155" s="167" t="s">
        <v>2963</v>
      </c>
      <c r="G155" s="168" t="s">
        <v>227</v>
      </c>
      <c r="H155" s="169">
        <v>400</v>
      </c>
      <c r="I155" s="170"/>
      <c r="J155" s="170">
        <f>ROUND(I155*H155,2)</f>
        <v>0</v>
      </c>
      <c r="K155" s="171"/>
      <c r="L155" s="172"/>
      <c r="M155" s="173" t="s">
        <v>1</v>
      </c>
      <c r="N155" s="174" t="s">
        <v>42</v>
      </c>
      <c r="P155" s="158">
        <f>O155*H155</f>
        <v>0</v>
      </c>
      <c r="Q155" s="158">
        <v>5.5100000000000001E-3</v>
      </c>
      <c r="R155" s="158">
        <f>Q155*H155</f>
        <v>2.2040000000000002</v>
      </c>
      <c r="S155" s="158">
        <v>0</v>
      </c>
      <c r="T155" s="159">
        <f>S155*H155</f>
        <v>0</v>
      </c>
      <c r="AR155" s="106" t="s">
        <v>224</v>
      </c>
      <c r="AT155" s="106" t="s">
        <v>209</v>
      </c>
      <c r="AU155" s="106" t="s">
        <v>174</v>
      </c>
      <c r="AY155" s="3" t="s">
        <v>194</v>
      </c>
      <c r="BE155" s="81">
        <f>IF(N155="základná",J155,0)</f>
        <v>0</v>
      </c>
      <c r="BF155" s="81">
        <f>IF(N155="znížená",J155,0)</f>
        <v>0</v>
      </c>
      <c r="BG155" s="81">
        <f>IF(N155="zákl. prenesená",J155,0)</f>
        <v>0</v>
      </c>
      <c r="BH155" s="81">
        <f>IF(N155="zníž. prenesená",J155,0)</f>
        <v>0</v>
      </c>
      <c r="BI155" s="81">
        <f>IF(N155="nulová",J155,0)</f>
        <v>0</v>
      </c>
      <c r="BJ155" s="3" t="s">
        <v>174</v>
      </c>
      <c r="BK155" s="81">
        <f>ROUND(I155*H155,2)</f>
        <v>0</v>
      </c>
      <c r="BL155" s="3" t="s">
        <v>213</v>
      </c>
      <c r="BM155" s="106" t="s">
        <v>2964</v>
      </c>
    </row>
    <row r="156" spans="2:65" s="18" customFormat="1" ht="24.2" customHeight="1">
      <c r="B156" s="121"/>
      <c r="C156" s="165" t="s">
        <v>257</v>
      </c>
      <c r="D156" s="165" t="s">
        <v>209</v>
      </c>
      <c r="E156" s="166" t="s">
        <v>2965</v>
      </c>
      <c r="F156" s="167" t="s">
        <v>2966</v>
      </c>
      <c r="G156" s="168" t="s">
        <v>227</v>
      </c>
      <c r="H156" s="169">
        <v>320</v>
      </c>
      <c r="I156" s="170"/>
      <c r="J156" s="170">
        <f>ROUND(I156*H156,2)</f>
        <v>0</v>
      </c>
      <c r="K156" s="171"/>
      <c r="L156" s="172"/>
      <c r="M156" s="173" t="s">
        <v>1</v>
      </c>
      <c r="N156" s="174" t="s">
        <v>42</v>
      </c>
      <c r="P156" s="158">
        <f>O156*H156</f>
        <v>0</v>
      </c>
      <c r="Q156" s="158">
        <v>7.4999999999999997E-3</v>
      </c>
      <c r="R156" s="158">
        <f>Q156*H156</f>
        <v>2.4</v>
      </c>
      <c r="S156" s="158">
        <v>0</v>
      </c>
      <c r="T156" s="159">
        <f>S156*H156</f>
        <v>0</v>
      </c>
      <c r="AR156" s="106" t="s">
        <v>224</v>
      </c>
      <c r="AT156" s="106" t="s">
        <v>209</v>
      </c>
      <c r="AU156" s="106" t="s">
        <v>174</v>
      </c>
      <c r="AY156" s="3" t="s">
        <v>194</v>
      </c>
      <c r="BE156" s="81">
        <f>IF(N156="základná",J156,0)</f>
        <v>0</v>
      </c>
      <c r="BF156" s="81">
        <f>IF(N156="znížená",J156,0)</f>
        <v>0</v>
      </c>
      <c r="BG156" s="81">
        <f>IF(N156="zákl. prenesená",J156,0)</f>
        <v>0</v>
      </c>
      <c r="BH156" s="81">
        <f>IF(N156="zníž. prenesená",J156,0)</f>
        <v>0</v>
      </c>
      <c r="BI156" s="81">
        <f>IF(N156="nulová",J156,0)</f>
        <v>0</v>
      </c>
      <c r="BJ156" s="3" t="s">
        <v>174</v>
      </c>
      <c r="BK156" s="81">
        <f>ROUND(I156*H156,2)</f>
        <v>0</v>
      </c>
      <c r="BL156" s="3" t="s">
        <v>213</v>
      </c>
      <c r="BM156" s="106" t="s">
        <v>2967</v>
      </c>
    </row>
    <row r="157" spans="2:65" s="18" customFormat="1" ht="24.2" customHeight="1">
      <c r="B157" s="121"/>
      <c r="C157" s="165" t="s">
        <v>261</v>
      </c>
      <c r="D157" s="165" t="s">
        <v>209</v>
      </c>
      <c r="E157" s="166" t="s">
        <v>2968</v>
      </c>
      <c r="F157" s="167" t="s">
        <v>2969</v>
      </c>
      <c r="G157" s="168" t="s">
        <v>227</v>
      </c>
      <c r="H157" s="169">
        <v>320</v>
      </c>
      <c r="I157" s="170"/>
      <c r="J157" s="170">
        <f>ROUND(I157*H157,2)</f>
        <v>0</v>
      </c>
      <c r="K157" s="171"/>
      <c r="L157" s="172"/>
      <c r="M157" s="173" t="s">
        <v>1</v>
      </c>
      <c r="N157" s="174" t="s">
        <v>42</v>
      </c>
      <c r="P157" s="158">
        <f>O157*H157</f>
        <v>0</v>
      </c>
      <c r="Q157" s="158">
        <v>1.8500000000000001E-3</v>
      </c>
      <c r="R157" s="158">
        <f>Q157*H157</f>
        <v>0.59200000000000008</v>
      </c>
      <c r="S157" s="158">
        <v>0</v>
      </c>
      <c r="T157" s="159">
        <f>S157*H157</f>
        <v>0</v>
      </c>
      <c r="AR157" s="106" t="s">
        <v>224</v>
      </c>
      <c r="AT157" s="106" t="s">
        <v>209</v>
      </c>
      <c r="AU157" s="106" t="s">
        <v>174</v>
      </c>
      <c r="AY157" s="3" t="s">
        <v>194</v>
      </c>
      <c r="BE157" s="81">
        <f>IF(N157="základná",J157,0)</f>
        <v>0</v>
      </c>
      <c r="BF157" s="81">
        <f>IF(N157="znížená",J157,0)</f>
        <v>0</v>
      </c>
      <c r="BG157" s="81">
        <f>IF(N157="zákl. prenesená",J157,0)</f>
        <v>0</v>
      </c>
      <c r="BH157" s="81">
        <f>IF(N157="zníž. prenesená",J157,0)</f>
        <v>0</v>
      </c>
      <c r="BI157" s="81">
        <f>IF(N157="nulová",J157,0)</f>
        <v>0</v>
      </c>
      <c r="BJ157" s="3" t="s">
        <v>174</v>
      </c>
      <c r="BK157" s="81">
        <f>ROUND(I157*H157,2)</f>
        <v>0</v>
      </c>
      <c r="BL157" s="3" t="s">
        <v>213</v>
      </c>
      <c r="BM157" s="106" t="s">
        <v>2970</v>
      </c>
    </row>
    <row r="158" spans="2:65" s="137" customFormat="1" ht="22.9" customHeight="1">
      <c r="B158" s="138"/>
      <c r="D158" s="139" t="s">
        <v>75</v>
      </c>
      <c r="E158" s="148" t="s">
        <v>195</v>
      </c>
      <c r="F158" s="148" t="s">
        <v>1217</v>
      </c>
      <c r="I158" s="141"/>
      <c r="J158" s="149">
        <f>BK158</f>
        <v>0</v>
      </c>
      <c r="L158" s="138"/>
      <c r="M158" s="143"/>
      <c r="P158" s="144">
        <f>SUM(P159:P166)</f>
        <v>0</v>
      </c>
      <c r="R158" s="144">
        <f>SUM(R159:R166)</f>
        <v>0</v>
      </c>
      <c r="T158" s="145">
        <f>SUM(T159:T166)</f>
        <v>201.69759999999999</v>
      </c>
      <c r="AR158" s="139" t="s">
        <v>84</v>
      </c>
      <c r="AT158" s="146" t="s">
        <v>75</v>
      </c>
      <c r="AU158" s="146" t="s">
        <v>84</v>
      </c>
      <c r="AY158" s="139" t="s">
        <v>194</v>
      </c>
      <c r="BK158" s="147">
        <f>SUM(BK159:BK166)</f>
        <v>0</v>
      </c>
    </row>
    <row r="159" spans="2:65" s="18" customFormat="1" ht="37.9" customHeight="1">
      <c r="B159" s="121"/>
      <c r="C159" s="150" t="s">
        <v>265</v>
      </c>
      <c r="D159" s="150" t="s">
        <v>197</v>
      </c>
      <c r="E159" s="151" t="s">
        <v>1894</v>
      </c>
      <c r="F159" s="152" t="s">
        <v>1895</v>
      </c>
      <c r="G159" s="153" t="s">
        <v>803</v>
      </c>
      <c r="H159" s="154">
        <v>88.823999999999998</v>
      </c>
      <c r="I159" s="155"/>
      <c r="J159" s="155">
        <f t="shared" ref="J159:J166" si="15">ROUND(I159*H159,2)</f>
        <v>0</v>
      </c>
      <c r="K159" s="156"/>
      <c r="L159" s="19"/>
      <c r="M159" s="157" t="s">
        <v>1</v>
      </c>
      <c r="N159" s="120" t="s">
        <v>42</v>
      </c>
      <c r="P159" s="158">
        <f t="shared" ref="P159:P166" si="16">O159*H159</f>
        <v>0</v>
      </c>
      <c r="Q159" s="158">
        <v>0</v>
      </c>
      <c r="R159" s="158">
        <f t="shared" ref="R159:R166" si="17">Q159*H159</f>
        <v>0</v>
      </c>
      <c r="S159" s="158">
        <v>2.2000000000000002</v>
      </c>
      <c r="T159" s="159">
        <f t="shared" ref="T159:T166" si="18">S159*H159</f>
        <v>195.4128</v>
      </c>
      <c r="AR159" s="106" t="s">
        <v>213</v>
      </c>
      <c r="AT159" s="106" t="s">
        <v>197</v>
      </c>
      <c r="AU159" s="106" t="s">
        <v>174</v>
      </c>
      <c r="AY159" s="3" t="s">
        <v>194</v>
      </c>
      <c r="BE159" s="81">
        <f t="shared" ref="BE159:BE166" si="19">IF(N159="základná",J159,0)</f>
        <v>0</v>
      </c>
      <c r="BF159" s="81">
        <f t="shared" ref="BF159:BF166" si="20">IF(N159="znížená",J159,0)</f>
        <v>0</v>
      </c>
      <c r="BG159" s="81">
        <f t="shared" ref="BG159:BG166" si="21">IF(N159="zákl. prenesená",J159,0)</f>
        <v>0</v>
      </c>
      <c r="BH159" s="81">
        <f t="shared" ref="BH159:BH166" si="22">IF(N159="zníž. prenesená",J159,0)</f>
        <v>0</v>
      </c>
      <c r="BI159" s="81">
        <f t="shared" ref="BI159:BI166" si="23">IF(N159="nulová",J159,0)</f>
        <v>0</v>
      </c>
      <c r="BJ159" s="3" t="s">
        <v>174</v>
      </c>
      <c r="BK159" s="81">
        <f t="shared" ref="BK159:BK166" si="24">ROUND(I159*H159,2)</f>
        <v>0</v>
      </c>
      <c r="BL159" s="3" t="s">
        <v>213</v>
      </c>
      <c r="BM159" s="106" t="s">
        <v>2971</v>
      </c>
    </row>
    <row r="160" spans="2:65" s="18" customFormat="1" ht="33" customHeight="1">
      <c r="B160" s="121"/>
      <c r="C160" s="150" t="s">
        <v>269</v>
      </c>
      <c r="D160" s="150" t="s">
        <v>197</v>
      </c>
      <c r="E160" s="151" t="s">
        <v>2972</v>
      </c>
      <c r="F160" s="152" t="s">
        <v>2973</v>
      </c>
      <c r="G160" s="153" t="s">
        <v>803</v>
      </c>
      <c r="H160" s="154">
        <v>0.504</v>
      </c>
      <c r="I160" s="155"/>
      <c r="J160" s="155">
        <f t="shared" si="15"/>
        <v>0</v>
      </c>
      <c r="K160" s="156"/>
      <c r="L160" s="19"/>
      <c r="M160" s="157" t="s">
        <v>1</v>
      </c>
      <c r="N160" s="120" t="s">
        <v>42</v>
      </c>
      <c r="P160" s="158">
        <f t="shared" si="16"/>
        <v>0</v>
      </c>
      <c r="Q160" s="158">
        <v>0</v>
      </c>
      <c r="R160" s="158">
        <f t="shared" si="17"/>
        <v>0</v>
      </c>
      <c r="S160" s="158">
        <v>2.2000000000000002</v>
      </c>
      <c r="T160" s="159">
        <f t="shared" si="18"/>
        <v>1.1088</v>
      </c>
      <c r="AR160" s="106" t="s">
        <v>213</v>
      </c>
      <c r="AT160" s="106" t="s">
        <v>197</v>
      </c>
      <c r="AU160" s="106" t="s">
        <v>174</v>
      </c>
      <c r="AY160" s="3" t="s">
        <v>194</v>
      </c>
      <c r="BE160" s="81">
        <f t="shared" si="19"/>
        <v>0</v>
      </c>
      <c r="BF160" s="81">
        <f t="shared" si="20"/>
        <v>0</v>
      </c>
      <c r="BG160" s="81">
        <f t="shared" si="21"/>
        <v>0</v>
      </c>
      <c r="BH160" s="81">
        <f t="shared" si="22"/>
        <v>0</v>
      </c>
      <c r="BI160" s="81">
        <f t="shared" si="23"/>
        <v>0</v>
      </c>
      <c r="BJ160" s="3" t="s">
        <v>174</v>
      </c>
      <c r="BK160" s="81">
        <f t="shared" si="24"/>
        <v>0</v>
      </c>
      <c r="BL160" s="3" t="s">
        <v>213</v>
      </c>
      <c r="BM160" s="106" t="s">
        <v>2974</v>
      </c>
    </row>
    <row r="161" spans="2:65" s="18" customFormat="1" ht="24.2" customHeight="1">
      <c r="B161" s="121"/>
      <c r="C161" s="150" t="s">
        <v>273</v>
      </c>
      <c r="D161" s="150" t="s">
        <v>197</v>
      </c>
      <c r="E161" s="151" t="s">
        <v>2975</v>
      </c>
      <c r="F161" s="152" t="s">
        <v>2976</v>
      </c>
      <c r="G161" s="153" t="s">
        <v>803</v>
      </c>
      <c r="H161" s="154">
        <v>0.48</v>
      </c>
      <c r="I161" s="155"/>
      <c r="J161" s="155">
        <f t="shared" si="15"/>
        <v>0</v>
      </c>
      <c r="K161" s="156"/>
      <c r="L161" s="19"/>
      <c r="M161" s="157" t="s">
        <v>1</v>
      </c>
      <c r="N161" s="120" t="s">
        <v>42</v>
      </c>
      <c r="P161" s="158">
        <f t="shared" si="16"/>
        <v>0</v>
      </c>
      <c r="Q161" s="158">
        <v>0</v>
      </c>
      <c r="R161" s="158">
        <f t="shared" si="17"/>
        <v>0</v>
      </c>
      <c r="S161" s="158">
        <v>2.4</v>
      </c>
      <c r="T161" s="159">
        <f t="shared" si="18"/>
        <v>1.1519999999999999</v>
      </c>
      <c r="AR161" s="106" t="s">
        <v>213</v>
      </c>
      <c r="AT161" s="106" t="s">
        <v>197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213</v>
      </c>
      <c r="BM161" s="106" t="s">
        <v>2977</v>
      </c>
    </row>
    <row r="162" spans="2:65" s="18" customFormat="1" ht="24.2" customHeight="1">
      <c r="B162" s="121"/>
      <c r="C162" s="150" t="s">
        <v>277</v>
      </c>
      <c r="D162" s="150" t="s">
        <v>197</v>
      </c>
      <c r="E162" s="151" t="s">
        <v>2978</v>
      </c>
      <c r="F162" s="152" t="s">
        <v>2979</v>
      </c>
      <c r="G162" s="153" t="s">
        <v>284</v>
      </c>
      <c r="H162" s="154">
        <v>402.4</v>
      </c>
      <c r="I162" s="155"/>
      <c r="J162" s="155">
        <f t="shared" si="15"/>
        <v>0</v>
      </c>
      <c r="K162" s="156"/>
      <c r="L162" s="19"/>
      <c r="M162" s="157" t="s">
        <v>1</v>
      </c>
      <c r="N162" s="120" t="s">
        <v>42</v>
      </c>
      <c r="P162" s="158">
        <f t="shared" si="16"/>
        <v>0</v>
      </c>
      <c r="Q162" s="158">
        <v>0</v>
      </c>
      <c r="R162" s="158">
        <f t="shared" si="17"/>
        <v>0</v>
      </c>
      <c r="S162" s="158">
        <v>0.01</v>
      </c>
      <c r="T162" s="159">
        <f t="shared" si="18"/>
        <v>4.024</v>
      </c>
      <c r="AR162" s="106" t="s">
        <v>213</v>
      </c>
      <c r="AT162" s="106" t="s">
        <v>197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213</v>
      </c>
      <c r="BM162" s="106" t="s">
        <v>2980</v>
      </c>
    </row>
    <row r="163" spans="2:65" s="18" customFormat="1" ht="21.75" customHeight="1">
      <c r="B163" s="121"/>
      <c r="C163" s="150" t="s">
        <v>281</v>
      </c>
      <c r="D163" s="150" t="s">
        <v>197</v>
      </c>
      <c r="E163" s="151" t="s">
        <v>1614</v>
      </c>
      <c r="F163" s="152" t="s">
        <v>1615</v>
      </c>
      <c r="G163" s="153" t="s">
        <v>200</v>
      </c>
      <c r="H163" s="154">
        <v>211.51300000000001</v>
      </c>
      <c r="I163" s="155"/>
      <c r="J163" s="155">
        <f t="shared" si="15"/>
        <v>0</v>
      </c>
      <c r="K163" s="156"/>
      <c r="L163" s="19"/>
      <c r="M163" s="157" t="s">
        <v>1</v>
      </c>
      <c r="N163" s="120" t="s">
        <v>42</v>
      </c>
      <c r="P163" s="158">
        <f t="shared" si="16"/>
        <v>0</v>
      </c>
      <c r="Q163" s="158">
        <v>0</v>
      </c>
      <c r="R163" s="158">
        <f t="shared" si="17"/>
        <v>0</v>
      </c>
      <c r="S163" s="158">
        <v>0</v>
      </c>
      <c r="T163" s="159">
        <f t="shared" si="18"/>
        <v>0</v>
      </c>
      <c r="AR163" s="106" t="s">
        <v>213</v>
      </c>
      <c r="AT163" s="106" t="s">
        <v>197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213</v>
      </c>
      <c r="BM163" s="106" t="s">
        <v>2981</v>
      </c>
    </row>
    <row r="164" spans="2:65" s="18" customFormat="1" ht="24.2" customHeight="1">
      <c r="B164" s="121"/>
      <c r="C164" s="150" t="s">
        <v>7</v>
      </c>
      <c r="D164" s="150" t="s">
        <v>197</v>
      </c>
      <c r="E164" s="151" t="s">
        <v>1617</v>
      </c>
      <c r="F164" s="152" t="s">
        <v>1618</v>
      </c>
      <c r="G164" s="153" t="s">
        <v>200</v>
      </c>
      <c r="H164" s="154">
        <v>1903.617</v>
      </c>
      <c r="I164" s="155"/>
      <c r="J164" s="155">
        <f t="shared" si="15"/>
        <v>0</v>
      </c>
      <c r="K164" s="156"/>
      <c r="L164" s="19"/>
      <c r="M164" s="157" t="s">
        <v>1</v>
      </c>
      <c r="N164" s="120" t="s">
        <v>42</v>
      </c>
      <c r="P164" s="158">
        <f t="shared" si="16"/>
        <v>0</v>
      </c>
      <c r="Q164" s="158">
        <v>0</v>
      </c>
      <c r="R164" s="158">
        <f t="shared" si="17"/>
        <v>0</v>
      </c>
      <c r="S164" s="158">
        <v>0</v>
      </c>
      <c r="T164" s="159">
        <f t="shared" si="18"/>
        <v>0</v>
      </c>
      <c r="AR164" s="106" t="s">
        <v>213</v>
      </c>
      <c r="AT164" s="106" t="s">
        <v>197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213</v>
      </c>
      <c r="BM164" s="106" t="s">
        <v>2982</v>
      </c>
    </row>
    <row r="165" spans="2:65" s="18" customFormat="1" ht="24.2" customHeight="1">
      <c r="B165" s="121"/>
      <c r="C165" s="150" t="s">
        <v>289</v>
      </c>
      <c r="D165" s="150" t="s">
        <v>197</v>
      </c>
      <c r="E165" s="151" t="s">
        <v>1626</v>
      </c>
      <c r="F165" s="152" t="s">
        <v>1627</v>
      </c>
      <c r="G165" s="153" t="s">
        <v>200</v>
      </c>
      <c r="H165" s="154">
        <v>201.69800000000001</v>
      </c>
      <c r="I165" s="155"/>
      <c r="J165" s="155">
        <f t="shared" si="15"/>
        <v>0</v>
      </c>
      <c r="K165" s="156"/>
      <c r="L165" s="19"/>
      <c r="M165" s="157" t="s">
        <v>1</v>
      </c>
      <c r="N165" s="120" t="s">
        <v>42</v>
      </c>
      <c r="P165" s="158">
        <f t="shared" si="16"/>
        <v>0</v>
      </c>
      <c r="Q165" s="158">
        <v>0</v>
      </c>
      <c r="R165" s="158">
        <f t="shared" si="17"/>
        <v>0</v>
      </c>
      <c r="S165" s="158">
        <v>0</v>
      </c>
      <c r="T165" s="159">
        <f t="shared" si="18"/>
        <v>0</v>
      </c>
      <c r="AR165" s="106" t="s">
        <v>213</v>
      </c>
      <c r="AT165" s="106" t="s">
        <v>197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213</v>
      </c>
      <c r="BM165" s="106" t="s">
        <v>2983</v>
      </c>
    </row>
    <row r="166" spans="2:65" s="18" customFormat="1" ht="24.2" customHeight="1">
      <c r="B166" s="121"/>
      <c r="C166" s="150" t="s">
        <v>293</v>
      </c>
      <c r="D166" s="150" t="s">
        <v>197</v>
      </c>
      <c r="E166" s="151" t="s">
        <v>2984</v>
      </c>
      <c r="F166" s="152" t="s">
        <v>2985</v>
      </c>
      <c r="G166" s="153" t="s">
        <v>200</v>
      </c>
      <c r="H166" s="154">
        <v>9.8149999999999995</v>
      </c>
      <c r="I166" s="155"/>
      <c r="J166" s="155">
        <f t="shared" si="15"/>
        <v>0</v>
      </c>
      <c r="K166" s="156"/>
      <c r="L166" s="19"/>
      <c r="M166" s="157" t="s">
        <v>1</v>
      </c>
      <c r="N166" s="120" t="s">
        <v>42</v>
      </c>
      <c r="P166" s="158">
        <f t="shared" si="16"/>
        <v>0</v>
      </c>
      <c r="Q166" s="158">
        <v>0</v>
      </c>
      <c r="R166" s="158">
        <f t="shared" si="17"/>
        <v>0</v>
      </c>
      <c r="S166" s="158">
        <v>0</v>
      </c>
      <c r="T166" s="159">
        <f t="shared" si="18"/>
        <v>0</v>
      </c>
      <c r="AR166" s="106" t="s">
        <v>213</v>
      </c>
      <c r="AT166" s="106" t="s">
        <v>197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213</v>
      </c>
      <c r="BM166" s="106" t="s">
        <v>2986</v>
      </c>
    </row>
    <row r="167" spans="2:65" s="137" customFormat="1" ht="22.9" customHeight="1">
      <c r="B167" s="138"/>
      <c r="D167" s="139" t="s">
        <v>75</v>
      </c>
      <c r="E167" s="148" t="s">
        <v>705</v>
      </c>
      <c r="F167" s="148" t="s">
        <v>1242</v>
      </c>
      <c r="I167" s="141"/>
      <c r="J167" s="149">
        <f>BK167</f>
        <v>0</v>
      </c>
      <c r="L167" s="138"/>
      <c r="M167" s="143"/>
      <c r="P167" s="144">
        <f>P168</f>
        <v>0</v>
      </c>
      <c r="R167" s="144">
        <f>R168</f>
        <v>0</v>
      </c>
      <c r="T167" s="145">
        <f>T168</f>
        <v>0</v>
      </c>
      <c r="AR167" s="139" t="s">
        <v>84</v>
      </c>
      <c r="AT167" s="146" t="s">
        <v>75</v>
      </c>
      <c r="AU167" s="146" t="s">
        <v>84</v>
      </c>
      <c r="AY167" s="139" t="s">
        <v>194</v>
      </c>
      <c r="BK167" s="147">
        <f>BK168</f>
        <v>0</v>
      </c>
    </row>
    <row r="168" spans="2:65" s="18" customFormat="1" ht="24.2" customHeight="1">
      <c r="B168" s="121"/>
      <c r="C168" s="150" t="s">
        <v>297</v>
      </c>
      <c r="D168" s="150" t="s">
        <v>197</v>
      </c>
      <c r="E168" s="151" t="s">
        <v>2987</v>
      </c>
      <c r="F168" s="152" t="s">
        <v>2988</v>
      </c>
      <c r="G168" s="153" t="s">
        <v>200</v>
      </c>
      <c r="H168" s="154">
        <v>203.11500000000001</v>
      </c>
      <c r="I168" s="155"/>
      <c r="J168" s="155">
        <f>ROUND(I168*H168,2)</f>
        <v>0</v>
      </c>
      <c r="K168" s="156"/>
      <c r="L168" s="19"/>
      <c r="M168" s="157" t="s">
        <v>1</v>
      </c>
      <c r="N168" s="120" t="s">
        <v>42</v>
      </c>
      <c r="P168" s="158">
        <f>O168*H168</f>
        <v>0</v>
      </c>
      <c r="Q168" s="158">
        <v>0</v>
      </c>
      <c r="R168" s="158">
        <f>Q168*H168</f>
        <v>0</v>
      </c>
      <c r="S168" s="158">
        <v>0</v>
      </c>
      <c r="T168" s="159">
        <f>S168*H168</f>
        <v>0</v>
      </c>
      <c r="AR168" s="106" t="s">
        <v>213</v>
      </c>
      <c r="AT168" s="106" t="s">
        <v>197</v>
      </c>
      <c r="AU168" s="106" t="s">
        <v>174</v>
      </c>
      <c r="AY168" s="3" t="s">
        <v>194</v>
      </c>
      <c r="BE168" s="81">
        <f>IF(N168="základná",J168,0)</f>
        <v>0</v>
      </c>
      <c r="BF168" s="81">
        <f>IF(N168="znížená",J168,0)</f>
        <v>0</v>
      </c>
      <c r="BG168" s="81">
        <f>IF(N168="zákl. prenesená",J168,0)</f>
        <v>0</v>
      </c>
      <c r="BH168" s="81">
        <f>IF(N168="zníž. prenesená",J168,0)</f>
        <v>0</v>
      </c>
      <c r="BI168" s="81">
        <f>IF(N168="nulová",J168,0)</f>
        <v>0</v>
      </c>
      <c r="BJ168" s="3" t="s">
        <v>174</v>
      </c>
      <c r="BK168" s="81">
        <f>ROUND(I168*H168,2)</f>
        <v>0</v>
      </c>
      <c r="BL168" s="3" t="s">
        <v>213</v>
      </c>
      <c r="BM168" s="106" t="s">
        <v>2989</v>
      </c>
    </row>
    <row r="169" spans="2:65" s="137" customFormat="1" ht="25.9" customHeight="1">
      <c r="B169" s="138"/>
      <c r="D169" s="139" t="s">
        <v>75</v>
      </c>
      <c r="E169" s="140" t="s">
        <v>1246</v>
      </c>
      <c r="F169" s="140" t="s">
        <v>1247</v>
      </c>
      <c r="I169" s="141"/>
      <c r="J169" s="142">
        <f>BK169</f>
        <v>0</v>
      </c>
      <c r="L169" s="138"/>
      <c r="M169" s="143"/>
      <c r="P169" s="144">
        <f>P170</f>
        <v>0</v>
      </c>
      <c r="R169" s="144">
        <f>R170</f>
        <v>8.8880144999999988</v>
      </c>
      <c r="T169" s="145">
        <f>T170</f>
        <v>9.8149999999999995</v>
      </c>
      <c r="AR169" s="139" t="s">
        <v>174</v>
      </c>
      <c r="AT169" s="146" t="s">
        <v>75</v>
      </c>
      <c r="AU169" s="146" t="s">
        <v>76</v>
      </c>
      <c r="AY169" s="139" t="s">
        <v>194</v>
      </c>
      <c r="BK169" s="147">
        <f>BK170</f>
        <v>0</v>
      </c>
    </row>
    <row r="170" spans="2:65" s="137" customFormat="1" ht="22.9" customHeight="1">
      <c r="B170" s="138"/>
      <c r="D170" s="139" t="s">
        <v>75</v>
      </c>
      <c r="E170" s="148" t="s">
        <v>1271</v>
      </c>
      <c r="F170" s="148" t="s">
        <v>1272</v>
      </c>
      <c r="I170" s="141"/>
      <c r="J170" s="149">
        <f>BK170</f>
        <v>0</v>
      </c>
      <c r="L170" s="138"/>
      <c r="M170" s="143"/>
      <c r="P170" s="144">
        <f>SUM(P171:P180)</f>
        <v>0</v>
      </c>
      <c r="R170" s="144">
        <f>SUM(R171:R180)</f>
        <v>8.8880144999999988</v>
      </c>
      <c r="T170" s="145">
        <f>SUM(T171:T180)</f>
        <v>9.8149999999999995</v>
      </c>
      <c r="AR170" s="139" t="s">
        <v>174</v>
      </c>
      <c r="AT170" s="146" t="s">
        <v>75</v>
      </c>
      <c r="AU170" s="146" t="s">
        <v>84</v>
      </c>
      <c r="AY170" s="139" t="s">
        <v>194</v>
      </c>
      <c r="BK170" s="147">
        <f>SUM(BK171:BK180)</f>
        <v>0</v>
      </c>
    </row>
    <row r="171" spans="2:65" s="18" customFormat="1" ht="16.5" customHeight="1">
      <c r="B171" s="121"/>
      <c r="C171" s="150" t="s">
        <v>301</v>
      </c>
      <c r="D171" s="150" t="s">
        <v>197</v>
      </c>
      <c r="E171" s="151" t="s">
        <v>2990</v>
      </c>
      <c r="F171" s="152" t="s">
        <v>2991</v>
      </c>
      <c r="G171" s="153" t="s">
        <v>284</v>
      </c>
      <c r="H171" s="154">
        <v>710</v>
      </c>
      <c r="I171" s="155"/>
      <c r="J171" s="155">
        <f t="shared" ref="J171:J180" si="25">ROUND(I171*H171,2)</f>
        <v>0</v>
      </c>
      <c r="K171" s="156"/>
      <c r="L171" s="19"/>
      <c r="M171" s="157" t="s">
        <v>1</v>
      </c>
      <c r="N171" s="120" t="s">
        <v>42</v>
      </c>
      <c r="P171" s="158">
        <f t="shared" ref="P171:P180" si="26">O171*H171</f>
        <v>0</v>
      </c>
      <c r="Q171" s="158">
        <v>0</v>
      </c>
      <c r="R171" s="158">
        <f t="shared" ref="R171:R180" si="27">Q171*H171</f>
        <v>0</v>
      </c>
      <c r="S171" s="158">
        <v>0</v>
      </c>
      <c r="T171" s="159">
        <f t="shared" ref="T171:T180" si="28">S171*H171</f>
        <v>0</v>
      </c>
      <c r="AR171" s="106" t="s">
        <v>257</v>
      </c>
      <c r="AT171" s="106" t="s">
        <v>197</v>
      </c>
      <c r="AU171" s="106" t="s">
        <v>174</v>
      </c>
      <c r="AY171" s="3" t="s">
        <v>194</v>
      </c>
      <c r="BE171" s="81">
        <f t="shared" ref="BE171:BE180" si="29">IF(N171="základná",J171,0)</f>
        <v>0</v>
      </c>
      <c r="BF171" s="81">
        <f t="shared" ref="BF171:BF180" si="30">IF(N171="znížená",J171,0)</f>
        <v>0</v>
      </c>
      <c r="BG171" s="81">
        <f t="shared" ref="BG171:BG180" si="31">IF(N171="zákl. prenesená",J171,0)</f>
        <v>0</v>
      </c>
      <c r="BH171" s="81">
        <f t="shared" ref="BH171:BH180" si="32">IF(N171="zníž. prenesená",J171,0)</f>
        <v>0</v>
      </c>
      <c r="BI171" s="81">
        <f t="shared" ref="BI171:BI180" si="33">IF(N171="nulová",J171,0)</f>
        <v>0</v>
      </c>
      <c r="BJ171" s="3" t="s">
        <v>174</v>
      </c>
      <c r="BK171" s="81">
        <f t="shared" ref="BK171:BK180" si="34">ROUND(I171*H171,2)</f>
        <v>0</v>
      </c>
      <c r="BL171" s="3" t="s">
        <v>257</v>
      </c>
      <c r="BM171" s="106" t="s">
        <v>2992</v>
      </c>
    </row>
    <row r="172" spans="2:65" s="18" customFormat="1" ht="21.75" customHeight="1">
      <c r="B172" s="121"/>
      <c r="C172" s="165" t="s">
        <v>305</v>
      </c>
      <c r="D172" s="165" t="s">
        <v>209</v>
      </c>
      <c r="E172" s="166" t="s">
        <v>2993</v>
      </c>
      <c r="F172" s="167" t="s">
        <v>2994</v>
      </c>
      <c r="G172" s="168" t="s">
        <v>227</v>
      </c>
      <c r="H172" s="169">
        <v>71</v>
      </c>
      <c r="I172" s="170"/>
      <c r="J172" s="170">
        <f t="shared" si="25"/>
        <v>0</v>
      </c>
      <c r="K172" s="171"/>
      <c r="L172" s="172"/>
      <c r="M172" s="173" t="s">
        <v>1</v>
      </c>
      <c r="N172" s="174" t="s">
        <v>42</v>
      </c>
      <c r="P172" s="158">
        <f t="shared" si="26"/>
        <v>0</v>
      </c>
      <c r="Q172" s="158">
        <v>1.325E-2</v>
      </c>
      <c r="R172" s="158">
        <f t="shared" si="27"/>
        <v>0.94074999999999998</v>
      </c>
      <c r="S172" s="158">
        <v>0</v>
      </c>
      <c r="T172" s="159">
        <f t="shared" si="28"/>
        <v>0</v>
      </c>
      <c r="AR172" s="106" t="s">
        <v>321</v>
      </c>
      <c r="AT172" s="106" t="s">
        <v>209</v>
      </c>
      <c r="AU172" s="106" t="s">
        <v>174</v>
      </c>
      <c r="AY172" s="3" t="s">
        <v>194</v>
      </c>
      <c r="BE172" s="81">
        <f t="shared" si="29"/>
        <v>0</v>
      </c>
      <c r="BF172" s="81">
        <f t="shared" si="30"/>
        <v>0</v>
      </c>
      <c r="BG172" s="81">
        <f t="shared" si="31"/>
        <v>0</v>
      </c>
      <c r="BH172" s="81">
        <f t="shared" si="32"/>
        <v>0</v>
      </c>
      <c r="BI172" s="81">
        <f t="shared" si="33"/>
        <v>0</v>
      </c>
      <c r="BJ172" s="3" t="s">
        <v>174</v>
      </c>
      <c r="BK172" s="81">
        <f t="shared" si="34"/>
        <v>0</v>
      </c>
      <c r="BL172" s="3" t="s">
        <v>257</v>
      </c>
      <c r="BM172" s="106" t="s">
        <v>2995</v>
      </c>
    </row>
    <row r="173" spans="2:65" s="18" customFormat="1" ht="16.5" customHeight="1">
      <c r="B173" s="121"/>
      <c r="C173" s="165" t="s">
        <v>309</v>
      </c>
      <c r="D173" s="165" t="s">
        <v>209</v>
      </c>
      <c r="E173" s="166" t="s">
        <v>2996</v>
      </c>
      <c r="F173" s="167" t="s">
        <v>2997</v>
      </c>
      <c r="G173" s="168" t="s">
        <v>227</v>
      </c>
      <c r="H173" s="169">
        <v>28.4</v>
      </c>
      <c r="I173" s="170"/>
      <c r="J173" s="170">
        <f t="shared" si="25"/>
        <v>0</v>
      </c>
      <c r="K173" s="171"/>
      <c r="L173" s="172"/>
      <c r="M173" s="173" t="s">
        <v>1</v>
      </c>
      <c r="N173" s="174" t="s">
        <v>42</v>
      </c>
      <c r="P173" s="158">
        <f t="shared" si="26"/>
        <v>0</v>
      </c>
      <c r="Q173" s="158">
        <v>5.9000000000000003E-4</v>
      </c>
      <c r="R173" s="158">
        <f t="shared" si="27"/>
        <v>1.6756E-2</v>
      </c>
      <c r="S173" s="158">
        <v>0</v>
      </c>
      <c r="T173" s="159">
        <f t="shared" si="28"/>
        <v>0</v>
      </c>
      <c r="AR173" s="106" t="s">
        <v>321</v>
      </c>
      <c r="AT173" s="106" t="s">
        <v>209</v>
      </c>
      <c r="AU173" s="106" t="s">
        <v>174</v>
      </c>
      <c r="AY173" s="3" t="s">
        <v>194</v>
      </c>
      <c r="BE173" s="81">
        <f t="shared" si="29"/>
        <v>0</v>
      </c>
      <c r="BF173" s="81">
        <f t="shared" si="30"/>
        <v>0</v>
      </c>
      <c r="BG173" s="81">
        <f t="shared" si="31"/>
        <v>0</v>
      </c>
      <c r="BH173" s="81">
        <f t="shared" si="32"/>
        <v>0</v>
      </c>
      <c r="BI173" s="81">
        <f t="shared" si="33"/>
        <v>0</v>
      </c>
      <c r="BJ173" s="3" t="s">
        <v>174</v>
      </c>
      <c r="BK173" s="81">
        <f t="shared" si="34"/>
        <v>0</v>
      </c>
      <c r="BL173" s="3" t="s">
        <v>257</v>
      </c>
      <c r="BM173" s="106" t="s">
        <v>2998</v>
      </c>
    </row>
    <row r="174" spans="2:65" s="18" customFormat="1" ht="24.2" customHeight="1">
      <c r="B174" s="121"/>
      <c r="C174" s="150" t="s">
        <v>313</v>
      </c>
      <c r="D174" s="150" t="s">
        <v>197</v>
      </c>
      <c r="E174" s="151" t="s">
        <v>2999</v>
      </c>
      <c r="F174" s="152" t="s">
        <v>3000</v>
      </c>
      <c r="G174" s="153" t="s">
        <v>284</v>
      </c>
      <c r="H174" s="154">
        <v>710</v>
      </c>
      <c r="I174" s="155"/>
      <c r="J174" s="155">
        <f t="shared" si="25"/>
        <v>0</v>
      </c>
      <c r="K174" s="156"/>
      <c r="L174" s="19"/>
      <c r="M174" s="157" t="s">
        <v>1</v>
      </c>
      <c r="N174" s="120" t="s">
        <v>42</v>
      </c>
      <c r="P174" s="158">
        <f t="shared" si="26"/>
        <v>0</v>
      </c>
      <c r="Q174" s="158">
        <v>0</v>
      </c>
      <c r="R174" s="158">
        <f t="shared" si="27"/>
        <v>0</v>
      </c>
      <c r="S174" s="158">
        <v>0</v>
      </c>
      <c r="T174" s="159">
        <f t="shared" si="28"/>
        <v>0</v>
      </c>
      <c r="AR174" s="106" t="s">
        <v>257</v>
      </c>
      <c r="AT174" s="106" t="s">
        <v>197</v>
      </c>
      <c r="AU174" s="106" t="s">
        <v>174</v>
      </c>
      <c r="AY174" s="3" t="s">
        <v>194</v>
      </c>
      <c r="BE174" s="81">
        <f t="shared" si="29"/>
        <v>0</v>
      </c>
      <c r="BF174" s="81">
        <f t="shared" si="30"/>
        <v>0</v>
      </c>
      <c r="BG174" s="81">
        <f t="shared" si="31"/>
        <v>0</v>
      </c>
      <c r="BH174" s="81">
        <f t="shared" si="32"/>
        <v>0</v>
      </c>
      <c r="BI174" s="81">
        <f t="shared" si="33"/>
        <v>0</v>
      </c>
      <c r="BJ174" s="3" t="s">
        <v>174</v>
      </c>
      <c r="BK174" s="81">
        <f t="shared" si="34"/>
        <v>0</v>
      </c>
      <c r="BL174" s="3" t="s">
        <v>257</v>
      </c>
      <c r="BM174" s="106" t="s">
        <v>3001</v>
      </c>
    </row>
    <row r="175" spans="2:65" s="18" customFormat="1" ht="33" customHeight="1">
      <c r="B175" s="121"/>
      <c r="C175" s="165" t="s">
        <v>317</v>
      </c>
      <c r="D175" s="165" t="s">
        <v>209</v>
      </c>
      <c r="E175" s="166" t="s">
        <v>3002</v>
      </c>
      <c r="F175" s="167" t="s">
        <v>3003</v>
      </c>
      <c r="G175" s="168" t="s">
        <v>227</v>
      </c>
      <c r="H175" s="169">
        <v>320</v>
      </c>
      <c r="I175" s="170"/>
      <c r="J175" s="170">
        <f t="shared" si="25"/>
        <v>0</v>
      </c>
      <c r="K175" s="171"/>
      <c r="L175" s="172"/>
      <c r="M175" s="173" t="s">
        <v>1</v>
      </c>
      <c r="N175" s="174" t="s">
        <v>42</v>
      </c>
      <c r="P175" s="158">
        <f t="shared" si="26"/>
        <v>0</v>
      </c>
      <c r="Q175" s="158">
        <v>2.2599999999999999E-2</v>
      </c>
      <c r="R175" s="158">
        <f t="shared" si="27"/>
        <v>7.2319999999999993</v>
      </c>
      <c r="S175" s="158">
        <v>0</v>
      </c>
      <c r="T175" s="159">
        <f t="shared" si="28"/>
        <v>0</v>
      </c>
      <c r="AR175" s="106" t="s">
        <v>321</v>
      </c>
      <c r="AT175" s="106" t="s">
        <v>209</v>
      </c>
      <c r="AU175" s="106" t="s">
        <v>174</v>
      </c>
      <c r="AY175" s="3" t="s">
        <v>194</v>
      </c>
      <c r="BE175" s="81">
        <f t="shared" si="29"/>
        <v>0</v>
      </c>
      <c r="BF175" s="81">
        <f t="shared" si="30"/>
        <v>0</v>
      </c>
      <c r="BG175" s="81">
        <f t="shared" si="31"/>
        <v>0</v>
      </c>
      <c r="BH175" s="81">
        <f t="shared" si="32"/>
        <v>0</v>
      </c>
      <c r="BI175" s="81">
        <f t="shared" si="33"/>
        <v>0</v>
      </c>
      <c r="BJ175" s="3" t="s">
        <v>174</v>
      </c>
      <c r="BK175" s="81">
        <f t="shared" si="34"/>
        <v>0</v>
      </c>
      <c r="BL175" s="3" t="s">
        <v>257</v>
      </c>
      <c r="BM175" s="106" t="s">
        <v>3004</v>
      </c>
    </row>
    <row r="176" spans="2:65" s="18" customFormat="1" ht="21.75" customHeight="1">
      <c r="B176" s="121"/>
      <c r="C176" s="165" t="s">
        <v>321</v>
      </c>
      <c r="D176" s="165" t="s">
        <v>209</v>
      </c>
      <c r="E176" s="166" t="s">
        <v>3005</v>
      </c>
      <c r="F176" s="167" t="s">
        <v>3006</v>
      </c>
      <c r="G176" s="168" t="s">
        <v>227</v>
      </c>
      <c r="H176" s="169">
        <v>2400</v>
      </c>
      <c r="I176" s="170"/>
      <c r="J176" s="170">
        <f t="shared" si="25"/>
        <v>0</v>
      </c>
      <c r="K176" s="171"/>
      <c r="L176" s="172"/>
      <c r="M176" s="173" t="s">
        <v>1</v>
      </c>
      <c r="N176" s="174" t="s">
        <v>42</v>
      </c>
      <c r="P176" s="158">
        <f t="shared" si="26"/>
        <v>0</v>
      </c>
      <c r="Q176" s="158">
        <v>1.0000000000000001E-5</v>
      </c>
      <c r="R176" s="158">
        <f t="shared" si="27"/>
        <v>2.4E-2</v>
      </c>
      <c r="S176" s="158">
        <v>0</v>
      </c>
      <c r="T176" s="159">
        <f t="shared" si="28"/>
        <v>0</v>
      </c>
      <c r="AR176" s="106" t="s">
        <v>321</v>
      </c>
      <c r="AT176" s="106" t="s">
        <v>209</v>
      </c>
      <c r="AU176" s="106" t="s">
        <v>174</v>
      </c>
      <c r="AY176" s="3" t="s">
        <v>194</v>
      </c>
      <c r="BE176" s="81">
        <f t="shared" si="29"/>
        <v>0</v>
      </c>
      <c r="BF176" s="81">
        <f t="shared" si="30"/>
        <v>0</v>
      </c>
      <c r="BG176" s="81">
        <f t="shared" si="31"/>
        <v>0</v>
      </c>
      <c r="BH176" s="81">
        <f t="shared" si="32"/>
        <v>0</v>
      </c>
      <c r="BI176" s="81">
        <f t="shared" si="33"/>
        <v>0</v>
      </c>
      <c r="BJ176" s="3" t="s">
        <v>174</v>
      </c>
      <c r="BK176" s="81">
        <f t="shared" si="34"/>
        <v>0</v>
      </c>
      <c r="BL176" s="3" t="s">
        <v>257</v>
      </c>
      <c r="BM176" s="106" t="s">
        <v>3007</v>
      </c>
    </row>
    <row r="177" spans="2:65" s="18" customFormat="1" ht="24.2" customHeight="1">
      <c r="B177" s="121"/>
      <c r="C177" s="150" t="s">
        <v>325</v>
      </c>
      <c r="D177" s="150" t="s">
        <v>197</v>
      </c>
      <c r="E177" s="151" t="s">
        <v>3008</v>
      </c>
      <c r="F177" s="152" t="s">
        <v>3009</v>
      </c>
      <c r="G177" s="153" t="s">
        <v>227</v>
      </c>
      <c r="H177" s="154">
        <v>320</v>
      </c>
      <c r="I177" s="155"/>
      <c r="J177" s="155">
        <f t="shared" si="25"/>
        <v>0</v>
      </c>
      <c r="K177" s="156"/>
      <c r="L177" s="19"/>
      <c r="M177" s="157" t="s">
        <v>1</v>
      </c>
      <c r="N177" s="120" t="s">
        <v>42</v>
      </c>
      <c r="P177" s="158">
        <f t="shared" si="26"/>
        <v>0</v>
      </c>
      <c r="Q177" s="158">
        <v>0</v>
      </c>
      <c r="R177" s="158">
        <f t="shared" si="27"/>
        <v>0</v>
      </c>
      <c r="S177" s="158">
        <v>0</v>
      </c>
      <c r="T177" s="159">
        <f t="shared" si="28"/>
        <v>0</v>
      </c>
      <c r="AR177" s="106" t="s">
        <v>257</v>
      </c>
      <c r="AT177" s="106" t="s">
        <v>197</v>
      </c>
      <c r="AU177" s="106" t="s">
        <v>174</v>
      </c>
      <c r="AY177" s="3" t="s">
        <v>194</v>
      </c>
      <c r="BE177" s="81">
        <f t="shared" si="29"/>
        <v>0</v>
      </c>
      <c r="BF177" s="81">
        <f t="shared" si="30"/>
        <v>0</v>
      </c>
      <c r="BG177" s="81">
        <f t="shared" si="31"/>
        <v>0</v>
      </c>
      <c r="BH177" s="81">
        <f t="shared" si="32"/>
        <v>0</v>
      </c>
      <c r="BI177" s="81">
        <f t="shared" si="33"/>
        <v>0</v>
      </c>
      <c r="BJ177" s="3" t="s">
        <v>174</v>
      </c>
      <c r="BK177" s="81">
        <f t="shared" si="34"/>
        <v>0</v>
      </c>
      <c r="BL177" s="3" t="s">
        <v>257</v>
      </c>
      <c r="BM177" s="106" t="s">
        <v>3010</v>
      </c>
    </row>
    <row r="178" spans="2:65" s="18" customFormat="1" ht="21.75" customHeight="1">
      <c r="B178" s="121"/>
      <c r="C178" s="165" t="s">
        <v>329</v>
      </c>
      <c r="D178" s="165" t="s">
        <v>209</v>
      </c>
      <c r="E178" s="166" t="s">
        <v>3011</v>
      </c>
      <c r="F178" s="167" t="s">
        <v>3012</v>
      </c>
      <c r="G178" s="168" t="s">
        <v>227</v>
      </c>
      <c r="H178" s="169">
        <v>320</v>
      </c>
      <c r="I178" s="170"/>
      <c r="J178" s="170">
        <f t="shared" si="25"/>
        <v>0</v>
      </c>
      <c r="K178" s="171"/>
      <c r="L178" s="172"/>
      <c r="M178" s="173" t="s">
        <v>1</v>
      </c>
      <c r="N178" s="174" t="s">
        <v>42</v>
      </c>
      <c r="P178" s="158">
        <f t="shared" si="26"/>
        <v>0</v>
      </c>
      <c r="Q178" s="158">
        <v>6.9999999999999999E-4</v>
      </c>
      <c r="R178" s="158">
        <f t="shared" si="27"/>
        <v>0.224</v>
      </c>
      <c r="S178" s="158">
        <v>0</v>
      </c>
      <c r="T178" s="159">
        <f t="shared" si="28"/>
        <v>0</v>
      </c>
      <c r="AR178" s="106" t="s">
        <v>321</v>
      </c>
      <c r="AT178" s="106" t="s">
        <v>209</v>
      </c>
      <c r="AU178" s="106" t="s">
        <v>174</v>
      </c>
      <c r="AY178" s="3" t="s">
        <v>194</v>
      </c>
      <c r="BE178" s="81">
        <f t="shared" si="29"/>
        <v>0</v>
      </c>
      <c r="BF178" s="81">
        <f t="shared" si="30"/>
        <v>0</v>
      </c>
      <c r="BG178" s="81">
        <f t="shared" si="31"/>
        <v>0</v>
      </c>
      <c r="BH178" s="81">
        <f t="shared" si="32"/>
        <v>0</v>
      </c>
      <c r="BI178" s="81">
        <f t="shared" si="33"/>
        <v>0</v>
      </c>
      <c r="BJ178" s="3" t="s">
        <v>174</v>
      </c>
      <c r="BK178" s="81">
        <f t="shared" si="34"/>
        <v>0</v>
      </c>
      <c r="BL178" s="3" t="s">
        <v>257</v>
      </c>
      <c r="BM178" s="106" t="s">
        <v>3013</v>
      </c>
    </row>
    <row r="179" spans="2:65" s="18" customFormat="1" ht="33" customHeight="1">
      <c r="B179" s="121"/>
      <c r="C179" s="150" t="s">
        <v>333</v>
      </c>
      <c r="D179" s="150" t="s">
        <v>197</v>
      </c>
      <c r="E179" s="151" t="s">
        <v>3014</v>
      </c>
      <c r="F179" s="152" t="s">
        <v>3015</v>
      </c>
      <c r="G179" s="153" t="s">
        <v>216</v>
      </c>
      <c r="H179" s="154">
        <v>9815</v>
      </c>
      <c r="I179" s="155"/>
      <c r="J179" s="155">
        <f t="shared" si="25"/>
        <v>0</v>
      </c>
      <c r="K179" s="156"/>
      <c r="L179" s="19"/>
      <c r="M179" s="157" t="s">
        <v>1</v>
      </c>
      <c r="N179" s="120" t="s">
        <v>42</v>
      </c>
      <c r="P179" s="158">
        <f t="shared" si="26"/>
        <v>0</v>
      </c>
      <c r="Q179" s="158">
        <v>4.5899999999999998E-5</v>
      </c>
      <c r="R179" s="158">
        <f t="shared" si="27"/>
        <v>0.45050849999999998</v>
      </c>
      <c r="S179" s="158">
        <v>1E-3</v>
      </c>
      <c r="T179" s="159">
        <f t="shared" si="28"/>
        <v>9.8149999999999995</v>
      </c>
      <c r="AR179" s="106" t="s">
        <v>257</v>
      </c>
      <c r="AT179" s="106" t="s">
        <v>197</v>
      </c>
      <c r="AU179" s="106" t="s">
        <v>174</v>
      </c>
      <c r="AY179" s="3" t="s">
        <v>194</v>
      </c>
      <c r="BE179" s="81">
        <f t="shared" si="29"/>
        <v>0</v>
      </c>
      <c r="BF179" s="81">
        <f t="shared" si="30"/>
        <v>0</v>
      </c>
      <c r="BG179" s="81">
        <f t="shared" si="31"/>
        <v>0</v>
      </c>
      <c r="BH179" s="81">
        <f t="shared" si="32"/>
        <v>0</v>
      </c>
      <c r="BI179" s="81">
        <f t="shared" si="33"/>
        <v>0</v>
      </c>
      <c r="BJ179" s="3" t="s">
        <v>174</v>
      </c>
      <c r="BK179" s="81">
        <f t="shared" si="34"/>
        <v>0</v>
      </c>
      <c r="BL179" s="3" t="s">
        <v>257</v>
      </c>
      <c r="BM179" s="106" t="s">
        <v>3016</v>
      </c>
    </row>
    <row r="180" spans="2:65" s="18" customFormat="1" ht="24.2" customHeight="1">
      <c r="B180" s="121"/>
      <c r="C180" s="150" t="s">
        <v>337</v>
      </c>
      <c r="D180" s="150" t="s">
        <v>197</v>
      </c>
      <c r="E180" s="151" t="s">
        <v>1285</v>
      </c>
      <c r="F180" s="152" t="s">
        <v>1286</v>
      </c>
      <c r="G180" s="153" t="s">
        <v>1258</v>
      </c>
      <c r="H180" s="154"/>
      <c r="I180" s="155"/>
      <c r="J180" s="155">
        <f t="shared" si="25"/>
        <v>0</v>
      </c>
      <c r="K180" s="156"/>
      <c r="L180" s="19"/>
      <c r="M180" s="157" t="s">
        <v>1</v>
      </c>
      <c r="N180" s="120" t="s">
        <v>42</v>
      </c>
      <c r="P180" s="158">
        <f t="shared" si="26"/>
        <v>0</v>
      </c>
      <c r="Q180" s="158">
        <v>0</v>
      </c>
      <c r="R180" s="158">
        <f t="shared" si="27"/>
        <v>0</v>
      </c>
      <c r="S180" s="158">
        <v>0</v>
      </c>
      <c r="T180" s="159">
        <f t="shared" si="28"/>
        <v>0</v>
      </c>
      <c r="AR180" s="106" t="s">
        <v>257</v>
      </c>
      <c r="AT180" s="106" t="s">
        <v>197</v>
      </c>
      <c r="AU180" s="106" t="s">
        <v>174</v>
      </c>
      <c r="AY180" s="3" t="s">
        <v>194</v>
      </c>
      <c r="BE180" s="81">
        <f t="shared" si="29"/>
        <v>0</v>
      </c>
      <c r="BF180" s="81">
        <f t="shared" si="30"/>
        <v>0</v>
      </c>
      <c r="BG180" s="81">
        <f t="shared" si="31"/>
        <v>0</v>
      </c>
      <c r="BH180" s="81">
        <f t="shared" si="32"/>
        <v>0</v>
      </c>
      <c r="BI180" s="81">
        <f t="shared" si="33"/>
        <v>0</v>
      </c>
      <c r="BJ180" s="3" t="s">
        <v>174</v>
      </c>
      <c r="BK180" s="81">
        <f t="shared" si="34"/>
        <v>0</v>
      </c>
      <c r="BL180" s="3" t="s">
        <v>257</v>
      </c>
      <c r="BM180" s="106" t="s">
        <v>3017</v>
      </c>
    </row>
    <row r="181" spans="2:65" s="137" customFormat="1" ht="25.9" customHeight="1">
      <c r="B181" s="138"/>
      <c r="D181" s="139" t="s">
        <v>75</v>
      </c>
      <c r="E181" s="140" t="s">
        <v>209</v>
      </c>
      <c r="F181" s="140" t="s">
        <v>210</v>
      </c>
      <c r="I181" s="141"/>
      <c r="J181" s="142">
        <f>BK181</f>
        <v>0</v>
      </c>
      <c r="L181" s="138"/>
      <c r="M181" s="143"/>
      <c r="P181" s="144">
        <f>P182</f>
        <v>0</v>
      </c>
      <c r="R181" s="144">
        <f>R182</f>
        <v>0.58424999999999994</v>
      </c>
      <c r="T181" s="145">
        <f>T182</f>
        <v>0</v>
      </c>
      <c r="AR181" s="139" t="s">
        <v>205</v>
      </c>
      <c r="AT181" s="146" t="s">
        <v>75</v>
      </c>
      <c r="AU181" s="146" t="s">
        <v>76</v>
      </c>
      <c r="AY181" s="139" t="s">
        <v>194</v>
      </c>
      <c r="BK181" s="147">
        <f>BK182</f>
        <v>0</v>
      </c>
    </row>
    <row r="182" spans="2:65" s="137" customFormat="1" ht="22.9" customHeight="1">
      <c r="B182" s="138"/>
      <c r="D182" s="139" t="s">
        <v>75</v>
      </c>
      <c r="E182" s="148" t="s">
        <v>211</v>
      </c>
      <c r="F182" s="148" t="s">
        <v>382</v>
      </c>
      <c r="I182" s="141"/>
      <c r="J182" s="149">
        <f>BK182</f>
        <v>0</v>
      </c>
      <c r="L182" s="138"/>
      <c r="M182" s="143"/>
      <c r="P182" s="144">
        <f>SUM(P183:P199)</f>
        <v>0</v>
      </c>
      <c r="R182" s="144">
        <f>SUM(R183:R199)</f>
        <v>0.58424999999999994</v>
      </c>
      <c r="T182" s="145">
        <f>SUM(T183:T199)</f>
        <v>0</v>
      </c>
      <c r="AR182" s="139" t="s">
        <v>205</v>
      </c>
      <c r="AT182" s="146" t="s">
        <v>75</v>
      </c>
      <c r="AU182" s="146" t="s">
        <v>84</v>
      </c>
      <c r="AY182" s="139" t="s">
        <v>194</v>
      </c>
      <c r="BK182" s="147">
        <f>SUM(BK183:BK199)</f>
        <v>0</v>
      </c>
    </row>
    <row r="183" spans="2:65" s="18" customFormat="1" ht="24.2" customHeight="1">
      <c r="B183" s="121"/>
      <c r="C183" s="150" t="s">
        <v>464</v>
      </c>
      <c r="D183" s="150" t="s">
        <v>197</v>
      </c>
      <c r="E183" s="151" t="s">
        <v>563</v>
      </c>
      <c r="F183" s="152" t="s">
        <v>564</v>
      </c>
      <c r="G183" s="153" t="s">
        <v>284</v>
      </c>
      <c r="H183" s="154">
        <v>450</v>
      </c>
      <c r="I183" s="155"/>
      <c r="J183" s="155">
        <f t="shared" ref="J183:J199" si="35">ROUND(I183*H183,2)</f>
        <v>0</v>
      </c>
      <c r="K183" s="156"/>
      <c r="L183" s="19"/>
      <c r="M183" s="157" t="s">
        <v>1</v>
      </c>
      <c r="N183" s="120" t="s">
        <v>42</v>
      </c>
      <c r="P183" s="158">
        <f t="shared" ref="P183:P199" si="36">O183*H183</f>
        <v>0</v>
      </c>
      <c r="Q183" s="158">
        <v>0</v>
      </c>
      <c r="R183" s="158">
        <f t="shared" ref="R183:R199" si="37">Q183*H183</f>
        <v>0</v>
      </c>
      <c r="S183" s="158">
        <v>0</v>
      </c>
      <c r="T183" s="159">
        <f t="shared" ref="T183:T199" si="38">S183*H183</f>
        <v>0</v>
      </c>
      <c r="AR183" s="106" t="s">
        <v>420</v>
      </c>
      <c r="AT183" s="106" t="s">
        <v>197</v>
      </c>
      <c r="AU183" s="106" t="s">
        <v>174</v>
      </c>
      <c r="AY183" s="3" t="s">
        <v>194</v>
      </c>
      <c r="BE183" s="81">
        <f t="shared" ref="BE183:BE199" si="39">IF(N183="základná",J183,0)</f>
        <v>0</v>
      </c>
      <c r="BF183" s="81">
        <f t="shared" ref="BF183:BF199" si="40">IF(N183="znížená",J183,0)</f>
        <v>0</v>
      </c>
      <c r="BG183" s="81">
        <f t="shared" ref="BG183:BG199" si="41">IF(N183="zákl. prenesená",J183,0)</f>
        <v>0</v>
      </c>
      <c r="BH183" s="81">
        <f t="shared" ref="BH183:BH199" si="42">IF(N183="zníž. prenesená",J183,0)</f>
        <v>0</v>
      </c>
      <c r="BI183" s="81">
        <f t="shared" ref="BI183:BI199" si="43">IF(N183="nulová",J183,0)</f>
        <v>0</v>
      </c>
      <c r="BJ183" s="3" t="s">
        <v>174</v>
      </c>
      <c r="BK183" s="81">
        <f t="shared" ref="BK183:BK199" si="44">ROUND(I183*H183,2)</f>
        <v>0</v>
      </c>
      <c r="BL183" s="3" t="s">
        <v>420</v>
      </c>
      <c r="BM183" s="106" t="s">
        <v>3018</v>
      </c>
    </row>
    <row r="184" spans="2:65" s="18" customFormat="1" ht="16.5" customHeight="1">
      <c r="B184" s="121"/>
      <c r="C184" s="165" t="s">
        <v>468</v>
      </c>
      <c r="D184" s="165" t="s">
        <v>209</v>
      </c>
      <c r="E184" s="166" t="s">
        <v>567</v>
      </c>
      <c r="F184" s="167" t="s">
        <v>568</v>
      </c>
      <c r="G184" s="168" t="s">
        <v>216</v>
      </c>
      <c r="H184" s="169">
        <v>450</v>
      </c>
      <c r="I184" s="170"/>
      <c r="J184" s="170">
        <f t="shared" si="35"/>
        <v>0</v>
      </c>
      <c r="K184" s="171"/>
      <c r="L184" s="172"/>
      <c r="M184" s="173" t="s">
        <v>1</v>
      </c>
      <c r="N184" s="174" t="s">
        <v>42</v>
      </c>
      <c r="P184" s="158">
        <f t="shared" si="36"/>
        <v>0</v>
      </c>
      <c r="Q184" s="158">
        <v>1E-3</v>
      </c>
      <c r="R184" s="158">
        <f t="shared" si="37"/>
        <v>0.45</v>
      </c>
      <c r="S184" s="158">
        <v>0</v>
      </c>
      <c r="T184" s="159">
        <f t="shared" si="38"/>
        <v>0</v>
      </c>
      <c r="AR184" s="106" t="s">
        <v>352</v>
      </c>
      <c r="AT184" s="106" t="s">
        <v>209</v>
      </c>
      <c r="AU184" s="106" t="s">
        <v>174</v>
      </c>
      <c r="AY184" s="3" t="s">
        <v>194</v>
      </c>
      <c r="BE184" s="81">
        <f t="shared" si="39"/>
        <v>0</v>
      </c>
      <c r="BF184" s="81">
        <f t="shared" si="40"/>
        <v>0</v>
      </c>
      <c r="BG184" s="81">
        <f t="shared" si="41"/>
        <v>0</v>
      </c>
      <c r="BH184" s="81">
        <f t="shared" si="42"/>
        <v>0</v>
      </c>
      <c r="BI184" s="81">
        <f t="shared" si="43"/>
        <v>0</v>
      </c>
      <c r="BJ184" s="3" t="s">
        <v>174</v>
      </c>
      <c r="BK184" s="81">
        <f t="shared" si="44"/>
        <v>0</v>
      </c>
      <c r="BL184" s="3" t="s">
        <v>352</v>
      </c>
      <c r="BM184" s="106" t="s">
        <v>3019</v>
      </c>
    </row>
    <row r="185" spans="2:65" s="18" customFormat="1" ht="16.5" customHeight="1">
      <c r="B185" s="121"/>
      <c r="C185" s="150" t="s">
        <v>472</v>
      </c>
      <c r="D185" s="150" t="s">
        <v>197</v>
      </c>
      <c r="E185" s="151" t="s">
        <v>3020</v>
      </c>
      <c r="F185" s="152" t="s">
        <v>3021</v>
      </c>
      <c r="G185" s="153" t="s">
        <v>227</v>
      </c>
      <c r="H185" s="154">
        <v>1250</v>
      </c>
      <c r="I185" s="155"/>
      <c r="J185" s="155">
        <f t="shared" si="35"/>
        <v>0</v>
      </c>
      <c r="K185" s="156"/>
      <c r="L185" s="19"/>
      <c r="M185" s="157" t="s">
        <v>1</v>
      </c>
      <c r="N185" s="120" t="s">
        <v>42</v>
      </c>
      <c r="P185" s="158">
        <f t="shared" si="36"/>
        <v>0</v>
      </c>
      <c r="Q185" s="158">
        <v>0</v>
      </c>
      <c r="R185" s="158">
        <f t="shared" si="37"/>
        <v>0</v>
      </c>
      <c r="S185" s="158">
        <v>0</v>
      </c>
      <c r="T185" s="159">
        <f t="shared" si="38"/>
        <v>0</v>
      </c>
      <c r="AR185" s="106" t="s">
        <v>420</v>
      </c>
      <c r="AT185" s="106" t="s">
        <v>197</v>
      </c>
      <c r="AU185" s="106" t="s">
        <v>174</v>
      </c>
      <c r="AY185" s="3" t="s">
        <v>194</v>
      </c>
      <c r="BE185" s="81">
        <f t="shared" si="39"/>
        <v>0</v>
      </c>
      <c r="BF185" s="81">
        <f t="shared" si="40"/>
        <v>0</v>
      </c>
      <c r="BG185" s="81">
        <f t="shared" si="41"/>
        <v>0</v>
      </c>
      <c r="BH185" s="81">
        <f t="shared" si="42"/>
        <v>0</v>
      </c>
      <c r="BI185" s="81">
        <f t="shared" si="43"/>
        <v>0</v>
      </c>
      <c r="BJ185" s="3" t="s">
        <v>174</v>
      </c>
      <c r="BK185" s="81">
        <f t="shared" si="44"/>
        <v>0</v>
      </c>
      <c r="BL185" s="3" t="s">
        <v>420</v>
      </c>
      <c r="BM185" s="106" t="s">
        <v>3022</v>
      </c>
    </row>
    <row r="186" spans="2:65" s="18" customFormat="1" ht="16.5" customHeight="1">
      <c r="B186" s="121"/>
      <c r="C186" s="165" t="s">
        <v>474</v>
      </c>
      <c r="D186" s="165" t="s">
        <v>209</v>
      </c>
      <c r="E186" s="166" t="s">
        <v>3023</v>
      </c>
      <c r="F186" s="167" t="s">
        <v>3024</v>
      </c>
      <c r="G186" s="168" t="s">
        <v>227</v>
      </c>
      <c r="H186" s="169">
        <v>1250</v>
      </c>
      <c r="I186" s="170"/>
      <c r="J186" s="170">
        <f t="shared" si="35"/>
        <v>0</v>
      </c>
      <c r="K186" s="171"/>
      <c r="L186" s="172"/>
      <c r="M186" s="173" t="s">
        <v>1</v>
      </c>
      <c r="N186" s="174" t="s">
        <v>42</v>
      </c>
      <c r="P186" s="158">
        <f t="shared" si="36"/>
        <v>0</v>
      </c>
      <c r="Q186" s="158">
        <v>6.0000000000000002E-5</v>
      </c>
      <c r="R186" s="158">
        <f t="shared" si="37"/>
        <v>7.4999999999999997E-2</v>
      </c>
      <c r="S186" s="158">
        <v>0</v>
      </c>
      <c r="T186" s="159">
        <f t="shared" si="38"/>
        <v>0</v>
      </c>
      <c r="AR186" s="106" t="s">
        <v>3025</v>
      </c>
      <c r="AT186" s="106" t="s">
        <v>209</v>
      </c>
      <c r="AU186" s="106" t="s">
        <v>174</v>
      </c>
      <c r="AY186" s="3" t="s">
        <v>194</v>
      </c>
      <c r="BE186" s="81">
        <f t="shared" si="39"/>
        <v>0</v>
      </c>
      <c r="BF186" s="81">
        <f t="shared" si="40"/>
        <v>0</v>
      </c>
      <c r="BG186" s="81">
        <f t="shared" si="41"/>
        <v>0</v>
      </c>
      <c r="BH186" s="81">
        <f t="shared" si="42"/>
        <v>0</v>
      </c>
      <c r="BI186" s="81">
        <f t="shared" si="43"/>
        <v>0</v>
      </c>
      <c r="BJ186" s="3" t="s">
        <v>174</v>
      </c>
      <c r="BK186" s="81">
        <f t="shared" si="44"/>
        <v>0</v>
      </c>
      <c r="BL186" s="3" t="s">
        <v>420</v>
      </c>
      <c r="BM186" s="106" t="s">
        <v>3026</v>
      </c>
    </row>
    <row r="187" spans="2:65" s="18" customFormat="1" ht="21.75" customHeight="1">
      <c r="B187" s="121"/>
      <c r="C187" s="150" t="s">
        <v>478</v>
      </c>
      <c r="D187" s="150" t="s">
        <v>197</v>
      </c>
      <c r="E187" s="151" t="s">
        <v>3027</v>
      </c>
      <c r="F187" s="152" t="s">
        <v>3028</v>
      </c>
      <c r="G187" s="153" t="s">
        <v>227</v>
      </c>
      <c r="H187" s="154">
        <v>75</v>
      </c>
      <c r="I187" s="155"/>
      <c r="J187" s="155">
        <f t="shared" si="35"/>
        <v>0</v>
      </c>
      <c r="K187" s="156"/>
      <c r="L187" s="19"/>
      <c r="M187" s="157" t="s">
        <v>1</v>
      </c>
      <c r="N187" s="120" t="s">
        <v>42</v>
      </c>
      <c r="P187" s="158">
        <f t="shared" si="36"/>
        <v>0</v>
      </c>
      <c r="Q187" s="158">
        <v>0</v>
      </c>
      <c r="R187" s="158">
        <f t="shared" si="37"/>
        <v>0</v>
      </c>
      <c r="S187" s="158">
        <v>0</v>
      </c>
      <c r="T187" s="159">
        <f t="shared" si="38"/>
        <v>0</v>
      </c>
      <c r="AR187" s="106" t="s">
        <v>420</v>
      </c>
      <c r="AT187" s="106" t="s">
        <v>197</v>
      </c>
      <c r="AU187" s="106" t="s">
        <v>174</v>
      </c>
      <c r="AY187" s="3" t="s">
        <v>194</v>
      </c>
      <c r="BE187" s="81">
        <f t="shared" si="39"/>
        <v>0</v>
      </c>
      <c r="BF187" s="81">
        <f t="shared" si="40"/>
        <v>0</v>
      </c>
      <c r="BG187" s="81">
        <f t="shared" si="41"/>
        <v>0</v>
      </c>
      <c r="BH187" s="81">
        <f t="shared" si="42"/>
        <v>0</v>
      </c>
      <c r="BI187" s="81">
        <f t="shared" si="43"/>
        <v>0</v>
      </c>
      <c r="BJ187" s="3" t="s">
        <v>174</v>
      </c>
      <c r="BK187" s="81">
        <f t="shared" si="44"/>
        <v>0</v>
      </c>
      <c r="BL187" s="3" t="s">
        <v>420</v>
      </c>
      <c r="BM187" s="106" t="s">
        <v>3029</v>
      </c>
    </row>
    <row r="188" spans="2:65" s="18" customFormat="1" ht="16.5" customHeight="1">
      <c r="B188" s="121"/>
      <c r="C188" s="165" t="s">
        <v>482</v>
      </c>
      <c r="D188" s="165" t="s">
        <v>209</v>
      </c>
      <c r="E188" s="166" t="s">
        <v>3030</v>
      </c>
      <c r="F188" s="167" t="s">
        <v>3031</v>
      </c>
      <c r="G188" s="168" t="s">
        <v>227</v>
      </c>
      <c r="H188" s="169">
        <v>75</v>
      </c>
      <c r="I188" s="170"/>
      <c r="J188" s="170">
        <f t="shared" si="35"/>
        <v>0</v>
      </c>
      <c r="K188" s="171"/>
      <c r="L188" s="172"/>
      <c r="M188" s="173" t="s">
        <v>1</v>
      </c>
      <c r="N188" s="174" t="s">
        <v>42</v>
      </c>
      <c r="P188" s="158">
        <f t="shared" si="36"/>
        <v>0</v>
      </c>
      <c r="Q188" s="158">
        <v>1.4999999999999999E-4</v>
      </c>
      <c r="R188" s="158">
        <f t="shared" si="37"/>
        <v>1.125E-2</v>
      </c>
      <c r="S188" s="158">
        <v>0</v>
      </c>
      <c r="T188" s="159">
        <f t="shared" si="38"/>
        <v>0</v>
      </c>
      <c r="AR188" s="106" t="s">
        <v>352</v>
      </c>
      <c r="AT188" s="106" t="s">
        <v>209</v>
      </c>
      <c r="AU188" s="106" t="s">
        <v>174</v>
      </c>
      <c r="AY188" s="3" t="s">
        <v>194</v>
      </c>
      <c r="BE188" s="81">
        <f t="shared" si="39"/>
        <v>0</v>
      </c>
      <c r="BF188" s="81">
        <f t="shared" si="40"/>
        <v>0</v>
      </c>
      <c r="BG188" s="81">
        <f t="shared" si="41"/>
        <v>0</v>
      </c>
      <c r="BH188" s="81">
        <f t="shared" si="42"/>
        <v>0</v>
      </c>
      <c r="BI188" s="81">
        <f t="shared" si="43"/>
        <v>0</v>
      </c>
      <c r="BJ188" s="3" t="s">
        <v>174</v>
      </c>
      <c r="BK188" s="81">
        <f t="shared" si="44"/>
        <v>0</v>
      </c>
      <c r="BL188" s="3" t="s">
        <v>352</v>
      </c>
      <c r="BM188" s="106" t="s">
        <v>3032</v>
      </c>
    </row>
    <row r="189" spans="2:65" s="18" customFormat="1" ht="16.5" customHeight="1">
      <c r="B189" s="121"/>
      <c r="C189" s="150" t="s">
        <v>486</v>
      </c>
      <c r="D189" s="150" t="s">
        <v>197</v>
      </c>
      <c r="E189" s="151" t="s">
        <v>3033</v>
      </c>
      <c r="F189" s="152" t="s">
        <v>3034</v>
      </c>
      <c r="G189" s="153" t="s">
        <v>227</v>
      </c>
      <c r="H189" s="154">
        <v>950</v>
      </c>
      <c r="I189" s="155"/>
      <c r="J189" s="155">
        <f t="shared" si="35"/>
        <v>0</v>
      </c>
      <c r="K189" s="156"/>
      <c r="L189" s="19"/>
      <c r="M189" s="157" t="s">
        <v>1</v>
      </c>
      <c r="N189" s="120" t="s">
        <v>42</v>
      </c>
      <c r="P189" s="158">
        <f t="shared" si="36"/>
        <v>0</v>
      </c>
      <c r="Q189" s="158">
        <v>0</v>
      </c>
      <c r="R189" s="158">
        <f t="shared" si="37"/>
        <v>0</v>
      </c>
      <c r="S189" s="158">
        <v>0</v>
      </c>
      <c r="T189" s="159">
        <f t="shared" si="38"/>
        <v>0</v>
      </c>
      <c r="AR189" s="106" t="s">
        <v>420</v>
      </c>
      <c r="AT189" s="106" t="s">
        <v>197</v>
      </c>
      <c r="AU189" s="106" t="s">
        <v>174</v>
      </c>
      <c r="AY189" s="3" t="s">
        <v>194</v>
      </c>
      <c r="BE189" s="81">
        <f t="shared" si="39"/>
        <v>0</v>
      </c>
      <c r="BF189" s="81">
        <f t="shared" si="40"/>
        <v>0</v>
      </c>
      <c r="BG189" s="81">
        <f t="shared" si="41"/>
        <v>0</v>
      </c>
      <c r="BH189" s="81">
        <f t="shared" si="42"/>
        <v>0</v>
      </c>
      <c r="BI189" s="81">
        <f t="shared" si="43"/>
        <v>0</v>
      </c>
      <c r="BJ189" s="3" t="s">
        <v>174</v>
      </c>
      <c r="BK189" s="81">
        <f t="shared" si="44"/>
        <v>0</v>
      </c>
      <c r="BL189" s="3" t="s">
        <v>420</v>
      </c>
      <c r="BM189" s="106" t="s">
        <v>3035</v>
      </c>
    </row>
    <row r="190" spans="2:65" s="18" customFormat="1" ht="16.5" customHeight="1">
      <c r="B190" s="121"/>
      <c r="C190" s="165" t="s">
        <v>490</v>
      </c>
      <c r="D190" s="165" t="s">
        <v>209</v>
      </c>
      <c r="E190" s="166" t="s">
        <v>3036</v>
      </c>
      <c r="F190" s="167" t="s">
        <v>3037</v>
      </c>
      <c r="G190" s="168" t="s">
        <v>227</v>
      </c>
      <c r="H190" s="169">
        <v>1400</v>
      </c>
      <c r="I190" s="170"/>
      <c r="J190" s="170">
        <f t="shared" si="35"/>
        <v>0</v>
      </c>
      <c r="K190" s="171"/>
      <c r="L190" s="172"/>
      <c r="M190" s="173" t="s">
        <v>1</v>
      </c>
      <c r="N190" s="174" t="s">
        <v>42</v>
      </c>
      <c r="P190" s="158">
        <f t="shared" si="36"/>
        <v>0</v>
      </c>
      <c r="Q190" s="158">
        <v>0</v>
      </c>
      <c r="R190" s="158">
        <f t="shared" si="37"/>
        <v>0</v>
      </c>
      <c r="S190" s="158">
        <v>0</v>
      </c>
      <c r="T190" s="159">
        <f t="shared" si="38"/>
        <v>0</v>
      </c>
      <c r="AR190" s="106" t="s">
        <v>352</v>
      </c>
      <c r="AT190" s="106" t="s">
        <v>209</v>
      </c>
      <c r="AU190" s="106" t="s">
        <v>174</v>
      </c>
      <c r="AY190" s="3" t="s">
        <v>194</v>
      </c>
      <c r="BE190" s="81">
        <f t="shared" si="39"/>
        <v>0</v>
      </c>
      <c r="BF190" s="81">
        <f t="shared" si="40"/>
        <v>0</v>
      </c>
      <c r="BG190" s="81">
        <f t="shared" si="41"/>
        <v>0</v>
      </c>
      <c r="BH190" s="81">
        <f t="shared" si="42"/>
        <v>0</v>
      </c>
      <c r="BI190" s="81">
        <f t="shared" si="43"/>
        <v>0</v>
      </c>
      <c r="BJ190" s="3" t="s">
        <v>174</v>
      </c>
      <c r="BK190" s="81">
        <f t="shared" si="44"/>
        <v>0</v>
      </c>
      <c r="BL190" s="3" t="s">
        <v>352</v>
      </c>
      <c r="BM190" s="106" t="s">
        <v>3038</v>
      </c>
    </row>
    <row r="191" spans="2:65" s="18" customFormat="1" ht="16.5" customHeight="1">
      <c r="B191" s="121"/>
      <c r="C191" s="165" t="s">
        <v>494</v>
      </c>
      <c r="D191" s="165" t="s">
        <v>209</v>
      </c>
      <c r="E191" s="166" t="s">
        <v>3039</v>
      </c>
      <c r="F191" s="167" t="s">
        <v>3040</v>
      </c>
      <c r="G191" s="168" t="s">
        <v>227</v>
      </c>
      <c r="H191" s="169">
        <v>950</v>
      </c>
      <c r="I191" s="170"/>
      <c r="J191" s="170">
        <f t="shared" si="35"/>
        <v>0</v>
      </c>
      <c r="K191" s="171"/>
      <c r="L191" s="172"/>
      <c r="M191" s="173" t="s">
        <v>1</v>
      </c>
      <c r="N191" s="174" t="s">
        <v>42</v>
      </c>
      <c r="P191" s="158">
        <f t="shared" si="36"/>
        <v>0</v>
      </c>
      <c r="Q191" s="158">
        <v>0</v>
      </c>
      <c r="R191" s="158">
        <f t="shared" si="37"/>
        <v>0</v>
      </c>
      <c r="S191" s="158">
        <v>0</v>
      </c>
      <c r="T191" s="159">
        <f t="shared" si="38"/>
        <v>0</v>
      </c>
      <c r="AR191" s="106" t="s">
        <v>352</v>
      </c>
      <c r="AT191" s="106" t="s">
        <v>209</v>
      </c>
      <c r="AU191" s="106" t="s">
        <v>174</v>
      </c>
      <c r="AY191" s="3" t="s">
        <v>194</v>
      </c>
      <c r="BE191" s="81">
        <f t="shared" si="39"/>
        <v>0</v>
      </c>
      <c r="BF191" s="81">
        <f t="shared" si="40"/>
        <v>0</v>
      </c>
      <c r="BG191" s="81">
        <f t="shared" si="41"/>
        <v>0</v>
      </c>
      <c r="BH191" s="81">
        <f t="shared" si="42"/>
        <v>0</v>
      </c>
      <c r="BI191" s="81">
        <f t="shared" si="43"/>
        <v>0</v>
      </c>
      <c r="BJ191" s="3" t="s">
        <v>174</v>
      </c>
      <c r="BK191" s="81">
        <f t="shared" si="44"/>
        <v>0</v>
      </c>
      <c r="BL191" s="3" t="s">
        <v>352</v>
      </c>
      <c r="BM191" s="106" t="s">
        <v>3041</v>
      </c>
    </row>
    <row r="192" spans="2:65" s="18" customFormat="1" ht="24.2" customHeight="1">
      <c r="B192" s="121"/>
      <c r="C192" s="165" t="s">
        <v>498</v>
      </c>
      <c r="D192" s="165" t="s">
        <v>209</v>
      </c>
      <c r="E192" s="166" t="s">
        <v>3042</v>
      </c>
      <c r="F192" s="167" t="s">
        <v>3043</v>
      </c>
      <c r="G192" s="168" t="s">
        <v>227</v>
      </c>
      <c r="H192" s="169">
        <v>475</v>
      </c>
      <c r="I192" s="170"/>
      <c r="J192" s="170">
        <f t="shared" si="35"/>
        <v>0</v>
      </c>
      <c r="K192" s="171"/>
      <c r="L192" s="172"/>
      <c r="M192" s="173" t="s">
        <v>1</v>
      </c>
      <c r="N192" s="174" t="s">
        <v>42</v>
      </c>
      <c r="P192" s="158">
        <f t="shared" si="36"/>
        <v>0</v>
      </c>
      <c r="Q192" s="158">
        <v>0</v>
      </c>
      <c r="R192" s="158">
        <f t="shared" si="37"/>
        <v>0</v>
      </c>
      <c r="S192" s="158">
        <v>0</v>
      </c>
      <c r="T192" s="159">
        <f t="shared" si="38"/>
        <v>0</v>
      </c>
      <c r="AR192" s="106" t="s">
        <v>352</v>
      </c>
      <c r="AT192" s="106" t="s">
        <v>209</v>
      </c>
      <c r="AU192" s="106" t="s">
        <v>174</v>
      </c>
      <c r="AY192" s="3" t="s">
        <v>194</v>
      </c>
      <c r="BE192" s="81">
        <f t="shared" si="39"/>
        <v>0</v>
      </c>
      <c r="BF192" s="81">
        <f t="shared" si="40"/>
        <v>0</v>
      </c>
      <c r="BG192" s="81">
        <f t="shared" si="41"/>
        <v>0</v>
      </c>
      <c r="BH192" s="81">
        <f t="shared" si="42"/>
        <v>0</v>
      </c>
      <c r="BI192" s="81">
        <f t="shared" si="43"/>
        <v>0</v>
      </c>
      <c r="BJ192" s="3" t="s">
        <v>174</v>
      </c>
      <c r="BK192" s="81">
        <f t="shared" si="44"/>
        <v>0</v>
      </c>
      <c r="BL192" s="3" t="s">
        <v>352</v>
      </c>
      <c r="BM192" s="106" t="s">
        <v>3044</v>
      </c>
    </row>
    <row r="193" spans="2:65" s="18" customFormat="1" ht="16.5" customHeight="1">
      <c r="B193" s="121"/>
      <c r="C193" s="165" t="s">
        <v>502</v>
      </c>
      <c r="D193" s="165" t="s">
        <v>209</v>
      </c>
      <c r="E193" s="166" t="s">
        <v>3045</v>
      </c>
      <c r="F193" s="167" t="s">
        <v>3046</v>
      </c>
      <c r="G193" s="168" t="s">
        <v>227</v>
      </c>
      <c r="H193" s="169">
        <v>475</v>
      </c>
      <c r="I193" s="170"/>
      <c r="J193" s="170">
        <f t="shared" si="35"/>
        <v>0</v>
      </c>
      <c r="K193" s="171"/>
      <c r="L193" s="172"/>
      <c r="M193" s="173" t="s">
        <v>1</v>
      </c>
      <c r="N193" s="174" t="s">
        <v>42</v>
      </c>
      <c r="P193" s="158">
        <f t="shared" si="36"/>
        <v>0</v>
      </c>
      <c r="Q193" s="158">
        <v>2.0000000000000002E-5</v>
      </c>
      <c r="R193" s="158">
        <f t="shared" si="37"/>
        <v>9.5000000000000015E-3</v>
      </c>
      <c r="S193" s="158">
        <v>0</v>
      </c>
      <c r="T193" s="159">
        <f t="shared" si="38"/>
        <v>0</v>
      </c>
      <c r="AR193" s="106" t="s">
        <v>352</v>
      </c>
      <c r="AT193" s="106" t="s">
        <v>209</v>
      </c>
      <c r="AU193" s="106" t="s">
        <v>174</v>
      </c>
      <c r="AY193" s="3" t="s">
        <v>194</v>
      </c>
      <c r="BE193" s="81">
        <f t="shared" si="39"/>
        <v>0</v>
      </c>
      <c r="BF193" s="81">
        <f t="shared" si="40"/>
        <v>0</v>
      </c>
      <c r="BG193" s="81">
        <f t="shared" si="41"/>
        <v>0</v>
      </c>
      <c r="BH193" s="81">
        <f t="shared" si="42"/>
        <v>0</v>
      </c>
      <c r="BI193" s="81">
        <f t="shared" si="43"/>
        <v>0</v>
      </c>
      <c r="BJ193" s="3" t="s">
        <v>174</v>
      </c>
      <c r="BK193" s="81">
        <f t="shared" si="44"/>
        <v>0</v>
      </c>
      <c r="BL193" s="3" t="s">
        <v>352</v>
      </c>
      <c r="BM193" s="106" t="s">
        <v>3047</v>
      </c>
    </row>
    <row r="194" spans="2:65" s="18" customFormat="1" ht="24.2" customHeight="1">
      <c r="B194" s="121"/>
      <c r="C194" s="165" t="s">
        <v>506</v>
      </c>
      <c r="D194" s="165" t="s">
        <v>209</v>
      </c>
      <c r="E194" s="166" t="s">
        <v>3048</v>
      </c>
      <c r="F194" s="167" t="s">
        <v>3049</v>
      </c>
      <c r="G194" s="168" t="s">
        <v>227</v>
      </c>
      <c r="H194" s="169">
        <v>475</v>
      </c>
      <c r="I194" s="170"/>
      <c r="J194" s="170">
        <f t="shared" si="35"/>
        <v>0</v>
      </c>
      <c r="K194" s="171"/>
      <c r="L194" s="172"/>
      <c r="M194" s="173" t="s">
        <v>1</v>
      </c>
      <c r="N194" s="174" t="s">
        <v>42</v>
      </c>
      <c r="P194" s="158">
        <f t="shared" si="36"/>
        <v>0</v>
      </c>
      <c r="Q194" s="158">
        <v>0</v>
      </c>
      <c r="R194" s="158">
        <f t="shared" si="37"/>
        <v>0</v>
      </c>
      <c r="S194" s="158">
        <v>0</v>
      </c>
      <c r="T194" s="159">
        <f t="shared" si="38"/>
        <v>0</v>
      </c>
      <c r="AR194" s="106" t="s">
        <v>352</v>
      </c>
      <c r="AT194" s="106" t="s">
        <v>209</v>
      </c>
      <c r="AU194" s="106" t="s">
        <v>174</v>
      </c>
      <c r="AY194" s="3" t="s">
        <v>194</v>
      </c>
      <c r="BE194" s="81">
        <f t="shared" si="39"/>
        <v>0</v>
      </c>
      <c r="BF194" s="81">
        <f t="shared" si="40"/>
        <v>0</v>
      </c>
      <c r="BG194" s="81">
        <f t="shared" si="41"/>
        <v>0</v>
      </c>
      <c r="BH194" s="81">
        <f t="shared" si="42"/>
        <v>0</v>
      </c>
      <c r="BI194" s="81">
        <f t="shared" si="43"/>
        <v>0</v>
      </c>
      <c r="BJ194" s="3" t="s">
        <v>174</v>
      </c>
      <c r="BK194" s="81">
        <f t="shared" si="44"/>
        <v>0</v>
      </c>
      <c r="BL194" s="3" t="s">
        <v>352</v>
      </c>
      <c r="BM194" s="106" t="s">
        <v>3050</v>
      </c>
    </row>
    <row r="195" spans="2:65" s="18" customFormat="1" ht="24.2" customHeight="1">
      <c r="B195" s="121"/>
      <c r="C195" s="150" t="s">
        <v>510</v>
      </c>
      <c r="D195" s="150" t="s">
        <v>197</v>
      </c>
      <c r="E195" s="151" t="s">
        <v>3051</v>
      </c>
      <c r="F195" s="152" t="s">
        <v>3052</v>
      </c>
      <c r="G195" s="153" t="s">
        <v>284</v>
      </c>
      <c r="H195" s="154">
        <v>550</v>
      </c>
      <c r="I195" s="155"/>
      <c r="J195" s="155">
        <f t="shared" si="35"/>
        <v>0</v>
      </c>
      <c r="K195" s="156"/>
      <c r="L195" s="19"/>
      <c r="M195" s="157" t="s">
        <v>1</v>
      </c>
      <c r="N195" s="120" t="s">
        <v>42</v>
      </c>
      <c r="P195" s="158">
        <f t="shared" si="36"/>
        <v>0</v>
      </c>
      <c r="Q195" s="158">
        <v>0</v>
      </c>
      <c r="R195" s="158">
        <f t="shared" si="37"/>
        <v>0</v>
      </c>
      <c r="S195" s="158">
        <v>0</v>
      </c>
      <c r="T195" s="159">
        <f t="shared" si="38"/>
        <v>0</v>
      </c>
      <c r="AR195" s="106" t="s">
        <v>420</v>
      </c>
      <c r="AT195" s="106" t="s">
        <v>197</v>
      </c>
      <c r="AU195" s="106" t="s">
        <v>174</v>
      </c>
      <c r="AY195" s="3" t="s">
        <v>194</v>
      </c>
      <c r="BE195" s="81">
        <f t="shared" si="39"/>
        <v>0</v>
      </c>
      <c r="BF195" s="81">
        <f t="shared" si="40"/>
        <v>0</v>
      </c>
      <c r="BG195" s="81">
        <f t="shared" si="41"/>
        <v>0</v>
      </c>
      <c r="BH195" s="81">
        <f t="shared" si="42"/>
        <v>0</v>
      </c>
      <c r="BI195" s="81">
        <f t="shared" si="43"/>
        <v>0</v>
      </c>
      <c r="BJ195" s="3" t="s">
        <v>174</v>
      </c>
      <c r="BK195" s="81">
        <f t="shared" si="44"/>
        <v>0</v>
      </c>
      <c r="BL195" s="3" t="s">
        <v>420</v>
      </c>
      <c r="BM195" s="106" t="s">
        <v>3053</v>
      </c>
    </row>
    <row r="196" spans="2:65" s="18" customFormat="1" ht="16.5" customHeight="1">
      <c r="B196" s="121"/>
      <c r="C196" s="165" t="s">
        <v>514</v>
      </c>
      <c r="D196" s="165" t="s">
        <v>209</v>
      </c>
      <c r="E196" s="166" t="s">
        <v>3054</v>
      </c>
      <c r="F196" s="167" t="s">
        <v>3055</v>
      </c>
      <c r="G196" s="168" t="s">
        <v>284</v>
      </c>
      <c r="H196" s="169">
        <v>550</v>
      </c>
      <c r="I196" s="170"/>
      <c r="J196" s="170">
        <f t="shared" si="35"/>
        <v>0</v>
      </c>
      <c r="K196" s="171"/>
      <c r="L196" s="172"/>
      <c r="M196" s="173" t="s">
        <v>1</v>
      </c>
      <c r="N196" s="174" t="s">
        <v>42</v>
      </c>
      <c r="P196" s="158">
        <f t="shared" si="36"/>
        <v>0</v>
      </c>
      <c r="Q196" s="158">
        <v>6.9999999999999994E-5</v>
      </c>
      <c r="R196" s="158">
        <f t="shared" si="37"/>
        <v>3.85E-2</v>
      </c>
      <c r="S196" s="158">
        <v>0</v>
      </c>
      <c r="T196" s="159">
        <f t="shared" si="38"/>
        <v>0</v>
      </c>
      <c r="AR196" s="106" t="s">
        <v>352</v>
      </c>
      <c r="AT196" s="106" t="s">
        <v>209</v>
      </c>
      <c r="AU196" s="106" t="s">
        <v>174</v>
      </c>
      <c r="AY196" s="3" t="s">
        <v>194</v>
      </c>
      <c r="BE196" s="81">
        <f t="shared" si="39"/>
        <v>0</v>
      </c>
      <c r="BF196" s="81">
        <f t="shared" si="40"/>
        <v>0</v>
      </c>
      <c r="BG196" s="81">
        <f t="shared" si="41"/>
        <v>0</v>
      </c>
      <c r="BH196" s="81">
        <f t="shared" si="42"/>
        <v>0</v>
      </c>
      <c r="BI196" s="81">
        <f t="shared" si="43"/>
        <v>0</v>
      </c>
      <c r="BJ196" s="3" t="s">
        <v>174</v>
      </c>
      <c r="BK196" s="81">
        <f t="shared" si="44"/>
        <v>0</v>
      </c>
      <c r="BL196" s="3" t="s">
        <v>352</v>
      </c>
      <c r="BM196" s="106" t="s">
        <v>3056</v>
      </c>
    </row>
    <row r="197" spans="2:65" s="18" customFormat="1" ht="16.5" customHeight="1">
      <c r="B197" s="121"/>
      <c r="C197" s="150" t="s">
        <v>518</v>
      </c>
      <c r="D197" s="150" t="s">
        <v>197</v>
      </c>
      <c r="E197" s="151" t="s">
        <v>1296</v>
      </c>
      <c r="F197" s="152" t="s">
        <v>1297</v>
      </c>
      <c r="G197" s="153" t="s">
        <v>1258</v>
      </c>
      <c r="H197" s="154"/>
      <c r="I197" s="155"/>
      <c r="J197" s="155">
        <f t="shared" si="35"/>
        <v>0</v>
      </c>
      <c r="K197" s="156"/>
      <c r="L197" s="19"/>
      <c r="M197" s="157" t="s">
        <v>1</v>
      </c>
      <c r="N197" s="120" t="s">
        <v>42</v>
      </c>
      <c r="P197" s="158">
        <f t="shared" si="36"/>
        <v>0</v>
      </c>
      <c r="Q197" s="158">
        <v>0</v>
      </c>
      <c r="R197" s="158">
        <f t="shared" si="37"/>
        <v>0</v>
      </c>
      <c r="S197" s="158">
        <v>0</v>
      </c>
      <c r="T197" s="159">
        <f t="shared" si="38"/>
        <v>0</v>
      </c>
      <c r="AR197" s="106" t="s">
        <v>420</v>
      </c>
      <c r="AT197" s="106" t="s">
        <v>197</v>
      </c>
      <c r="AU197" s="106" t="s">
        <v>174</v>
      </c>
      <c r="AY197" s="3" t="s">
        <v>194</v>
      </c>
      <c r="BE197" s="81">
        <f t="shared" si="39"/>
        <v>0</v>
      </c>
      <c r="BF197" s="81">
        <f t="shared" si="40"/>
        <v>0</v>
      </c>
      <c r="BG197" s="81">
        <f t="shared" si="41"/>
        <v>0</v>
      </c>
      <c r="BH197" s="81">
        <f t="shared" si="42"/>
        <v>0</v>
      </c>
      <c r="BI197" s="81">
        <f t="shared" si="43"/>
        <v>0</v>
      </c>
      <c r="BJ197" s="3" t="s">
        <v>174</v>
      </c>
      <c r="BK197" s="81">
        <f t="shared" si="44"/>
        <v>0</v>
      </c>
      <c r="BL197" s="3" t="s">
        <v>420</v>
      </c>
      <c r="BM197" s="106" t="s">
        <v>3057</v>
      </c>
    </row>
    <row r="198" spans="2:65" s="18" customFormat="1" ht="16.5" customHeight="1">
      <c r="B198" s="121"/>
      <c r="C198" s="150" t="s">
        <v>522</v>
      </c>
      <c r="D198" s="150" t="s">
        <v>197</v>
      </c>
      <c r="E198" s="151" t="s">
        <v>1299</v>
      </c>
      <c r="F198" s="152" t="s">
        <v>1300</v>
      </c>
      <c r="G198" s="153" t="s">
        <v>1258</v>
      </c>
      <c r="H198" s="154"/>
      <c r="I198" s="155"/>
      <c r="J198" s="155">
        <f t="shared" si="35"/>
        <v>0</v>
      </c>
      <c r="K198" s="156"/>
      <c r="L198" s="19"/>
      <c r="M198" s="157" t="s">
        <v>1</v>
      </c>
      <c r="N198" s="120" t="s">
        <v>42</v>
      </c>
      <c r="P198" s="158">
        <f t="shared" si="36"/>
        <v>0</v>
      </c>
      <c r="Q198" s="158">
        <v>0</v>
      </c>
      <c r="R198" s="158">
        <f t="shared" si="37"/>
        <v>0</v>
      </c>
      <c r="S198" s="158">
        <v>0</v>
      </c>
      <c r="T198" s="159">
        <f t="shared" si="38"/>
        <v>0</v>
      </c>
      <c r="AR198" s="106" t="s">
        <v>352</v>
      </c>
      <c r="AT198" s="106" t="s">
        <v>197</v>
      </c>
      <c r="AU198" s="106" t="s">
        <v>174</v>
      </c>
      <c r="AY198" s="3" t="s">
        <v>194</v>
      </c>
      <c r="BE198" s="81">
        <f t="shared" si="39"/>
        <v>0</v>
      </c>
      <c r="BF198" s="81">
        <f t="shared" si="40"/>
        <v>0</v>
      </c>
      <c r="BG198" s="81">
        <f t="shared" si="41"/>
        <v>0</v>
      </c>
      <c r="BH198" s="81">
        <f t="shared" si="42"/>
        <v>0</v>
      </c>
      <c r="BI198" s="81">
        <f t="shared" si="43"/>
        <v>0</v>
      </c>
      <c r="BJ198" s="3" t="s">
        <v>174</v>
      </c>
      <c r="BK198" s="81">
        <f t="shared" si="44"/>
        <v>0</v>
      </c>
      <c r="BL198" s="3" t="s">
        <v>352</v>
      </c>
      <c r="BM198" s="106" t="s">
        <v>3058</v>
      </c>
    </row>
    <row r="199" spans="2:65" s="18" customFormat="1" ht="16.5" customHeight="1">
      <c r="B199" s="121"/>
      <c r="C199" s="150" t="s">
        <v>526</v>
      </c>
      <c r="D199" s="150" t="s">
        <v>197</v>
      </c>
      <c r="E199" s="151" t="s">
        <v>1302</v>
      </c>
      <c r="F199" s="152" t="s">
        <v>1303</v>
      </c>
      <c r="G199" s="153" t="s">
        <v>1258</v>
      </c>
      <c r="H199" s="154"/>
      <c r="I199" s="155"/>
      <c r="J199" s="155">
        <f t="shared" si="35"/>
        <v>0</v>
      </c>
      <c r="K199" s="156"/>
      <c r="L199" s="19"/>
      <c r="M199" s="160" t="s">
        <v>1</v>
      </c>
      <c r="N199" s="161" t="s">
        <v>42</v>
      </c>
      <c r="O199" s="162"/>
      <c r="P199" s="163">
        <f t="shared" si="36"/>
        <v>0</v>
      </c>
      <c r="Q199" s="163">
        <v>0</v>
      </c>
      <c r="R199" s="163">
        <f t="shared" si="37"/>
        <v>0</v>
      </c>
      <c r="S199" s="163">
        <v>0</v>
      </c>
      <c r="T199" s="164">
        <f t="shared" si="38"/>
        <v>0</v>
      </c>
      <c r="AR199" s="106" t="s">
        <v>420</v>
      </c>
      <c r="AT199" s="106" t="s">
        <v>197</v>
      </c>
      <c r="AU199" s="106" t="s">
        <v>174</v>
      </c>
      <c r="AY199" s="3" t="s">
        <v>194</v>
      </c>
      <c r="BE199" s="81">
        <f t="shared" si="39"/>
        <v>0</v>
      </c>
      <c r="BF199" s="81">
        <f t="shared" si="40"/>
        <v>0</v>
      </c>
      <c r="BG199" s="81">
        <f t="shared" si="41"/>
        <v>0</v>
      </c>
      <c r="BH199" s="81">
        <f t="shared" si="42"/>
        <v>0</v>
      </c>
      <c r="BI199" s="81">
        <f t="shared" si="43"/>
        <v>0</v>
      </c>
      <c r="BJ199" s="3" t="s">
        <v>174</v>
      </c>
      <c r="BK199" s="81">
        <f t="shared" si="44"/>
        <v>0</v>
      </c>
      <c r="BL199" s="3" t="s">
        <v>420</v>
      </c>
      <c r="BM199" s="106" t="s">
        <v>3059</v>
      </c>
    </row>
    <row r="200" spans="2:65" s="18" customFormat="1" ht="6.95" customHeight="1">
      <c r="B200" s="33"/>
      <c r="C200" s="34"/>
      <c r="D200" s="34"/>
      <c r="E200" s="34"/>
      <c r="F200" s="34"/>
      <c r="G200" s="34"/>
      <c r="H200" s="34"/>
      <c r="I200" s="34"/>
      <c r="J200" s="34"/>
      <c r="K200" s="34"/>
      <c r="L200" s="19"/>
    </row>
  </sheetData>
  <autoFilter ref="C135:K199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5"/>
  <sheetViews>
    <sheetView showGridLines="0" topLeftCell="A108" workbookViewId="0">
      <selection activeCell="C125" sqref="C125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127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3060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29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J110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ROUND((SUM(BE110:BE117) + SUM(BE137:BE224)),  2)</f>
        <v>0</v>
      </c>
      <c r="G35" s="96"/>
      <c r="H35" s="96"/>
      <c r="I35" s="97">
        <v>0.23</v>
      </c>
      <c r="J35" s="95">
        <f>ROUND(((SUM(BE110:BE117) + SUM(BE137:BE224))*I35),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ROUND((SUM(BF110:BF117) + SUM(BF137:BF224)),  2)</f>
        <v>0</v>
      </c>
      <c r="I36" s="99">
        <v>0.23</v>
      </c>
      <c r="J36" s="98">
        <f>ROUND(((SUM(BF110:BF117) + SUM(BF137:BF224))*I36),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ROUND((SUM(BG110:BG117) + SUM(BG137:BG224)),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ROUND((SUM(BH110:BH117) + SUM(BH137:BH224)),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ROUND((SUM(BI110:BI117) + SUM(BI137:BI224)),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SO48 - Vnútorné  oplotenie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>Košice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J137</f>
        <v>0</v>
      </c>
      <c r="L96" s="19"/>
      <c r="AU96" s="3" t="s">
        <v>166</v>
      </c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J138</f>
        <v>0</v>
      </c>
      <c r="L97" s="110"/>
    </row>
    <row r="98" spans="2:65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J139</f>
        <v>0</v>
      </c>
      <c r="L98" s="115"/>
    </row>
    <row r="99" spans="2:65" s="114" customFormat="1" ht="19.899999999999999" customHeight="1">
      <c r="B99" s="115"/>
      <c r="D99" s="116" t="s">
        <v>715</v>
      </c>
      <c r="E99" s="117"/>
      <c r="F99" s="117"/>
      <c r="G99" s="117"/>
      <c r="H99" s="117"/>
      <c r="I99" s="117"/>
      <c r="J99" s="118">
        <f>J150</f>
        <v>0</v>
      </c>
      <c r="L99" s="115"/>
    </row>
    <row r="100" spans="2:65" s="114" customFormat="1" ht="19.899999999999999" customHeight="1">
      <c r="B100" s="115"/>
      <c r="D100" s="116" t="s">
        <v>1085</v>
      </c>
      <c r="E100" s="117"/>
      <c r="F100" s="117"/>
      <c r="G100" s="117"/>
      <c r="H100" s="117"/>
      <c r="I100" s="117"/>
      <c r="J100" s="118">
        <f>J156</f>
        <v>0</v>
      </c>
      <c r="L100" s="115"/>
    </row>
    <row r="101" spans="2:65" s="114" customFormat="1" ht="19.899999999999999" customHeight="1">
      <c r="B101" s="115"/>
      <c r="D101" s="116" t="s">
        <v>1087</v>
      </c>
      <c r="E101" s="117"/>
      <c r="F101" s="117"/>
      <c r="G101" s="117"/>
      <c r="H101" s="117"/>
      <c r="I101" s="117"/>
      <c r="J101" s="118">
        <f>J164</f>
        <v>0</v>
      </c>
      <c r="L101" s="115"/>
    </row>
    <row r="102" spans="2:65" s="114" customFormat="1" ht="19.899999999999999" customHeight="1">
      <c r="B102" s="115"/>
      <c r="D102" s="116" t="s">
        <v>1089</v>
      </c>
      <c r="E102" s="117"/>
      <c r="F102" s="117"/>
      <c r="G102" s="117"/>
      <c r="H102" s="117"/>
      <c r="I102" s="117"/>
      <c r="J102" s="118">
        <f>J167</f>
        <v>0</v>
      </c>
      <c r="L102" s="115"/>
    </row>
    <row r="103" spans="2:65" s="114" customFormat="1" ht="19.899999999999999" customHeight="1">
      <c r="B103" s="115"/>
      <c r="D103" s="116" t="s">
        <v>1090</v>
      </c>
      <c r="E103" s="117"/>
      <c r="F103" s="117"/>
      <c r="G103" s="117"/>
      <c r="H103" s="117"/>
      <c r="I103" s="117"/>
      <c r="J103" s="118">
        <f>J177</f>
        <v>0</v>
      </c>
      <c r="L103" s="115"/>
    </row>
    <row r="104" spans="2:65" s="109" customFormat="1" ht="24.95" customHeight="1">
      <c r="B104" s="110"/>
      <c r="D104" s="111" t="s">
        <v>1091</v>
      </c>
      <c r="E104" s="112"/>
      <c r="F104" s="112"/>
      <c r="G104" s="112"/>
      <c r="H104" s="112"/>
      <c r="I104" s="112"/>
      <c r="J104" s="113">
        <f>J179</f>
        <v>0</v>
      </c>
      <c r="L104" s="110"/>
    </row>
    <row r="105" spans="2:65" s="114" customFormat="1" ht="19.899999999999999" customHeight="1">
      <c r="B105" s="115"/>
      <c r="D105" s="116" t="s">
        <v>1094</v>
      </c>
      <c r="E105" s="117"/>
      <c r="F105" s="117"/>
      <c r="G105" s="117"/>
      <c r="H105" s="117"/>
      <c r="I105" s="117"/>
      <c r="J105" s="118">
        <f>J180</f>
        <v>0</v>
      </c>
      <c r="L105" s="115"/>
    </row>
    <row r="106" spans="2:65" s="109" customFormat="1" ht="24.95" customHeight="1">
      <c r="B106" s="110"/>
      <c r="D106" s="111" t="s">
        <v>169</v>
      </c>
      <c r="E106" s="112"/>
      <c r="F106" s="112"/>
      <c r="G106" s="112"/>
      <c r="H106" s="112"/>
      <c r="I106" s="112"/>
      <c r="J106" s="113">
        <f>J199</f>
        <v>0</v>
      </c>
      <c r="L106" s="110"/>
    </row>
    <row r="107" spans="2:65" s="114" customFormat="1" ht="19.899999999999999" customHeight="1">
      <c r="B107" s="115"/>
      <c r="D107" s="116" t="s">
        <v>344</v>
      </c>
      <c r="E107" s="117"/>
      <c r="F107" s="117"/>
      <c r="G107" s="117"/>
      <c r="H107" s="117"/>
      <c r="I107" s="117"/>
      <c r="J107" s="118">
        <f>J200</f>
        <v>0</v>
      </c>
      <c r="L107" s="115"/>
    </row>
    <row r="108" spans="2:65" s="18" customFormat="1" ht="21.75" customHeight="1">
      <c r="B108" s="19"/>
      <c r="L108" s="19"/>
    </row>
    <row r="109" spans="2:65" s="18" customFormat="1" ht="6.95" customHeight="1">
      <c r="B109" s="19"/>
      <c r="L109" s="19"/>
    </row>
    <row r="110" spans="2:65" s="18" customFormat="1" ht="29.25" customHeight="1">
      <c r="B110" s="19"/>
      <c r="C110" s="108" t="s">
        <v>171</v>
      </c>
      <c r="J110" s="119">
        <f>ROUND(J111 + J112 + J113 + J114 + J115 + J116,2)</f>
        <v>0</v>
      </c>
      <c r="L110" s="19"/>
      <c r="N110" s="120" t="s">
        <v>40</v>
      </c>
    </row>
    <row r="111" spans="2:65" s="18" customFormat="1" ht="18" customHeight="1">
      <c r="B111" s="121"/>
      <c r="C111" s="122"/>
      <c r="D111" s="185" t="s">
        <v>172</v>
      </c>
      <c r="E111" s="185"/>
      <c r="F111" s="185"/>
      <c r="G111" s="122"/>
      <c r="H111" s="122"/>
      <c r="I111" s="122"/>
      <c r="J111" s="123">
        <v>0</v>
      </c>
      <c r="K111" s="122"/>
      <c r="L111" s="121"/>
      <c r="M111" s="122"/>
      <c r="N111" s="79" t="s">
        <v>42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4" t="s">
        <v>173</v>
      </c>
      <c r="AZ111" s="122"/>
      <c r="BA111" s="122"/>
      <c r="BB111" s="122"/>
      <c r="BC111" s="122"/>
      <c r="BD111" s="122"/>
      <c r="BE111" s="125">
        <f t="shared" ref="BE111:BE116" si="0">IF(N111="základná",J111,0)</f>
        <v>0</v>
      </c>
      <c r="BF111" s="125">
        <f t="shared" ref="BF111:BF116" si="1">IF(N111="znížená",J111,0)</f>
        <v>0</v>
      </c>
      <c r="BG111" s="125">
        <f t="shared" ref="BG111:BG116" si="2">IF(N111="zákl. prenesená",J111,0)</f>
        <v>0</v>
      </c>
      <c r="BH111" s="125">
        <f t="shared" ref="BH111:BH116" si="3">IF(N111="zníž. prenesená",J111,0)</f>
        <v>0</v>
      </c>
      <c r="BI111" s="125">
        <f t="shared" ref="BI111:BI116" si="4">IF(N111="nulová",J111,0)</f>
        <v>0</v>
      </c>
      <c r="BJ111" s="124" t="s">
        <v>174</v>
      </c>
      <c r="BK111" s="122"/>
      <c r="BL111" s="122"/>
      <c r="BM111" s="122"/>
    </row>
    <row r="112" spans="2:65" s="18" customFormat="1" ht="18" customHeight="1">
      <c r="B112" s="121"/>
      <c r="C112" s="122"/>
      <c r="D112" s="185" t="s">
        <v>175</v>
      </c>
      <c r="E112" s="185"/>
      <c r="F112" s="185"/>
      <c r="G112" s="122"/>
      <c r="H112" s="122"/>
      <c r="I112" s="122"/>
      <c r="J112" s="123">
        <v>0</v>
      </c>
      <c r="K112" s="122"/>
      <c r="L112" s="121"/>
      <c r="M112" s="122"/>
      <c r="N112" s="79" t="s">
        <v>42</v>
      </c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4" t="s">
        <v>173</v>
      </c>
      <c r="AZ112" s="122"/>
      <c r="BA112" s="122"/>
      <c r="BB112" s="122"/>
      <c r="BC112" s="122"/>
      <c r="BD112" s="122"/>
      <c r="BE112" s="125">
        <f t="shared" si="0"/>
        <v>0</v>
      </c>
      <c r="BF112" s="125">
        <f t="shared" si="1"/>
        <v>0</v>
      </c>
      <c r="BG112" s="125">
        <f t="shared" si="2"/>
        <v>0</v>
      </c>
      <c r="BH112" s="125">
        <f t="shared" si="3"/>
        <v>0</v>
      </c>
      <c r="BI112" s="125">
        <f t="shared" si="4"/>
        <v>0</v>
      </c>
      <c r="BJ112" s="124" t="s">
        <v>174</v>
      </c>
      <c r="BK112" s="122"/>
      <c r="BL112" s="122"/>
      <c r="BM112" s="122"/>
    </row>
    <row r="113" spans="2:65" s="18" customFormat="1" ht="18" customHeight="1">
      <c r="B113" s="121"/>
      <c r="C113" s="122"/>
      <c r="D113" s="185" t="s">
        <v>176</v>
      </c>
      <c r="E113" s="185"/>
      <c r="F113" s="185"/>
      <c r="G113" s="122"/>
      <c r="H113" s="122"/>
      <c r="I113" s="122"/>
      <c r="J113" s="123">
        <v>0</v>
      </c>
      <c r="K113" s="122"/>
      <c r="L113" s="121"/>
      <c r="M113" s="122"/>
      <c r="N113" s="79" t="s">
        <v>42</v>
      </c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4" t="s">
        <v>173</v>
      </c>
      <c r="AZ113" s="122"/>
      <c r="BA113" s="122"/>
      <c r="BB113" s="122"/>
      <c r="BC113" s="122"/>
      <c r="BD113" s="122"/>
      <c r="BE113" s="125">
        <f t="shared" si="0"/>
        <v>0</v>
      </c>
      <c r="BF113" s="125">
        <f t="shared" si="1"/>
        <v>0</v>
      </c>
      <c r="BG113" s="125">
        <f t="shared" si="2"/>
        <v>0</v>
      </c>
      <c r="BH113" s="125">
        <f t="shared" si="3"/>
        <v>0</v>
      </c>
      <c r="BI113" s="125">
        <f t="shared" si="4"/>
        <v>0</v>
      </c>
      <c r="BJ113" s="124" t="s">
        <v>174</v>
      </c>
      <c r="BK113" s="122"/>
      <c r="BL113" s="122"/>
      <c r="BM113" s="122"/>
    </row>
    <row r="114" spans="2:65" s="18" customFormat="1" ht="18" customHeight="1">
      <c r="B114" s="121"/>
      <c r="C114" s="122"/>
      <c r="D114" s="185" t="s">
        <v>177</v>
      </c>
      <c r="E114" s="185"/>
      <c r="F114" s="185"/>
      <c r="G114" s="122"/>
      <c r="H114" s="122"/>
      <c r="I114" s="122"/>
      <c r="J114" s="123">
        <v>0</v>
      </c>
      <c r="K114" s="122"/>
      <c r="L114" s="121"/>
      <c r="M114" s="122"/>
      <c r="N114" s="79" t="s">
        <v>42</v>
      </c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4" t="s">
        <v>173</v>
      </c>
      <c r="AZ114" s="122"/>
      <c r="BA114" s="122"/>
      <c r="BB114" s="122"/>
      <c r="BC114" s="122"/>
      <c r="BD114" s="122"/>
      <c r="BE114" s="125">
        <f t="shared" si="0"/>
        <v>0</v>
      </c>
      <c r="BF114" s="125">
        <f t="shared" si="1"/>
        <v>0</v>
      </c>
      <c r="BG114" s="125">
        <f t="shared" si="2"/>
        <v>0</v>
      </c>
      <c r="BH114" s="125">
        <f t="shared" si="3"/>
        <v>0</v>
      </c>
      <c r="BI114" s="125">
        <f t="shared" si="4"/>
        <v>0</v>
      </c>
      <c r="BJ114" s="124" t="s">
        <v>174</v>
      </c>
      <c r="BK114" s="122"/>
      <c r="BL114" s="122"/>
      <c r="BM114" s="122"/>
    </row>
    <row r="115" spans="2:65" s="18" customFormat="1" ht="18" customHeight="1">
      <c r="B115" s="121"/>
      <c r="C115" s="122"/>
      <c r="D115" s="185" t="s">
        <v>178</v>
      </c>
      <c r="E115" s="185"/>
      <c r="F115" s="185"/>
      <c r="G115" s="122"/>
      <c r="H115" s="122"/>
      <c r="I115" s="122"/>
      <c r="J115" s="123">
        <v>0</v>
      </c>
      <c r="K115" s="122"/>
      <c r="L115" s="121"/>
      <c r="M115" s="122"/>
      <c r="N115" s="79" t="s">
        <v>42</v>
      </c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4" t="s">
        <v>173</v>
      </c>
      <c r="AZ115" s="122"/>
      <c r="BA115" s="122"/>
      <c r="BB115" s="122"/>
      <c r="BC115" s="122"/>
      <c r="BD115" s="122"/>
      <c r="BE115" s="125">
        <f t="shared" si="0"/>
        <v>0</v>
      </c>
      <c r="BF115" s="125">
        <f t="shared" si="1"/>
        <v>0</v>
      </c>
      <c r="BG115" s="125">
        <f t="shared" si="2"/>
        <v>0</v>
      </c>
      <c r="BH115" s="125">
        <f t="shared" si="3"/>
        <v>0</v>
      </c>
      <c r="BI115" s="125">
        <f t="shared" si="4"/>
        <v>0</v>
      </c>
      <c r="BJ115" s="124" t="s">
        <v>174</v>
      </c>
      <c r="BK115" s="122"/>
      <c r="BL115" s="122"/>
      <c r="BM115" s="122"/>
    </row>
    <row r="116" spans="2:65" s="18" customFormat="1" ht="18" customHeight="1">
      <c r="B116" s="121"/>
      <c r="C116" s="122"/>
      <c r="D116" s="126" t="s">
        <v>179</v>
      </c>
      <c r="E116" s="122"/>
      <c r="F116" s="122"/>
      <c r="G116" s="122"/>
      <c r="H116" s="122"/>
      <c r="I116" s="122"/>
      <c r="J116" s="123">
        <f>ROUND(J30*T116,2)</f>
        <v>0</v>
      </c>
      <c r="K116" s="122"/>
      <c r="L116" s="121"/>
      <c r="M116" s="122"/>
      <c r="N116" s="79" t="s">
        <v>42</v>
      </c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4" t="s">
        <v>180</v>
      </c>
      <c r="AZ116" s="122"/>
      <c r="BA116" s="122"/>
      <c r="BB116" s="122"/>
      <c r="BC116" s="122"/>
      <c r="BD116" s="122"/>
      <c r="BE116" s="125">
        <f t="shared" si="0"/>
        <v>0</v>
      </c>
      <c r="BF116" s="125">
        <f t="shared" si="1"/>
        <v>0</v>
      </c>
      <c r="BG116" s="125">
        <f t="shared" si="2"/>
        <v>0</v>
      </c>
      <c r="BH116" s="125">
        <f t="shared" si="3"/>
        <v>0</v>
      </c>
      <c r="BI116" s="125">
        <f t="shared" si="4"/>
        <v>0</v>
      </c>
      <c r="BJ116" s="124" t="s">
        <v>174</v>
      </c>
      <c r="BK116" s="122"/>
      <c r="BL116" s="122"/>
      <c r="BM116" s="122"/>
    </row>
    <row r="117" spans="2:65" s="18" customFormat="1">
      <c r="B117" s="19"/>
      <c r="L117" s="19"/>
    </row>
    <row r="118" spans="2:65" s="18" customFormat="1" ht="29.25" customHeight="1">
      <c r="B118" s="19"/>
      <c r="C118" s="53" t="s">
        <v>151</v>
      </c>
      <c r="J118" s="92">
        <f>ROUND(J96+J110,2)</f>
        <v>0</v>
      </c>
      <c r="L118" s="19"/>
    </row>
    <row r="119" spans="2:65" s="18" customFormat="1" ht="6.95" customHeight="1"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19"/>
    </row>
    <row r="123" spans="2:65" s="18" customFormat="1" ht="6.95" customHeight="1"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19"/>
    </row>
    <row r="124" spans="2:65" s="18" customFormat="1" ht="24.95" customHeight="1">
      <c r="B124" s="19"/>
      <c r="C124" s="7" t="s">
        <v>3460</v>
      </c>
      <c r="L124" s="19"/>
    </row>
    <row r="125" spans="2:65" s="18" customFormat="1" ht="6.95" customHeight="1">
      <c r="B125" s="19"/>
      <c r="L125" s="19"/>
    </row>
    <row r="126" spans="2:65" s="18" customFormat="1" ht="12" customHeight="1">
      <c r="B126" s="19"/>
      <c r="C126" s="12" t="s">
        <v>15</v>
      </c>
      <c r="L126" s="19"/>
    </row>
    <row r="127" spans="2:65" s="18" customFormat="1" ht="26.25" customHeight="1">
      <c r="B127" s="19"/>
      <c r="E127" s="226" t="str">
        <f>E7</f>
        <v>25A092 - 17981 - VAR ESt. 110 kV - doplnenie kompenzačnej tlmivky VVN a rekonštrukcia súvisiacich zariadení (II. časť  -</v>
      </c>
      <c r="F127" s="227"/>
      <c r="G127" s="227"/>
      <c r="H127" s="227"/>
      <c r="L127" s="19"/>
    </row>
    <row r="128" spans="2:65" s="18" customFormat="1" ht="12" customHeight="1">
      <c r="B128" s="19"/>
      <c r="C128" s="12" t="s">
        <v>153</v>
      </c>
      <c r="L128" s="19"/>
    </row>
    <row r="129" spans="2:65" s="18" customFormat="1" ht="16.5" customHeight="1">
      <c r="B129" s="19"/>
      <c r="E129" s="220" t="str">
        <f>E9</f>
        <v>SO48 - Vnútorné  oplotenie</v>
      </c>
      <c r="F129" s="228"/>
      <c r="G129" s="228"/>
      <c r="H129" s="228"/>
      <c r="L129" s="19"/>
    </row>
    <row r="130" spans="2:65" s="18" customFormat="1" ht="6.95" customHeight="1">
      <c r="B130" s="19"/>
      <c r="L130" s="19"/>
    </row>
    <row r="131" spans="2:65" s="18" customFormat="1" ht="12" customHeight="1">
      <c r="B131" s="19"/>
      <c r="C131" s="12" t="s">
        <v>19</v>
      </c>
      <c r="F131" s="13" t="str">
        <f>F12</f>
        <v>Košice</v>
      </c>
      <c r="I131" s="12" t="s">
        <v>21</v>
      </c>
      <c r="J131" s="86" t="str">
        <f>IF(J12="","",J12)</f>
        <v>24. 6. 2026</v>
      </c>
      <c r="L131" s="19"/>
    </row>
    <row r="132" spans="2:65" s="18" customFormat="1" ht="6.95" customHeight="1">
      <c r="B132" s="19"/>
      <c r="L132" s="19"/>
    </row>
    <row r="133" spans="2:65" s="18" customFormat="1" ht="15.2" customHeight="1">
      <c r="B133" s="19"/>
      <c r="C133" s="12" t="s">
        <v>23</v>
      </c>
      <c r="F133" s="13" t="str">
        <f>E15</f>
        <v>Stredoslovenská distribučná, a.s.</v>
      </c>
      <c r="I133" s="12" t="s">
        <v>28</v>
      </c>
      <c r="J133" s="105" t="str">
        <f>E21</f>
        <v>Ing.Štefan Proks</v>
      </c>
      <c r="L133" s="19"/>
    </row>
    <row r="134" spans="2:65" s="18" customFormat="1" ht="15.2" customHeight="1">
      <c r="B134" s="19"/>
      <c r="C134" s="12" t="s">
        <v>27</v>
      </c>
      <c r="F134" s="13" t="str">
        <f>IF(E18="","",E18)</f>
        <v/>
      </c>
      <c r="I134" s="12" t="s">
        <v>31</v>
      </c>
      <c r="J134" s="105" t="str">
        <f>E24</f>
        <v xml:space="preserve"> </v>
      </c>
      <c r="L134" s="19"/>
    </row>
    <row r="135" spans="2:65" s="18" customFormat="1" ht="10.35" customHeight="1">
      <c r="B135" s="19"/>
      <c r="L135" s="19"/>
    </row>
    <row r="136" spans="2:65" s="127" customFormat="1" ht="29.25" customHeight="1">
      <c r="B136" s="128"/>
      <c r="C136" s="129" t="s">
        <v>181</v>
      </c>
      <c r="D136" s="130" t="s">
        <v>61</v>
      </c>
      <c r="E136" s="130" t="s">
        <v>57</v>
      </c>
      <c r="F136" s="130" t="s">
        <v>58</v>
      </c>
      <c r="G136" s="130" t="s">
        <v>182</v>
      </c>
      <c r="H136" s="130" t="s">
        <v>183</v>
      </c>
      <c r="I136" s="130" t="s">
        <v>184</v>
      </c>
      <c r="J136" s="131" t="s">
        <v>164</v>
      </c>
      <c r="K136" s="132" t="s">
        <v>185</v>
      </c>
      <c r="L136" s="128"/>
      <c r="M136" s="47" t="s">
        <v>1</v>
      </c>
      <c r="N136" s="48" t="s">
        <v>40</v>
      </c>
      <c r="O136" s="48" t="s">
        <v>186</v>
      </c>
      <c r="P136" s="48" t="s">
        <v>187</v>
      </c>
      <c r="Q136" s="48" t="s">
        <v>188</v>
      </c>
      <c r="R136" s="48" t="s">
        <v>189</v>
      </c>
      <c r="S136" s="48" t="s">
        <v>190</v>
      </c>
      <c r="T136" s="49" t="s">
        <v>191</v>
      </c>
    </row>
    <row r="137" spans="2:65" s="18" customFormat="1" ht="22.9" customHeight="1">
      <c r="B137" s="19"/>
      <c r="C137" s="53" t="s">
        <v>161</v>
      </c>
      <c r="J137" s="133">
        <f>BK137</f>
        <v>0</v>
      </c>
      <c r="L137" s="19"/>
      <c r="M137" s="50"/>
      <c r="N137" s="43"/>
      <c r="O137" s="43"/>
      <c r="P137" s="134">
        <f>P138+P179+P199</f>
        <v>0</v>
      </c>
      <c r="Q137" s="43"/>
      <c r="R137" s="134">
        <f>R138+R179+R199</f>
        <v>165.2976477787</v>
      </c>
      <c r="S137" s="43"/>
      <c r="T137" s="135">
        <f>T138+T179+T199</f>
        <v>35.350393000000004</v>
      </c>
      <c r="AT137" s="3" t="s">
        <v>75</v>
      </c>
      <c r="AU137" s="3" t="s">
        <v>166</v>
      </c>
      <c r="BK137" s="136">
        <f>BK138+BK179+BK199</f>
        <v>0</v>
      </c>
    </row>
    <row r="138" spans="2:65" s="137" customFormat="1" ht="25.9" customHeight="1">
      <c r="B138" s="138"/>
      <c r="D138" s="139" t="s">
        <v>75</v>
      </c>
      <c r="E138" s="140" t="s">
        <v>192</v>
      </c>
      <c r="F138" s="140" t="s">
        <v>193</v>
      </c>
      <c r="I138" s="141"/>
      <c r="J138" s="142">
        <f>BK138</f>
        <v>0</v>
      </c>
      <c r="L138" s="138"/>
      <c r="M138" s="143"/>
      <c r="P138" s="144">
        <f>P139+P150+P156+P164+P167+P177</f>
        <v>0</v>
      </c>
      <c r="R138" s="144">
        <f>R139+R150+R156+R164+R167+R177</f>
        <v>161.86871368000001</v>
      </c>
      <c r="T138" s="145">
        <f>T139+T150+T156+T164+T167+T177</f>
        <v>30.979600000000005</v>
      </c>
      <c r="AR138" s="139" t="s">
        <v>84</v>
      </c>
      <c r="AT138" s="146" t="s">
        <v>75</v>
      </c>
      <c r="AU138" s="146" t="s">
        <v>76</v>
      </c>
      <c r="AY138" s="139" t="s">
        <v>194</v>
      </c>
      <c r="BK138" s="147">
        <f>BK139+BK150+BK156+BK164+BK167+BK177</f>
        <v>0</v>
      </c>
    </row>
    <row r="139" spans="2:65" s="137" customFormat="1" ht="22.9" customHeight="1">
      <c r="B139" s="138"/>
      <c r="D139" s="139" t="s">
        <v>75</v>
      </c>
      <c r="E139" s="148" t="s">
        <v>84</v>
      </c>
      <c r="F139" s="148" t="s">
        <v>1097</v>
      </c>
      <c r="I139" s="141"/>
      <c r="J139" s="149">
        <f>BK139</f>
        <v>0</v>
      </c>
      <c r="L139" s="138"/>
      <c r="M139" s="143"/>
      <c r="P139" s="144">
        <f>SUM(P140:P149)</f>
        <v>0</v>
      </c>
      <c r="R139" s="144">
        <f>SUM(R140:R149)</f>
        <v>0</v>
      </c>
      <c r="T139" s="145">
        <f>SUM(T140:T149)</f>
        <v>8.5536000000000012</v>
      </c>
      <c r="AR139" s="139" t="s">
        <v>84</v>
      </c>
      <c r="AT139" s="146" t="s">
        <v>75</v>
      </c>
      <c r="AU139" s="146" t="s">
        <v>84</v>
      </c>
      <c r="AY139" s="139" t="s">
        <v>194</v>
      </c>
      <c r="BK139" s="147">
        <f>SUM(BK140:BK149)</f>
        <v>0</v>
      </c>
    </row>
    <row r="140" spans="2:65" s="18" customFormat="1" ht="33" customHeight="1">
      <c r="B140" s="121"/>
      <c r="C140" s="150" t="s">
        <v>84</v>
      </c>
      <c r="D140" s="150" t="s">
        <v>197</v>
      </c>
      <c r="E140" s="151" t="s">
        <v>3061</v>
      </c>
      <c r="F140" s="152" t="s">
        <v>3062</v>
      </c>
      <c r="G140" s="153" t="s">
        <v>419</v>
      </c>
      <c r="H140" s="154">
        <v>38.880000000000003</v>
      </c>
      <c r="I140" s="155"/>
      <c r="J140" s="155">
        <f t="shared" ref="J140:J149" si="5">ROUND(I140*H140,2)</f>
        <v>0</v>
      </c>
      <c r="K140" s="156"/>
      <c r="L140" s="19"/>
      <c r="M140" s="157" t="s">
        <v>1</v>
      </c>
      <c r="N140" s="120" t="s">
        <v>42</v>
      </c>
      <c r="P140" s="158">
        <f t="shared" ref="P140:P149" si="6">O140*H140</f>
        <v>0</v>
      </c>
      <c r="Q140" s="158">
        <v>0</v>
      </c>
      <c r="R140" s="158">
        <f t="shared" ref="R140:R149" si="7">Q140*H140</f>
        <v>0</v>
      </c>
      <c r="S140" s="158">
        <v>0.22</v>
      </c>
      <c r="T140" s="159">
        <f t="shared" ref="T140:T149" si="8">S140*H140</f>
        <v>8.5536000000000012</v>
      </c>
      <c r="AR140" s="106" t="s">
        <v>213</v>
      </c>
      <c r="AT140" s="106" t="s">
        <v>197</v>
      </c>
      <c r="AU140" s="106" t="s">
        <v>174</v>
      </c>
      <c r="AY140" s="3" t="s">
        <v>194</v>
      </c>
      <c r="BE140" s="81">
        <f t="shared" ref="BE140:BE149" si="9">IF(N140="základná",J140,0)</f>
        <v>0</v>
      </c>
      <c r="BF140" s="81">
        <f t="shared" ref="BF140:BF149" si="10">IF(N140="znížená",J140,0)</f>
        <v>0</v>
      </c>
      <c r="BG140" s="81">
        <f t="shared" ref="BG140:BG149" si="11">IF(N140="zákl. prenesená",J140,0)</f>
        <v>0</v>
      </c>
      <c r="BH140" s="81">
        <f t="shared" ref="BH140:BH149" si="12">IF(N140="zníž. prenesená",J140,0)</f>
        <v>0</v>
      </c>
      <c r="BI140" s="81">
        <f t="shared" ref="BI140:BI149" si="13">IF(N140="nulová",J140,0)</f>
        <v>0</v>
      </c>
      <c r="BJ140" s="3" t="s">
        <v>174</v>
      </c>
      <c r="BK140" s="81">
        <f t="shared" ref="BK140:BK149" si="14">ROUND(I140*H140,2)</f>
        <v>0</v>
      </c>
      <c r="BL140" s="3" t="s">
        <v>213</v>
      </c>
      <c r="BM140" s="106" t="s">
        <v>3063</v>
      </c>
    </row>
    <row r="141" spans="2:65" s="18" customFormat="1" ht="24.2" customHeight="1">
      <c r="B141" s="121"/>
      <c r="C141" s="150" t="s">
        <v>174</v>
      </c>
      <c r="D141" s="150" t="s">
        <v>197</v>
      </c>
      <c r="E141" s="151" t="s">
        <v>2928</v>
      </c>
      <c r="F141" s="152" t="s">
        <v>2929</v>
      </c>
      <c r="G141" s="153" t="s">
        <v>803</v>
      </c>
      <c r="H141" s="154">
        <v>124.25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213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213</v>
      </c>
      <c r="BM141" s="106" t="s">
        <v>2930</v>
      </c>
    </row>
    <row r="142" spans="2:65" s="18" customFormat="1" ht="37.9" customHeight="1">
      <c r="B142" s="121"/>
      <c r="C142" s="150" t="s">
        <v>205</v>
      </c>
      <c r="D142" s="150" t="s">
        <v>197</v>
      </c>
      <c r="E142" s="151" t="s">
        <v>2931</v>
      </c>
      <c r="F142" s="152" t="s">
        <v>2932</v>
      </c>
      <c r="G142" s="153" t="s">
        <v>803</v>
      </c>
      <c r="H142" s="154">
        <v>124.25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</v>
      </c>
      <c r="T142" s="159">
        <f t="shared" si="8"/>
        <v>0</v>
      </c>
      <c r="AR142" s="106" t="s">
        <v>213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213</v>
      </c>
      <c r="BM142" s="106" t="s">
        <v>2933</v>
      </c>
    </row>
    <row r="143" spans="2:65" s="18" customFormat="1" ht="21.75" customHeight="1">
      <c r="B143" s="121"/>
      <c r="C143" s="150" t="s">
        <v>213</v>
      </c>
      <c r="D143" s="150" t="s">
        <v>197</v>
      </c>
      <c r="E143" s="151" t="s">
        <v>2934</v>
      </c>
      <c r="F143" s="152" t="s">
        <v>2935</v>
      </c>
      <c r="G143" s="153" t="s">
        <v>803</v>
      </c>
      <c r="H143" s="154">
        <v>33.106999999999999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</v>
      </c>
      <c r="T143" s="159">
        <f t="shared" si="8"/>
        <v>0</v>
      </c>
      <c r="AR143" s="106" t="s">
        <v>213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213</v>
      </c>
      <c r="BM143" s="106" t="s">
        <v>2936</v>
      </c>
    </row>
    <row r="144" spans="2:65" s="18" customFormat="1" ht="16.5" customHeight="1">
      <c r="B144" s="121"/>
      <c r="C144" s="150" t="s">
        <v>218</v>
      </c>
      <c r="D144" s="150" t="s">
        <v>197</v>
      </c>
      <c r="E144" s="151" t="s">
        <v>2937</v>
      </c>
      <c r="F144" s="152" t="s">
        <v>2938</v>
      </c>
      <c r="G144" s="153" t="s">
        <v>803</v>
      </c>
      <c r="H144" s="154">
        <v>33.106999999999999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0</v>
      </c>
      <c r="R144" s="158">
        <f t="shared" si="7"/>
        <v>0</v>
      </c>
      <c r="S144" s="158">
        <v>0</v>
      </c>
      <c r="T144" s="159">
        <f t="shared" si="8"/>
        <v>0</v>
      </c>
      <c r="AR144" s="106" t="s">
        <v>213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213</v>
      </c>
      <c r="BM144" s="106" t="s">
        <v>2939</v>
      </c>
    </row>
    <row r="145" spans="2:65" s="18" customFormat="1" ht="33" customHeight="1">
      <c r="B145" s="121"/>
      <c r="C145" s="150" t="s">
        <v>220</v>
      </c>
      <c r="D145" s="150" t="s">
        <v>197</v>
      </c>
      <c r="E145" s="151" t="s">
        <v>1411</v>
      </c>
      <c r="F145" s="152" t="s">
        <v>1412</v>
      </c>
      <c r="G145" s="153" t="s">
        <v>803</v>
      </c>
      <c r="H145" s="154">
        <v>33.106999999999999</v>
      </c>
      <c r="I145" s="155"/>
      <c r="J145" s="155">
        <f t="shared" si="5"/>
        <v>0</v>
      </c>
      <c r="K145" s="156"/>
      <c r="L145" s="19"/>
      <c r="M145" s="157" t="s">
        <v>1</v>
      </c>
      <c r="N145" s="120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0</v>
      </c>
      <c r="T145" s="159">
        <f t="shared" si="8"/>
        <v>0</v>
      </c>
      <c r="AR145" s="106" t="s">
        <v>213</v>
      </c>
      <c r="AT145" s="106" t="s">
        <v>197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213</v>
      </c>
      <c r="BM145" s="106" t="s">
        <v>2940</v>
      </c>
    </row>
    <row r="146" spans="2:65" s="18" customFormat="1" ht="37.9" customHeight="1">
      <c r="B146" s="121"/>
      <c r="C146" s="150" t="s">
        <v>222</v>
      </c>
      <c r="D146" s="150" t="s">
        <v>197</v>
      </c>
      <c r="E146" s="151" t="s">
        <v>1414</v>
      </c>
      <c r="F146" s="152" t="s">
        <v>1415</v>
      </c>
      <c r="G146" s="153" t="s">
        <v>803</v>
      </c>
      <c r="H146" s="154">
        <v>231.749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213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213</v>
      </c>
      <c r="BM146" s="106" t="s">
        <v>2941</v>
      </c>
    </row>
    <row r="147" spans="2:65" s="18" customFormat="1" ht="16.5" customHeight="1">
      <c r="B147" s="121"/>
      <c r="C147" s="150" t="s">
        <v>224</v>
      </c>
      <c r="D147" s="150" t="s">
        <v>197</v>
      </c>
      <c r="E147" s="151" t="s">
        <v>1417</v>
      </c>
      <c r="F147" s="152" t="s">
        <v>1418</v>
      </c>
      <c r="G147" s="153" t="s">
        <v>803</v>
      </c>
      <c r="H147" s="154">
        <v>33.106999999999999</v>
      </c>
      <c r="I147" s="155"/>
      <c r="J147" s="155">
        <f t="shared" si="5"/>
        <v>0</v>
      </c>
      <c r="K147" s="156"/>
      <c r="L147" s="19"/>
      <c r="M147" s="157" t="s">
        <v>1</v>
      </c>
      <c r="N147" s="120" t="s">
        <v>42</v>
      </c>
      <c r="P147" s="158">
        <f t="shared" si="6"/>
        <v>0</v>
      </c>
      <c r="Q147" s="158">
        <v>0</v>
      </c>
      <c r="R147" s="158">
        <f t="shared" si="7"/>
        <v>0</v>
      </c>
      <c r="S147" s="158">
        <v>0</v>
      </c>
      <c r="T147" s="159">
        <f t="shared" si="8"/>
        <v>0</v>
      </c>
      <c r="AR147" s="106" t="s">
        <v>213</v>
      </c>
      <c r="AT147" s="106" t="s">
        <v>197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213</v>
      </c>
      <c r="BM147" s="106" t="s">
        <v>2942</v>
      </c>
    </row>
    <row r="148" spans="2:65" s="18" customFormat="1" ht="33" customHeight="1">
      <c r="B148" s="121"/>
      <c r="C148" s="150" t="s">
        <v>195</v>
      </c>
      <c r="D148" s="150" t="s">
        <v>197</v>
      </c>
      <c r="E148" s="151" t="s">
        <v>2943</v>
      </c>
      <c r="F148" s="152" t="s">
        <v>2944</v>
      </c>
      <c r="G148" s="153" t="s">
        <v>803</v>
      </c>
      <c r="H148" s="154">
        <v>124.25</v>
      </c>
      <c r="I148" s="155"/>
      <c r="J148" s="155">
        <f t="shared" si="5"/>
        <v>0</v>
      </c>
      <c r="K148" s="156"/>
      <c r="L148" s="19"/>
      <c r="M148" s="157" t="s">
        <v>1</v>
      </c>
      <c r="N148" s="120" t="s">
        <v>42</v>
      </c>
      <c r="P148" s="158">
        <f t="shared" si="6"/>
        <v>0</v>
      </c>
      <c r="Q148" s="158">
        <v>0</v>
      </c>
      <c r="R148" s="158">
        <f t="shared" si="7"/>
        <v>0</v>
      </c>
      <c r="S148" s="158">
        <v>0</v>
      </c>
      <c r="T148" s="159">
        <f t="shared" si="8"/>
        <v>0</v>
      </c>
      <c r="AR148" s="106" t="s">
        <v>213</v>
      </c>
      <c r="AT148" s="106" t="s">
        <v>197</v>
      </c>
      <c r="AU148" s="106" t="s">
        <v>174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213</v>
      </c>
      <c r="BM148" s="106" t="s">
        <v>2945</v>
      </c>
    </row>
    <row r="149" spans="2:65" s="18" customFormat="1" ht="21.75" customHeight="1">
      <c r="B149" s="121"/>
      <c r="C149" s="150" t="s">
        <v>232</v>
      </c>
      <c r="D149" s="150" t="s">
        <v>197</v>
      </c>
      <c r="E149" s="151" t="s">
        <v>1128</v>
      </c>
      <c r="F149" s="152" t="s">
        <v>1129</v>
      </c>
      <c r="G149" s="153" t="s">
        <v>419</v>
      </c>
      <c r="H149" s="154">
        <v>21.6</v>
      </c>
      <c r="I149" s="155"/>
      <c r="J149" s="155">
        <f t="shared" si="5"/>
        <v>0</v>
      </c>
      <c r="K149" s="156"/>
      <c r="L149" s="19"/>
      <c r="M149" s="157" t="s">
        <v>1</v>
      </c>
      <c r="N149" s="120" t="s">
        <v>42</v>
      </c>
      <c r="P149" s="158">
        <f t="shared" si="6"/>
        <v>0</v>
      </c>
      <c r="Q149" s="158">
        <v>0</v>
      </c>
      <c r="R149" s="158">
        <f t="shared" si="7"/>
        <v>0</v>
      </c>
      <c r="S149" s="158">
        <v>0</v>
      </c>
      <c r="T149" s="159">
        <f t="shared" si="8"/>
        <v>0</v>
      </c>
      <c r="AR149" s="106" t="s">
        <v>213</v>
      </c>
      <c r="AT149" s="106" t="s">
        <v>197</v>
      </c>
      <c r="AU149" s="106" t="s">
        <v>174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213</v>
      </c>
      <c r="BM149" s="106" t="s">
        <v>3064</v>
      </c>
    </row>
    <row r="150" spans="2:65" s="137" customFormat="1" ht="22.9" customHeight="1">
      <c r="B150" s="138"/>
      <c r="D150" s="139" t="s">
        <v>75</v>
      </c>
      <c r="E150" s="148" t="s">
        <v>174</v>
      </c>
      <c r="F150" s="148" t="s">
        <v>797</v>
      </c>
      <c r="I150" s="141"/>
      <c r="J150" s="149">
        <f>BK150</f>
        <v>0</v>
      </c>
      <c r="L150" s="138"/>
      <c r="M150" s="143"/>
      <c r="P150" s="144">
        <f>SUM(P151:P155)</f>
        <v>0</v>
      </c>
      <c r="R150" s="144">
        <f>SUM(R151:R155)</f>
        <v>122.37884048000001</v>
      </c>
      <c r="T150" s="145">
        <f>SUM(T151:T155)</f>
        <v>0</v>
      </c>
      <c r="AR150" s="139" t="s">
        <v>84</v>
      </c>
      <c r="AT150" s="146" t="s">
        <v>75</v>
      </c>
      <c r="AU150" s="146" t="s">
        <v>84</v>
      </c>
      <c r="AY150" s="139" t="s">
        <v>194</v>
      </c>
      <c r="BK150" s="147">
        <f>SUM(BK151:BK155)</f>
        <v>0</v>
      </c>
    </row>
    <row r="151" spans="2:65" s="18" customFormat="1" ht="24.2" customHeight="1">
      <c r="B151" s="121"/>
      <c r="C151" s="150" t="s">
        <v>236</v>
      </c>
      <c r="D151" s="150" t="s">
        <v>197</v>
      </c>
      <c r="E151" s="151" t="s">
        <v>1135</v>
      </c>
      <c r="F151" s="152" t="s">
        <v>1136</v>
      </c>
      <c r="G151" s="153" t="s">
        <v>803</v>
      </c>
      <c r="H151" s="154">
        <v>13.804</v>
      </c>
      <c r="I151" s="155"/>
      <c r="J151" s="155">
        <f>ROUND(I151*H151,2)</f>
        <v>0</v>
      </c>
      <c r="K151" s="156"/>
      <c r="L151" s="19"/>
      <c r="M151" s="157" t="s">
        <v>1</v>
      </c>
      <c r="N151" s="120" t="s">
        <v>42</v>
      </c>
      <c r="P151" s="158">
        <f>O151*H151</f>
        <v>0</v>
      </c>
      <c r="Q151" s="158">
        <v>2.0699999999999998</v>
      </c>
      <c r="R151" s="158">
        <f>Q151*H151</f>
        <v>28.574279999999998</v>
      </c>
      <c r="S151" s="158">
        <v>0</v>
      </c>
      <c r="T151" s="159">
        <f>S151*H151</f>
        <v>0</v>
      </c>
      <c r="AR151" s="106" t="s">
        <v>213</v>
      </c>
      <c r="AT151" s="106" t="s">
        <v>197</v>
      </c>
      <c r="AU151" s="106" t="s">
        <v>174</v>
      </c>
      <c r="AY151" s="3" t="s">
        <v>194</v>
      </c>
      <c r="BE151" s="81">
        <f>IF(N151="základná",J151,0)</f>
        <v>0</v>
      </c>
      <c r="BF151" s="81">
        <f>IF(N151="znížená",J151,0)</f>
        <v>0</v>
      </c>
      <c r="BG151" s="81">
        <f>IF(N151="zákl. prenesená",J151,0)</f>
        <v>0</v>
      </c>
      <c r="BH151" s="81">
        <f>IF(N151="zníž. prenesená",J151,0)</f>
        <v>0</v>
      </c>
      <c r="BI151" s="81">
        <f>IF(N151="nulová",J151,0)</f>
        <v>0</v>
      </c>
      <c r="BJ151" s="3" t="s">
        <v>174</v>
      </c>
      <c r="BK151" s="81">
        <f>ROUND(I151*H151,2)</f>
        <v>0</v>
      </c>
      <c r="BL151" s="3" t="s">
        <v>213</v>
      </c>
      <c r="BM151" s="106" t="s">
        <v>2946</v>
      </c>
    </row>
    <row r="152" spans="2:65" s="18" customFormat="1" ht="24.2" customHeight="1">
      <c r="B152" s="121"/>
      <c r="C152" s="150" t="s">
        <v>240</v>
      </c>
      <c r="D152" s="150" t="s">
        <v>197</v>
      </c>
      <c r="E152" s="151" t="s">
        <v>2947</v>
      </c>
      <c r="F152" s="152" t="s">
        <v>2948</v>
      </c>
      <c r="G152" s="153" t="s">
        <v>227</v>
      </c>
      <c r="H152" s="154">
        <v>166</v>
      </c>
      <c r="I152" s="155"/>
      <c r="J152" s="155">
        <f>ROUND(I152*H152,2)</f>
        <v>0</v>
      </c>
      <c r="K152" s="156"/>
      <c r="L152" s="19"/>
      <c r="M152" s="157" t="s">
        <v>1</v>
      </c>
      <c r="N152" s="120" t="s">
        <v>42</v>
      </c>
      <c r="P152" s="158">
        <f>O152*H152</f>
        <v>0</v>
      </c>
      <c r="Q152" s="158">
        <v>4.5500000000000002E-3</v>
      </c>
      <c r="R152" s="158">
        <f>Q152*H152</f>
        <v>0.75530000000000008</v>
      </c>
      <c r="S152" s="158">
        <v>0</v>
      </c>
      <c r="T152" s="159">
        <f>S152*H152</f>
        <v>0</v>
      </c>
      <c r="AR152" s="106" t="s">
        <v>213</v>
      </c>
      <c r="AT152" s="106" t="s">
        <v>197</v>
      </c>
      <c r="AU152" s="106" t="s">
        <v>174</v>
      </c>
      <c r="AY152" s="3" t="s">
        <v>194</v>
      </c>
      <c r="BE152" s="81">
        <f>IF(N152="základná",J152,0)</f>
        <v>0</v>
      </c>
      <c r="BF152" s="81">
        <f>IF(N152="znížená",J152,0)</f>
        <v>0</v>
      </c>
      <c r="BG152" s="81">
        <f>IF(N152="zákl. prenesená",J152,0)</f>
        <v>0</v>
      </c>
      <c r="BH152" s="81">
        <f>IF(N152="zníž. prenesená",J152,0)</f>
        <v>0</v>
      </c>
      <c r="BI152" s="81">
        <f>IF(N152="nulová",J152,0)</f>
        <v>0</v>
      </c>
      <c r="BJ152" s="3" t="s">
        <v>174</v>
      </c>
      <c r="BK152" s="81">
        <f>ROUND(I152*H152,2)</f>
        <v>0</v>
      </c>
      <c r="BL152" s="3" t="s">
        <v>213</v>
      </c>
      <c r="BM152" s="106" t="s">
        <v>2949</v>
      </c>
    </row>
    <row r="153" spans="2:65" s="18" customFormat="1" ht="16.5" customHeight="1">
      <c r="B153" s="121"/>
      <c r="C153" s="150" t="s">
        <v>244</v>
      </c>
      <c r="D153" s="150" t="s">
        <v>197</v>
      </c>
      <c r="E153" s="151" t="s">
        <v>2950</v>
      </c>
      <c r="F153" s="152" t="s">
        <v>2951</v>
      </c>
      <c r="G153" s="153" t="s">
        <v>803</v>
      </c>
      <c r="H153" s="154">
        <v>38.511000000000003</v>
      </c>
      <c r="I153" s="155"/>
      <c r="J153" s="155">
        <f>ROUND(I153*H153,2)</f>
        <v>0</v>
      </c>
      <c r="K153" s="156"/>
      <c r="L153" s="19"/>
      <c r="M153" s="157" t="s">
        <v>1</v>
      </c>
      <c r="N153" s="120" t="s">
        <v>42</v>
      </c>
      <c r="P153" s="158">
        <f>O153*H153</f>
        <v>0</v>
      </c>
      <c r="Q153" s="158">
        <v>2.4086599999999998</v>
      </c>
      <c r="R153" s="158">
        <f>Q153*H153</f>
        <v>92.759905259999996</v>
      </c>
      <c r="S153" s="158">
        <v>0</v>
      </c>
      <c r="T153" s="159">
        <f>S153*H153</f>
        <v>0</v>
      </c>
      <c r="AR153" s="106" t="s">
        <v>213</v>
      </c>
      <c r="AT153" s="106" t="s">
        <v>197</v>
      </c>
      <c r="AU153" s="106" t="s">
        <v>174</v>
      </c>
      <c r="AY153" s="3" t="s">
        <v>194</v>
      </c>
      <c r="BE153" s="81">
        <f>IF(N153="základná",J153,0)</f>
        <v>0</v>
      </c>
      <c r="BF153" s="81">
        <f>IF(N153="znížená",J153,0)</f>
        <v>0</v>
      </c>
      <c r="BG153" s="81">
        <f>IF(N153="zákl. prenesená",J153,0)</f>
        <v>0</v>
      </c>
      <c r="BH153" s="81">
        <f>IF(N153="zníž. prenesená",J153,0)</f>
        <v>0</v>
      </c>
      <c r="BI153" s="81">
        <f>IF(N153="nulová",J153,0)</f>
        <v>0</v>
      </c>
      <c r="BJ153" s="3" t="s">
        <v>174</v>
      </c>
      <c r="BK153" s="81">
        <f>ROUND(I153*H153,2)</f>
        <v>0</v>
      </c>
      <c r="BL153" s="3" t="s">
        <v>213</v>
      </c>
      <c r="BM153" s="106" t="s">
        <v>2952</v>
      </c>
    </row>
    <row r="154" spans="2:65" s="18" customFormat="1" ht="21.75" customHeight="1">
      <c r="B154" s="121"/>
      <c r="C154" s="150" t="s">
        <v>249</v>
      </c>
      <c r="D154" s="150" t="s">
        <v>197</v>
      </c>
      <c r="E154" s="151" t="s">
        <v>2953</v>
      </c>
      <c r="F154" s="152" t="s">
        <v>2954</v>
      </c>
      <c r="G154" s="153" t="s">
        <v>419</v>
      </c>
      <c r="H154" s="154">
        <v>48.713000000000001</v>
      </c>
      <c r="I154" s="155"/>
      <c r="J154" s="155">
        <f>ROUND(I154*H154,2)</f>
        <v>0</v>
      </c>
      <c r="K154" s="156"/>
      <c r="L154" s="19"/>
      <c r="M154" s="157" t="s">
        <v>1</v>
      </c>
      <c r="N154" s="120" t="s">
        <v>42</v>
      </c>
      <c r="P154" s="158">
        <f>O154*H154</f>
        <v>0</v>
      </c>
      <c r="Q154" s="158">
        <v>5.94E-3</v>
      </c>
      <c r="R154" s="158">
        <f>Q154*H154</f>
        <v>0.28935522000000002</v>
      </c>
      <c r="S154" s="158">
        <v>0</v>
      </c>
      <c r="T154" s="159">
        <f>S154*H154</f>
        <v>0</v>
      </c>
      <c r="AR154" s="106" t="s">
        <v>213</v>
      </c>
      <c r="AT154" s="106" t="s">
        <v>197</v>
      </c>
      <c r="AU154" s="106" t="s">
        <v>174</v>
      </c>
      <c r="AY154" s="3" t="s">
        <v>194</v>
      </c>
      <c r="BE154" s="81">
        <f>IF(N154="základná",J154,0)</f>
        <v>0</v>
      </c>
      <c r="BF154" s="81">
        <f>IF(N154="znížená",J154,0)</f>
        <v>0</v>
      </c>
      <c r="BG154" s="81">
        <f>IF(N154="zákl. prenesená",J154,0)</f>
        <v>0</v>
      </c>
      <c r="BH154" s="81">
        <f>IF(N154="zníž. prenesená",J154,0)</f>
        <v>0</v>
      </c>
      <c r="BI154" s="81">
        <f>IF(N154="nulová",J154,0)</f>
        <v>0</v>
      </c>
      <c r="BJ154" s="3" t="s">
        <v>174</v>
      </c>
      <c r="BK154" s="81">
        <f>ROUND(I154*H154,2)</f>
        <v>0</v>
      </c>
      <c r="BL154" s="3" t="s">
        <v>213</v>
      </c>
      <c r="BM154" s="106" t="s">
        <v>2955</v>
      </c>
    </row>
    <row r="155" spans="2:65" s="18" customFormat="1" ht="21.75" customHeight="1">
      <c r="B155" s="121"/>
      <c r="C155" s="150" t="s">
        <v>253</v>
      </c>
      <c r="D155" s="150" t="s">
        <v>197</v>
      </c>
      <c r="E155" s="151" t="s">
        <v>2956</v>
      </c>
      <c r="F155" s="152" t="s">
        <v>2957</v>
      </c>
      <c r="G155" s="153" t="s">
        <v>419</v>
      </c>
      <c r="H155" s="154">
        <v>48.713000000000001</v>
      </c>
      <c r="I155" s="155"/>
      <c r="J155" s="155">
        <f>ROUND(I155*H155,2)</f>
        <v>0</v>
      </c>
      <c r="K155" s="156"/>
      <c r="L155" s="19"/>
      <c r="M155" s="157" t="s">
        <v>1</v>
      </c>
      <c r="N155" s="120" t="s">
        <v>42</v>
      </c>
      <c r="P155" s="158">
        <f>O155*H155</f>
        <v>0</v>
      </c>
      <c r="Q155" s="158">
        <v>0</v>
      </c>
      <c r="R155" s="158">
        <f>Q155*H155</f>
        <v>0</v>
      </c>
      <c r="S155" s="158">
        <v>0</v>
      </c>
      <c r="T155" s="159">
        <f>S155*H155</f>
        <v>0</v>
      </c>
      <c r="AR155" s="106" t="s">
        <v>213</v>
      </c>
      <c r="AT155" s="106" t="s">
        <v>197</v>
      </c>
      <c r="AU155" s="106" t="s">
        <v>174</v>
      </c>
      <c r="AY155" s="3" t="s">
        <v>194</v>
      </c>
      <c r="BE155" s="81">
        <f>IF(N155="základná",J155,0)</f>
        <v>0</v>
      </c>
      <c r="BF155" s="81">
        <f>IF(N155="znížená",J155,0)</f>
        <v>0</v>
      </c>
      <c r="BG155" s="81">
        <f>IF(N155="zákl. prenesená",J155,0)</f>
        <v>0</v>
      </c>
      <c r="BH155" s="81">
        <f>IF(N155="zníž. prenesená",J155,0)</f>
        <v>0</v>
      </c>
      <c r="BI155" s="81">
        <f>IF(N155="nulová",J155,0)</f>
        <v>0</v>
      </c>
      <c r="BJ155" s="3" t="s">
        <v>174</v>
      </c>
      <c r="BK155" s="81">
        <f>ROUND(I155*H155,2)</f>
        <v>0</v>
      </c>
      <c r="BL155" s="3" t="s">
        <v>213</v>
      </c>
      <c r="BM155" s="106" t="s">
        <v>2958</v>
      </c>
    </row>
    <row r="156" spans="2:65" s="137" customFormat="1" ht="22.9" customHeight="1">
      <c r="B156" s="138"/>
      <c r="D156" s="139" t="s">
        <v>75</v>
      </c>
      <c r="E156" s="148" t="s">
        <v>205</v>
      </c>
      <c r="F156" s="148" t="s">
        <v>1171</v>
      </c>
      <c r="I156" s="141"/>
      <c r="J156" s="149">
        <f>BK156</f>
        <v>0</v>
      </c>
      <c r="L156" s="138"/>
      <c r="M156" s="143"/>
      <c r="P156" s="144">
        <f>SUM(P157:P163)</f>
        <v>0</v>
      </c>
      <c r="R156" s="144">
        <f>SUM(R157:R163)</f>
        <v>18.845856800000004</v>
      </c>
      <c r="T156" s="145">
        <f>SUM(T157:T163)</f>
        <v>0</v>
      </c>
      <c r="AR156" s="139" t="s">
        <v>84</v>
      </c>
      <c r="AT156" s="146" t="s">
        <v>75</v>
      </c>
      <c r="AU156" s="146" t="s">
        <v>84</v>
      </c>
      <c r="AY156" s="139" t="s">
        <v>194</v>
      </c>
      <c r="BK156" s="147">
        <f>SUM(BK157:BK163)</f>
        <v>0</v>
      </c>
    </row>
    <row r="157" spans="2:65" s="18" customFormat="1" ht="33" customHeight="1">
      <c r="B157" s="121"/>
      <c r="C157" s="150" t="s">
        <v>257</v>
      </c>
      <c r="D157" s="150" t="s">
        <v>197</v>
      </c>
      <c r="E157" s="151" t="s">
        <v>3065</v>
      </c>
      <c r="F157" s="152" t="s">
        <v>3066</v>
      </c>
      <c r="G157" s="153" t="s">
        <v>227</v>
      </c>
      <c r="H157" s="154">
        <v>8</v>
      </c>
      <c r="I157" s="155"/>
      <c r="J157" s="155">
        <f t="shared" ref="J157:J163" si="15">ROUND(I157*H157,2)</f>
        <v>0</v>
      </c>
      <c r="K157" s="156"/>
      <c r="L157" s="19"/>
      <c r="M157" s="157" t="s">
        <v>1</v>
      </c>
      <c r="N157" s="120" t="s">
        <v>42</v>
      </c>
      <c r="P157" s="158">
        <f t="shared" ref="P157:P163" si="16">O157*H157</f>
        <v>0</v>
      </c>
      <c r="Q157" s="158">
        <v>2.6507200000000001E-3</v>
      </c>
      <c r="R157" s="158">
        <f t="shared" ref="R157:R163" si="17">Q157*H157</f>
        <v>2.1205760000000001E-2</v>
      </c>
      <c r="S157" s="158">
        <v>0</v>
      </c>
      <c r="T157" s="159">
        <f t="shared" ref="T157:T163" si="18">S157*H157</f>
        <v>0</v>
      </c>
      <c r="AR157" s="106" t="s">
        <v>213</v>
      </c>
      <c r="AT157" s="106" t="s">
        <v>197</v>
      </c>
      <c r="AU157" s="106" t="s">
        <v>174</v>
      </c>
      <c r="AY157" s="3" t="s">
        <v>194</v>
      </c>
      <c r="BE157" s="81">
        <f t="shared" ref="BE157:BE163" si="19">IF(N157="základná",J157,0)</f>
        <v>0</v>
      </c>
      <c r="BF157" s="81">
        <f t="shared" ref="BF157:BF163" si="20">IF(N157="znížená",J157,0)</f>
        <v>0</v>
      </c>
      <c r="BG157" s="81">
        <f t="shared" ref="BG157:BG163" si="21">IF(N157="zákl. prenesená",J157,0)</f>
        <v>0</v>
      </c>
      <c r="BH157" s="81">
        <f t="shared" ref="BH157:BH163" si="22">IF(N157="zníž. prenesená",J157,0)</f>
        <v>0</v>
      </c>
      <c r="BI157" s="81">
        <f t="shared" ref="BI157:BI163" si="23">IF(N157="nulová",J157,0)</f>
        <v>0</v>
      </c>
      <c r="BJ157" s="3" t="s">
        <v>174</v>
      </c>
      <c r="BK157" s="81">
        <f t="shared" ref="BK157:BK163" si="24">ROUND(I157*H157,2)</f>
        <v>0</v>
      </c>
      <c r="BL157" s="3" t="s">
        <v>213</v>
      </c>
      <c r="BM157" s="106" t="s">
        <v>3067</v>
      </c>
    </row>
    <row r="158" spans="2:65" s="18" customFormat="1" ht="16.5" customHeight="1">
      <c r="B158" s="121"/>
      <c r="C158" s="165" t="s">
        <v>261</v>
      </c>
      <c r="D158" s="165" t="s">
        <v>209</v>
      </c>
      <c r="E158" s="166" t="s">
        <v>3068</v>
      </c>
      <c r="F158" s="167" t="s">
        <v>3069</v>
      </c>
      <c r="G158" s="168" t="s">
        <v>227</v>
      </c>
      <c r="H158" s="169">
        <v>32</v>
      </c>
      <c r="I158" s="170"/>
      <c r="J158" s="170">
        <f t="shared" si="15"/>
        <v>0</v>
      </c>
      <c r="K158" s="171"/>
      <c r="L158" s="172"/>
      <c r="M158" s="173" t="s">
        <v>1</v>
      </c>
      <c r="N158" s="174" t="s">
        <v>42</v>
      </c>
      <c r="P158" s="158">
        <f t="shared" si="16"/>
        <v>0</v>
      </c>
      <c r="Q158" s="158">
        <v>3.8000000000000002E-4</v>
      </c>
      <c r="R158" s="158">
        <f t="shared" si="17"/>
        <v>1.2160000000000001E-2</v>
      </c>
      <c r="S158" s="158">
        <v>0</v>
      </c>
      <c r="T158" s="159">
        <f t="shared" si="18"/>
        <v>0</v>
      </c>
      <c r="AR158" s="106" t="s">
        <v>224</v>
      </c>
      <c r="AT158" s="106" t="s">
        <v>209</v>
      </c>
      <c r="AU158" s="106" t="s">
        <v>174</v>
      </c>
      <c r="AY158" s="3" t="s">
        <v>194</v>
      </c>
      <c r="BE158" s="81">
        <f t="shared" si="19"/>
        <v>0</v>
      </c>
      <c r="BF158" s="81">
        <f t="shared" si="20"/>
        <v>0</v>
      </c>
      <c r="BG158" s="81">
        <f t="shared" si="21"/>
        <v>0</v>
      </c>
      <c r="BH158" s="81">
        <f t="shared" si="22"/>
        <v>0</v>
      </c>
      <c r="BI158" s="81">
        <f t="shared" si="23"/>
        <v>0</v>
      </c>
      <c r="BJ158" s="3" t="s">
        <v>174</v>
      </c>
      <c r="BK158" s="81">
        <f t="shared" si="24"/>
        <v>0</v>
      </c>
      <c r="BL158" s="3" t="s">
        <v>213</v>
      </c>
      <c r="BM158" s="106" t="s">
        <v>3070</v>
      </c>
    </row>
    <row r="159" spans="2:65" s="18" customFormat="1" ht="16.5" customHeight="1">
      <c r="B159" s="121"/>
      <c r="C159" s="165" t="s">
        <v>265</v>
      </c>
      <c r="D159" s="165" t="s">
        <v>209</v>
      </c>
      <c r="E159" s="166" t="s">
        <v>3071</v>
      </c>
      <c r="F159" s="167" t="s">
        <v>3072</v>
      </c>
      <c r="G159" s="168" t="s">
        <v>227</v>
      </c>
      <c r="H159" s="169">
        <v>8</v>
      </c>
      <c r="I159" s="170"/>
      <c r="J159" s="170">
        <f t="shared" si="15"/>
        <v>0</v>
      </c>
      <c r="K159" s="171"/>
      <c r="L159" s="172"/>
      <c r="M159" s="173" t="s">
        <v>1</v>
      </c>
      <c r="N159" s="174" t="s">
        <v>42</v>
      </c>
      <c r="P159" s="158">
        <f t="shared" si="16"/>
        <v>0</v>
      </c>
      <c r="Q159" s="158">
        <v>1.15E-3</v>
      </c>
      <c r="R159" s="158">
        <f t="shared" si="17"/>
        <v>9.1999999999999998E-3</v>
      </c>
      <c r="S159" s="158">
        <v>0</v>
      </c>
      <c r="T159" s="159">
        <f t="shared" si="18"/>
        <v>0</v>
      </c>
      <c r="AR159" s="106" t="s">
        <v>224</v>
      </c>
      <c r="AT159" s="106" t="s">
        <v>209</v>
      </c>
      <c r="AU159" s="106" t="s">
        <v>174</v>
      </c>
      <c r="AY159" s="3" t="s">
        <v>194</v>
      </c>
      <c r="BE159" s="81">
        <f t="shared" si="19"/>
        <v>0</v>
      </c>
      <c r="BF159" s="81">
        <f t="shared" si="20"/>
        <v>0</v>
      </c>
      <c r="BG159" s="81">
        <f t="shared" si="21"/>
        <v>0</v>
      </c>
      <c r="BH159" s="81">
        <f t="shared" si="22"/>
        <v>0</v>
      </c>
      <c r="BI159" s="81">
        <f t="shared" si="23"/>
        <v>0</v>
      </c>
      <c r="BJ159" s="3" t="s">
        <v>174</v>
      </c>
      <c r="BK159" s="81">
        <f t="shared" si="24"/>
        <v>0</v>
      </c>
      <c r="BL159" s="3" t="s">
        <v>213</v>
      </c>
      <c r="BM159" s="106" t="s">
        <v>3073</v>
      </c>
    </row>
    <row r="160" spans="2:65" s="18" customFormat="1" ht="24.2" customHeight="1">
      <c r="B160" s="121"/>
      <c r="C160" s="150" t="s">
        <v>269</v>
      </c>
      <c r="D160" s="150" t="s">
        <v>197</v>
      </c>
      <c r="E160" s="151" t="s">
        <v>2959</v>
      </c>
      <c r="F160" s="152" t="s">
        <v>2960</v>
      </c>
      <c r="G160" s="153" t="s">
        <v>227</v>
      </c>
      <c r="H160" s="154">
        <v>152</v>
      </c>
      <c r="I160" s="155"/>
      <c r="J160" s="155">
        <f t="shared" si="15"/>
        <v>0</v>
      </c>
      <c r="K160" s="156"/>
      <c r="L160" s="19"/>
      <c r="M160" s="157" t="s">
        <v>1</v>
      </c>
      <c r="N160" s="120" t="s">
        <v>42</v>
      </c>
      <c r="P160" s="158">
        <f t="shared" si="16"/>
        <v>0</v>
      </c>
      <c r="Q160" s="158">
        <v>0.10958402</v>
      </c>
      <c r="R160" s="158">
        <f t="shared" si="17"/>
        <v>16.656771040000002</v>
      </c>
      <c r="S160" s="158">
        <v>0</v>
      </c>
      <c r="T160" s="159">
        <f t="shared" si="18"/>
        <v>0</v>
      </c>
      <c r="AR160" s="106" t="s">
        <v>213</v>
      </c>
      <c r="AT160" s="106" t="s">
        <v>197</v>
      </c>
      <c r="AU160" s="106" t="s">
        <v>174</v>
      </c>
      <c r="AY160" s="3" t="s">
        <v>194</v>
      </c>
      <c r="BE160" s="81">
        <f t="shared" si="19"/>
        <v>0</v>
      </c>
      <c r="BF160" s="81">
        <f t="shared" si="20"/>
        <v>0</v>
      </c>
      <c r="BG160" s="81">
        <f t="shared" si="21"/>
        <v>0</v>
      </c>
      <c r="BH160" s="81">
        <f t="shared" si="22"/>
        <v>0</v>
      </c>
      <c r="BI160" s="81">
        <f t="shared" si="23"/>
        <v>0</v>
      </c>
      <c r="BJ160" s="3" t="s">
        <v>174</v>
      </c>
      <c r="BK160" s="81">
        <f t="shared" si="24"/>
        <v>0</v>
      </c>
      <c r="BL160" s="3" t="s">
        <v>213</v>
      </c>
      <c r="BM160" s="106" t="s">
        <v>2961</v>
      </c>
    </row>
    <row r="161" spans="2:65" s="18" customFormat="1" ht="21.75" customHeight="1">
      <c r="B161" s="121"/>
      <c r="C161" s="165" t="s">
        <v>273</v>
      </c>
      <c r="D161" s="165" t="s">
        <v>209</v>
      </c>
      <c r="E161" s="166" t="s">
        <v>2962</v>
      </c>
      <c r="F161" s="167" t="s">
        <v>3074</v>
      </c>
      <c r="G161" s="168" t="s">
        <v>227</v>
      </c>
      <c r="H161" s="169">
        <v>152</v>
      </c>
      <c r="I161" s="170"/>
      <c r="J161" s="170">
        <f t="shared" si="15"/>
        <v>0</v>
      </c>
      <c r="K161" s="171"/>
      <c r="L161" s="172"/>
      <c r="M161" s="173" t="s">
        <v>1</v>
      </c>
      <c r="N161" s="174" t="s">
        <v>42</v>
      </c>
      <c r="P161" s="158">
        <f t="shared" si="16"/>
        <v>0</v>
      </c>
      <c r="Q161" s="158">
        <v>5.5100000000000001E-3</v>
      </c>
      <c r="R161" s="158">
        <f t="shared" si="17"/>
        <v>0.83752000000000004</v>
      </c>
      <c r="S161" s="158">
        <v>0</v>
      </c>
      <c r="T161" s="159">
        <f t="shared" si="18"/>
        <v>0</v>
      </c>
      <c r="AR161" s="106" t="s">
        <v>224</v>
      </c>
      <c r="AT161" s="106" t="s">
        <v>209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213</v>
      </c>
      <c r="BM161" s="106" t="s">
        <v>2964</v>
      </c>
    </row>
    <row r="162" spans="2:65" s="18" customFormat="1" ht="24.2" customHeight="1">
      <c r="B162" s="121"/>
      <c r="C162" s="165" t="s">
        <v>277</v>
      </c>
      <c r="D162" s="165" t="s">
        <v>209</v>
      </c>
      <c r="E162" s="166" t="s">
        <v>2965</v>
      </c>
      <c r="F162" s="167" t="s">
        <v>2966</v>
      </c>
      <c r="G162" s="168" t="s">
        <v>227</v>
      </c>
      <c r="H162" s="169">
        <v>140</v>
      </c>
      <c r="I162" s="170"/>
      <c r="J162" s="170">
        <f t="shared" si="15"/>
        <v>0</v>
      </c>
      <c r="K162" s="171"/>
      <c r="L162" s="172"/>
      <c r="M162" s="173" t="s">
        <v>1</v>
      </c>
      <c r="N162" s="174" t="s">
        <v>42</v>
      </c>
      <c r="P162" s="158">
        <f t="shared" si="16"/>
        <v>0</v>
      </c>
      <c r="Q162" s="158">
        <v>7.4999999999999997E-3</v>
      </c>
      <c r="R162" s="158">
        <f t="shared" si="17"/>
        <v>1.05</v>
      </c>
      <c r="S162" s="158">
        <v>0</v>
      </c>
      <c r="T162" s="159">
        <f t="shared" si="18"/>
        <v>0</v>
      </c>
      <c r="AR162" s="106" t="s">
        <v>224</v>
      </c>
      <c r="AT162" s="106" t="s">
        <v>209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213</v>
      </c>
      <c r="BM162" s="106" t="s">
        <v>2967</v>
      </c>
    </row>
    <row r="163" spans="2:65" s="18" customFormat="1" ht="24.2" customHeight="1">
      <c r="B163" s="121"/>
      <c r="C163" s="165" t="s">
        <v>281</v>
      </c>
      <c r="D163" s="165" t="s">
        <v>209</v>
      </c>
      <c r="E163" s="166" t="s">
        <v>2968</v>
      </c>
      <c r="F163" s="167" t="s">
        <v>2969</v>
      </c>
      <c r="G163" s="168" t="s">
        <v>227</v>
      </c>
      <c r="H163" s="169">
        <v>140</v>
      </c>
      <c r="I163" s="170"/>
      <c r="J163" s="170">
        <f t="shared" si="15"/>
        <v>0</v>
      </c>
      <c r="K163" s="171"/>
      <c r="L163" s="172"/>
      <c r="M163" s="173" t="s">
        <v>1</v>
      </c>
      <c r="N163" s="174" t="s">
        <v>42</v>
      </c>
      <c r="P163" s="158">
        <f t="shared" si="16"/>
        <v>0</v>
      </c>
      <c r="Q163" s="158">
        <v>1.8500000000000001E-3</v>
      </c>
      <c r="R163" s="158">
        <f t="shared" si="17"/>
        <v>0.25900000000000001</v>
      </c>
      <c r="S163" s="158">
        <v>0</v>
      </c>
      <c r="T163" s="159">
        <f t="shared" si="18"/>
        <v>0</v>
      </c>
      <c r="AR163" s="106" t="s">
        <v>224</v>
      </c>
      <c r="AT163" s="106" t="s">
        <v>209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213</v>
      </c>
      <c r="BM163" s="106" t="s">
        <v>2970</v>
      </c>
    </row>
    <row r="164" spans="2:65" s="137" customFormat="1" ht="22.9" customHeight="1">
      <c r="B164" s="138"/>
      <c r="D164" s="139" t="s">
        <v>75</v>
      </c>
      <c r="E164" s="148" t="s">
        <v>218</v>
      </c>
      <c r="F164" s="148" t="s">
        <v>1188</v>
      </c>
      <c r="I164" s="141"/>
      <c r="J164" s="149">
        <f>BK164</f>
        <v>0</v>
      </c>
      <c r="L164" s="138"/>
      <c r="M164" s="143"/>
      <c r="P164" s="144">
        <f>SUM(P165:P166)</f>
        <v>0</v>
      </c>
      <c r="R164" s="144">
        <f>SUM(R165:R166)</f>
        <v>15.525248400000002</v>
      </c>
      <c r="T164" s="145">
        <f>SUM(T165:T166)</f>
        <v>0</v>
      </c>
      <c r="AR164" s="139" t="s">
        <v>84</v>
      </c>
      <c r="AT164" s="146" t="s">
        <v>75</v>
      </c>
      <c r="AU164" s="146" t="s">
        <v>84</v>
      </c>
      <c r="AY164" s="139" t="s">
        <v>194</v>
      </c>
      <c r="BK164" s="147">
        <f>SUM(BK165:BK166)</f>
        <v>0</v>
      </c>
    </row>
    <row r="165" spans="2:65" s="18" customFormat="1" ht="37.9" customHeight="1">
      <c r="B165" s="121"/>
      <c r="C165" s="150" t="s">
        <v>7</v>
      </c>
      <c r="D165" s="150" t="s">
        <v>197</v>
      </c>
      <c r="E165" s="151" t="s">
        <v>3075</v>
      </c>
      <c r="F165" s="152" t="s">
        <v>3076</v>
      </c>
      <c r="G165" s="153" t="s">
        <v>419</v>
      </c>
      <c r="H165" s="154">
        <v>21.6</v>
      </c>
      <c r="I165" s="155"/>
      <c r="J165" s="155">
        <f>ROUND(I165*H165,2)</f>
        <v>0</v>
      </c>
      <c r="K165" s="156"/>
      <c r="L165" s="19"/>
      <c r="M165" s="157" t="s">
        <v>1</v>
      </c>
      <c r="N165" s="120" t="s">
        <v>42</v>
      </c>
      <c r="P165" s="158">
        <f>O165*H165</f>
        <v>0</v>
      </c>
      <c r="Q165" s="158">
        <v>0.26375999999999999</v>
      </c>
      <c r="R165" s="158">
        <f>Q165*H165</f>
        <v>5.6972160000000001</v>
      </c>
      <c r="S165" s="158">
        <v>0</v>
      </c>
      <c r="T165" s="159">
        <f>S165*H165</f>
        <v>0</v>
      </c>
      <c r="AR165" s="106" t="s">
        <v>213</v>
      </c>
      <c r="AT165" s="106" t="s">
        <v>197</v>
      </c>
      <c r="AU165" s="106" t="s">
        <v>174</v>
      </c>
      <c r="AY165" s="3" t="s">
        <v>194</v>
      </c>
      <c r="BE165" s="81">
        <f>IF(N165="základná",J165,0)</f>
        <v>0</v>
      </c>
      <c r="BF165" s="81">
        <f>IF(N165="znížená",J165,0)</f>
        <v>0</v>
      </c>
      <c r="BG165" s="81">
        <f>IF(N165="zákl. prenesená",J165,0)</f>
        <v>0</v>
      </c>
      <c r="BH165" s="81">
        <f>IF(N165="zníž. prenesená",J165,0)</f>
        <v>0</v>
      </c>
      <c r="BI165" s="81">
        <f>IF(N165="nulová",J165,0)</f>
        <v>0</v>
      </c>
      <c r="BJ165" s="3" t="s">
        <v>174</v>
      </c>
      <c r="BK165" s="81">
        <f>ROUND(I165*H165,2)</f>
        <v>0</v>
      </c>
      <c r="BL165" s="3" t="s">
        <v>213</v>
      </c>
      <c r="BM165" s="106" t="s">
        <v>3077</v>
      </c>
    </row>
    <row r="166" spans="2:65" s="18" customFormat="1" ht="37.9" customHeight="1">
      <c r="B166" s="121"/>
      <c r="C166" s="150" t="s">
        <v>289</v>
      </c>
      <c r="D166" s="150" t="s">
        <v>197</v>
      </c>
      <c r="E166" s="151" t="s">
        <v>3078</v>
      </c>
      <c r="F166" s="152" t="s">
        <v>3079</v>
      </c>
      <c r="G166" s="153" t="s">
        <v>419</v>
      </c>
      <c r="H166" s="154">
        <v>21.6</v>
      </c>
      <c r="I166" s="155"/>
      <c r="J166" s="155">
        <f>ROUND(I166*H166,2)</f>
        <v>0</v>
      </c>
      <c r="K166" s="156"/>
      <c r="L166" s="19"/>
      <c r="M166" s="157" t="s">
        <v>1</v>
      </c>
      <c r="N166" s="120" t="s">
        <v>42</v>
      </c>
      <c r="P166" s="158">
        <f>O166*H166</f>
        <v>0</v>
      </c>
      <c r="Q166" s="158">
        <v>0.4550015</v>
      </c>
      <c r="R166" s="158">
        <f>Q166*H166</f>
        <v>9.8280324000000014</v>
      </c>
      <c r="S166" s="158">
        <v>0</v>
      </c>
      <c r="T166" s="159">
        <f>S166*H166</f>
        <v>0</v>
      </c>
      <c r="AR166" s="106" t="s">
        <v>213</v>
      </c>
      <c r="AT166" s="106" t="s">
        <v>197</v>
      </c>
      <c r="AU166" s="106" t="s">
        <v>174</v>
      </c>
      <c r="AY166" s="3" t="s">
        <v>194</v>
      </c>
      <c r="BE166" s="81">
        <f>IF(N166="základná",J166,0)</f>
        <v>0</v>
      </c>
      <c r="BF166" s="81">
        <f>IF(N166="znížená",J166,0)</f>
        <v>0</v>
      </c>
      <c r="BG166" s="81">
        <f>IF(N166="zákl. prenesená",J166,0)</f>
        <v>0</v>
      </c>
      <c r="BH166" s="81">
        <f>IF(N166="zníž. prenesená",J166,0)</f>
        <v>0</v>
      </c>
      <c r="BI166" s="81">
        <f>IF(N166="nulová",J166,0)</f>
        <v>0</v>
      </c>
      <c r="BJ166" s="3" t="s">
        <v>174</v>
      </c>
      <c r="BK166" s="81">
        <f>ROUND(I166*H166,2)</f>
        <v>0</v>
      </c>
      <c r="BL166" s="3" t="s">
        <v>213</v>
      </c>
      <c r="BM166" s="106" t="s">
        <v>3080</v>
      </c>
    </row>
    <row r="167" spans="2:65" s="137" customFormat="1" ht="22.9" customHeight="1">
      <c r="B167" s="138"/>
      <c r="D167" s="139" t="s">
        <v>75</v>
      </c>
      <c r="E167" s="148" t="s">
        <v>195</v>
      </c>
      <c r="F167" s="148" t="s">
        <v>1217</v>
      </c>
      <c r="I167" s="141"/>
      <c r="J167" s="149">
        <f>BK167</f>
        <v>0</v>
      </c>
      <c r="L167" s="138"/>
      <c r="M167" s="143"/>
      <c r="P167" s="144">
        <f>SUM(P168:P176)</f>
        <v>0</v>
      </c>
      <c r="R167" s="144">
        <f>SUM(R168:R176)</f>
        <v>5.1187680000000002</v>
      </c>
      <c r="T167" s="145">
        <f>SUM(T168:T176)</f>
        <v>22.426000000000002</v>
      </c>
      <c r="AR167" s="139" t="s">
        <v>84</v>
      </c>
      <c r="AT167" s="146" t="s">
        <v>75</v>
      </c>
      <c r="AU167" s="146" t="s">
        <v>84</v>
      </c>
      <c r="AY167" s="139" t="s">
        <v>194</v>
      </c>
      <c r="BK167" s="147">
        <f>SUM(BK168:BK176)</f>
        <v>0</v>
      </c>
    </row>
    <row r="168" spans="2:65" s="18" customFormat="1" ht="33" customHeight="1">
      <c r="B168" s="121"/>
      <c r="C168" s="150" t="s">
        <v>293</v>
      </c>
      <c r="D168" s="150" t="s">
        <v>197</v>
      </c>
      <c r="E168" s="151" t="s">
        <v>3081</v>
      </c>
      <c r="F168" s="152" t="s">
        <v>3082</v>
      </c>
      <c r="G168" s="153" t="s">
        <v>284</v>
      </c>
      <c r="H168" s="154">
        <v>21.6</v>
      </c>
      <c r="I168" s="155"/>
      <c r="J168" s="155">
        <f t="shared" ref="J168:J176" si="25">ROUND(I168*H168,2)</f>
        <v>0</v>
      </c>
      <c r="K168" s="156"/>
      <c r="L168" s="19"/>
      <c r="M168" s="157" t="s">
        <v>1</v>
      </c>
      <c r="N168" s="120" t="s">
        <v>42</v>
      </c>
      <c r="P168" s="158">
        <f t="shared" ref="P168:P176" si="26">O168*H168</f>
        <v>0</v>
      </c>
      <c r="Q168" s="158">
        <v>0.15112999999999999</v>
      </c>
      <c r="R168" s="158">
        <f t="shared" ref="R168:R176" si="27">Q168*H168</f>
        <v>3.264408</v>
      </c>
      <c r="S168" s="158">
        <v>0</v>
      </c>
      <c r="T168" s="159">
        <f t="shared" ref="T168:T176" si="28">S168*H168</f>
        <v>0</v>
      </c>
      <c r="AR168" s="106" t="s">
        <v>213</v>
      </c>
      <c r="AT168" s="106" t="s">
        <v>197</v>
      </c>
      <c r="AU168" s="106" t="s">
        <v>174</v>
      </c>
      <c r="AY168" s="3" t="s">
        <v>194</v>
      </c>
      <c r="BE168" s="81">
        <f t="shared" ref="BE168:BE176" si="29">IF(N168="základná",J168,0)</f>
        <v>0</v>
      </c>
      <c r="BF168" s="81">
        <f t="shared" ref="BF168:BF176" si="30">IF(N168="znížená",J168,0)</f>
        <v>0</v>
      </c>
      <c r="BG168" s="81">
        <f t="shared" ref="BG168:BG176" si="31">IF(N168="zákl. prenesená",J168,0)</f>
        <v>0</v>
      </c>
      <c r="BH168" s="81">
        <f t="shared" ref="BH168:BH176" si="32">IF(N168="zníž. prenesená",J168,0)</f>
        <v>0</v>
      </c>
      <c r="BI168" s="81">
        <f t="shared" ref="BI168:BI176" si="33">IF(N168="nulová",J168,0)</f>
        <v>0</v>
      </c>
      <c r="BJ168" s="3" t="s">
        <v>174</v>
      </c>
      <c r="BK168" s="81">
        <f t="shared" ref="BK168:BK176" si="34">ROUND(I168*H168,2)</f>
        <v>0</v>
      </c>
      <c r="BL168" s="3" t="s">
        <v>213</v>
      </c>
      <c r="BM168" s="106" t="s">
        <v>3083</v>
      </c>
    </row>
    <row r="169" spans="2:65" s="18" customFormat="1" ht="16.5" customHeight="1">
      <c r="B169" s="121"/>
      <c r="C169" s="165" t="s">
        <v>297</v>
      </c>
      <c r="D169" s="165" t="s">
        <v>209</v>
      </c>
      <c r="E169" s="166" t="s">
        <v>2319</v>
      </c>
      <c r="F169" s="167" t="s">
        <v>2320</v>
      </c>
      <c r="G169" s="168" t="s">
        <v>227</v>
      </c>
      <c r="H169" s="169">
        <v>21.815999999999999</v>
      </c>
      <c r="I169" s="170"/>
      <c r="J169" s="170">
        <f t="shared" si="25"/>
        <v>0</v>
      </c>
      <c r="K169" s="171"/>
      <c r="L169" s="172"/>
      <c r="M169" s="173" t="s">
        <v>1</v>
      </c>
      <c r="N169" s="174" t="s">
        <v>42</v>
      </c>
      <c r="P169" s="158">
        <f t="shared" si="26"/>
        <v>0</v>
      </c>
      <c r="Q169" s="158">
        <v>8.5000000000000006E-2</v>
      </c>
      <c r="R169" s="158">
        <f t="shared" si="27"/>
        <v>1.85436</v>
      </c>
      <c r="S169" s="158">
        <v>0</v>
      </c>
      <c r="T169" s="159">
        <f t="shared" si="28"/>
        <v>0</v>
      </c>
      <c r="AR169" s="106" t="s">
        <v>224</v>
      </c>
      <c r="AT169" s="106" t="s">
        <v>209</v>
      </c>
      <c r="AU169" s="106" t="s">
        <v>174</v>
      </c>
      <c r="AY169" s="3" t="s">
        <v>194</v>
      </c>
      <c r="BE169" s="81">
        <f t="shared" si="29"/>
        <v>0</v>
      </c>
      <c r="BF169" s="81">
        <f t="shared" si="30"/>
        <v>0</v>
      </c>
      <c r="BG169" s="81">
        <f t="shared" si="31"/>
        <v>0</v>
      </c>
      <c r="BH169" s="81">
        <f t="shared" si="32"/>
        <v>0</v>
      </c>
      <c r="BI169" s="81">
        <f t="shared" si="33"/>
        <v>0</v>
      </c>
      <c r="BJ169" s="3" t="s">
        <v>174</v>
      </c>
      <c r="BK169" s="81">
        <f t="shared" si="34"/>
        <v>0</v>
      </c>
      <c r="BL169" s="3" t="s">
        <v>213</v>
      </c>
      <c r="BM169" s="106" t="s">
        <v>3084</v>
      </c>
    </row>
    <row r="170" spans="2:65" s="18" customFormat="1" ht="24.2" customHeight="1">
      <c r="B170" s="121"/>
      <c r="C170" s="150" t="s">
        <v>301</v>
      </c>
      <c r="D170" s="150" t="s">
        <v>197</v>
      </c>
      <c r="E170" s="151" t="s">
        <v>3085</v>
      </c>
      <c r="F170" s="152" t="s">
        <v>3086</v>
      </c>
      <c r="G170" s="153" t="s">
        <v>284</v>
      </c>
      <c r="H170" s="154">
        <v>86.4</v>
      </c>
      <c r="I170" s="155"/>
      <c r="J170" s="155">
        <f t="shared" si="25"/>
        <v>0</v>
      </c>
      <c r="K170" s="156"/>
      <c r="L170" s="19"/>
      <c r="M170" s="157" t="s">
        <v>1</v>
      </c>
      <c r="N170" s="120" t="s">
        <v>42</v>
      </c>
      <c r="P170" s="158">
        <f t="shared" si="26"/>
        <v>0</v>
      </c>
      <c r="Q170" s="158">
        <v>0</v>
      </c>
      <c r="R170" s="158">
        <f t="shared" si="27"/>
        <v>0</v>
      </c>
      <c r="S170" s="158">
        <v>0</v>
      </c>
      <c r="T170" s="159">
        <f t="shared" si="28"/>
        <v>0</v>
      </c>
      <c r="AR170" s="106" t="s">
        <v>213</v>
      </c>
      <c r="AT170" s="106" t="s">
        <v>197</v>
      </c>
      <c r="AU170" s="106" t="s">
        <v>174</v>
      </c>
      <c r="AY170" s="3" t="s">
        <v>194</v>
      </c>
      <c r="BE170" s="81">
        <f t="shared" si="29"/>
        <v>0</v>
      </c>
      <c r="BF170" s="81">
        <f t="shared" si="30"/>
        <v>0</v>
      </c>
      <c r="BG170" s="81">
        <f t="shared" si="31"/>
        <v>0</v>
      </c>
      <c r="BH170" s="81">
        <f t="shared" si="32"/>
        <v>0</v>
      </c>
      <c r="BI170" s="81">
        <f t="shared" si="33"/>
        <v>0</v>
      </c>
      <c r="BJ170" s="3" t="s">
        <v>174</v>
      </c>
      <c r="BK170" s="81">
        <f t="shared" si="34"/>
        <v>0</v>
      </c>
      <c r="BL170" s="3" t="s">
        <v>213</v>
      </c>
      <c r="BM170" s="106" t="s">
        <v>3087</v>
      </c>
    </row>
    <row r="171" spans="2:65" s="18" customFormat="1" ht="37.9" customHeight="1">
      <c r="B171" s="121"/>
      <c r="C171" s="150" t="s">
        <v>305</v>
      </c>
      <c r="D171" s="150" t="s">
        <v>197</v>
      </c>
      <c r="E171" s="151" t="s">
        <v>1894</v>
      </c>
      <c r="F171" s="152" t="s">
        <v>1895</v>
      </c>
      <c r="G171" s="153" t="s">
        <v>803</v>
      </c>
      <c r="H171" s="154">
        <v>8.18</v>
      </c>
      <c r="I171" s="155"/>
      <c r="J171" s="155">
        <f t="shared" si="25"/>
        <v>0</v>
      </c>
      <c r="K171" s="156"/>
      <c r="L171" s="19"/>
      <c r="M171" s="157" t="s">
        <v>1</v>
      </c>
      <c r="N171" s="120" t="s">
        <v>42</v>
      </c>
      <c r="P171" s="158">
        <f t="shared" si="26"/>
        <v>0</v>
      </c>
      <c r="Q171" s="158">
        <v>0</v>
      </c>
      <c r="R171" s="158">
        <f t="shared" si="27"/>
        <v>0</v>
      </c>
      <c r="S171" s="158">
        <v>2.2000000000000002</v>
      </c>
      <c r="T171" s="159">
        <f t="shared" si="28"/>
        <v>17.996000000000002</v>
      </c>
      <c r="AR171" s="106" t="s">
        <v>213</v>
      </c>
      <c r="AT171" s="106" t="s">
        <v>197</v>
      </c>
      <c r="AU171" s="106" t="s">
        <v>174</v>
      </c>
      <c r="AY171" s="3" t="s">
        <v>194</v>
      </c>
      <c r="BE171" s="81">
        <f t="shared" si="29"/>
        <v>0</v>
      </c>
      <c r="BF171" s="81">
        <f t="shared" si="30"/>
        <v>0</v>
      </c>
      <c r="BG171" s="81">
        <f t="shared" si="31"/>
        <v>0</v>
      </c>
      <c r="BH171" s="81">
        <f t="shared" si="32"/>
        <v>0</v>
      </c>
      <c r="BI171" s="81">
        <f t="shared" si="33"/>
        <v>0</v>
      </c>
      <c r="BJ171" s="3" t="s">
        <v>174</v>
      </c>
      <c r="BK171" s="81">
        <f t="shared" si="34"/>
        <v>0</v>
      </c>
      <c r="BL171" s="3" t="s">
        <v>213</v>
      </c>
      <c r="BM171" s="106" t="s">
        <v>2971</v>
      </c>
    </row>
    <row r="172" spans="2:65" s="18" customFormat="1" ht="24.2" customHeight="1">
      <c r="B172" s="121"/>
      <c r="C172" s="150" t="s">
        <v>309</v>
      </c>
      <c r="D172" s="150" t="s">
        <v>197</v>
      </c>
      <c r="E172" s="151" t="s">
        <v>2978</v>
      </c>
      <c r="F172" s="152" t="s">
        <v>2979</v>
      </c>
      <c r="G172" s="153" t="s">
        <v>284</v>
      </c>
      <c r="H172" s="154">
        <v>443</v>
      </c>
      <c r="I172" s="155"/>
      <c r="J172" s="155">
        <f t="shared" si="25"/>
        <v>0</v>
      </c>
      <c r="K172" s="156"/>
      <c r="L172" s="19"/>
      <c r="M172" s="157" t="s">
        <v>1</v>
      </c>
      <c r="N172" s="120" t="s">
        <v>42</v>
      </c>
      <c r="P172" s="158">
        <f t="shared" si="26"/>
        <v>0</v>
      </c>
      <c r="Q172" s="158">
        <v>0</v>
      </c>
      <c r="R172" s="158">
        <f t="shared" si="27"/>
        <v>0</v>
      </c>
      <c r="S172" s="158">
        <v>0.01</v>
      </c>
      <c r="T172" s="159">
        <f t="shared" si="28"/>
        <v>4.43</v>
      </c>
      <c r="AR172" s="106" t="s">
        <v>213</v>
      </c>
      <c r="AT172" s="106" t="s">
        <v>197</v>
      </c>
      <c r="AU172" s="106" t="s">
        <v>174</v>
      </c>
      <c r="AY172" s="3" t="s">
        <v>194</v>
      </c>
      <c r="BE172" s="81">
        <f t="shared" si="29"/>
        <v>0</v>
      </c>
      <c r="BF172" s="81">
        <f t="shared" si="30"/>
        <v>0</v>
      </c>
      <c r="BG172" s="81">
        <f t="shared" si="31"/>
        <v>0</v>
      </c>
      <c r="BH172" s="81">
        <f t="shared" si="32"/>
        <v>0</v>
      </c>
      <c r="BI172" s="81">
        <f t="shared" si="33"/>
        <v>0</v>
      </c>
      <c r="BJ172" s="3" t="s">
        <v>174</v>
      </c>
      <c r="BK172" s="81">
        <f t="shared" si="34"/>
        <v>0</v>
      </c>
      <c r="BL172" s="3" t="s">
        <v>213</v>
      </c>
      <c r="BM172" s="106" t="s">
        <v>2980</v>
      </c>
    </row>
    <row r="173" spans="2:65" s="18" customFormat="1" ht="21.75" customHeight="1">
      <c r="B173" s="121"/>
      <c r="C173" s="150" t="s">
        <v>313</v>
      </c>
      <c r="D173" s="150" t="s">
        <v>197</v>
      </c>
      <c r="E173" s="151" t="s">
        <v>1614</v>
      </c>
      <c r="F173" s="152" t="s">
        <v>1615</v>
      </c>
      <c r="G173" s="153" t="s">
        <v>200</v>
      </c>
      <c r="H173" s="154">
        <v>35.35</v>
      </c>
      <c r="I173" s="155"/>
      <c r="J173" s="155">
        <f t="shared" si="25"/>
        <v>0</v>
      </c>
      <c r="K173" s="156"/>
      <c r="L173" s="19"/>
      <c r="M173" s="157" t="s">
        <v>1</v>
      </c>
      <c r="N173" s="120" t="s">
        <v>42</v>
      </c>
      <c r="P173" s="158">
        <f t="shared" si="26"/>
        <v>0</v>
      </c>
      <c r="Q173" s="158">
        <v>0</v>
      </c>
      <c r="R173" s="158">
        <f t="shared" si="27"/>
        <v>0</v>
      </c>
      <c r="S173" s="158">
        <v>0</v>
      </c>
      <c r="T173" s="159">
        <f t="shared" si="28"/>
        <v>0</v>
      </c>
      <c r="AR173" s="106" t="s">
        <v>213</v>
      </c>
      <c r="AT173" s="106" t="s">
        <v>197</v>
      </c>
      <c r="AU173" s="106" t="s">
        <v>174</v>
      </c>
      <c r="AY173" s="3" t="s">
        <v>194</v>
      </c>
      <c r="BE173" s="81">
        <f t="shared" si="29"/>
        <v>0</v>
      </c>
      <c r="BF173" s="81">
        <f t="shared" si="30"/>
        <v>0</v>
      </c>
      <c r="BG173" s="81">
        <f t="shared" si="31"/>
        <v>0</v>
      </c>
      <c r="BH173" s="81">
        <f t="shared" si="32"/>
        <v>0</v>
      </c>
      <c r="BI173" s="81">
        <f t="shared" si="33"/>
        <v>0</v>
      </c>
      <c r="BJ173" s="3" t="s">
        <v>174</v>
      </c>
      <c r="BK173" s="81">
        <f t="shared" si="34"/>
        <v>0</v>
      </c>
      <c r="BL173" s="3" t="s">
        <v>213</v>
      </c>
      <c r="BM173" s="106" t="s">
        <v>2981</v>
      </c>
    </row>
    <row r="174" spans="2:65" s="18" customFormat="1" ht="24.2" customHeight="1">
      <c r="B174" s="121"/>
      <c r="C174" s="150" t="s">
        <v>317</v>
      </c>
      <c r="D174" s="150" t="s">
        <v>197</v>
      </c>
      <c r="E174" s="151" t="s">
        <v>1617</v>
      </c>
      <c r="F174" s="152" t="s">
        <v>1618</v>
      </c>
      <c r="G174" s="153" t="s">
        <v>200</v>
      </c>
      <c r="H174" s="154">
        <v>318.14999999999998</v>
      </c>
      <c r="I174" s="155"/>
      <c r="J174" s="155">
        <f t="shared" si="25"/>
        <v>0</v>
      </c>
      <c r="K174" s="156"/>
      <c r="L174" s="19"/>
      <c r="M174" s="157" t="s">
        <v>1</v>
      </c>
      <c r="N174" s="120" t="s">
        <v>42</v>
      </c>
      <c r="P174" s="158">
        <f t="shared" si="26"/>
        <v>0</v>
      </c>
      <c r="Q174" s="158">
        <v>0</v>
      </c>
      <c r="R174" s="158">
        <f t="shared" si="27"/>
        <v>0</v>
      </c>
      <c r="S174" s="158">
        <v>0</v>
      </c>
      <c r="T174" s="159">
        <f t="shared" si="28"/>
        <v>0</v>
      </c>
      <c r="AR174" s="106" t="s">
        <v>213</v>
      </c>
      <c r="AT174" s="106" t="s">
        <v>197</v>
      </c>
      <c r="AU174" s="106" t="s">
        <v>174</v>
      </c>
      <c r="AY174" s="3" t="s">
        <v>194</v>
      </c>
      <c r="BE174" s="81">
        <f t="shared" si="29"/>
        <v>0</v>
      </c>
      <c r="BF174" s="81">
        <f t="shared" si="30"/>
        <v>0</v>
      </c>
      <c r="BG174" s="81">
        <f t="shared" si="31"/>
        <v>0</v>
      </c>
      <c r="BH174" s="81">
        <f t="shared" si="32"/>
        <v>0</v>
      </c>
      <c r="BI174" s="81">
        <f t="shared" si="33"/>
        <v>0</v>
      </c>
      <c r="BJ174" s="3" t="s">
        <v>174</v>
      </c>
      <c r="BK174" s="81">
        <f t="shared" si="34"/>
        <v>0</v>
      </c>
      <c r="BL174" s="3" t="s">
        <v>213</v>
      </c>
      <c r="BM174" s="106" t="s">
        <v>2982</v>
      </c>
    </row>
    <row r="175" spans="2:65" s="18" customFormat="1" ht="24.2" customHeight="1">
      <c r="B175" s="121"/>
      <c r="C175" s="150" t="s">
        <v>321</v>
      </c>
      <c r="D175" s="150" t="s">
        <v>197</v>
      </c>
      <c r="E175" s="151" t="s">
        <v>1626</v>
      </c>
      <c r="F175" s="152" t="s">
        <v>1627</v>
      </c>
      <c r="G175" s="153" t="s">
        <v>200</v>
      </c>
      <c r="H175" s="154">
        <v>30.978999999999999</v>
      </c>
      <c r="I175" s="155"/>
      <c r="J175" s="155">
        <f t="shared" si="25"/>
        <v>0</v>
      </c>
      <c r="K175" s="156"/>
      <c r="L175" s="19"/>
      <c r="M175" s="157" t="s">
        <v>1</v>
      </c>
      <c r="N175" s="120" t="s">
        <v>42</v>
      </c>
      <c r="P175" s="158">
        <f t="shared" si="26"/>
        <v>0</v>
      </c>
      <c r="Q175" s="158">
        <v>0</v>
      </c>
      <c r="R175" s="158">
        <f t="shared" si="27"/>
        <v>0</v>
      </c>
      <c r="S175" s="158">
        <v>0</v>
      </c>
      <c r="T175" s="159">
        <f t="shared" si="28"/>
        <v>0</v>
      </c>
      <c r="AR175" s="106" t="s">
        <v>213</v>
      </c>
      <c r="AT175" s="106" t="s">
        <v>197</v>
      </c>
      <c r="AU175" s="106" t="s">
        <v>174</v>
      </c>
      <c r="AY175" s="3" t="s">
        <v>194</v>
      </c>
      <c r="BE175" s="81">
        <f t="shared" si="29"/>
        <v>0</v>
      </c>
      <c r="BF175" s="81">
        <f t="shared" si="30"/>
        <v>0</v>
      </c>
      <c r="BG175" s="81">
        <f t="shared" si="31"/>
        <v>0</v>
      </c>
      <c r="BH175" s="81">
        <f t="shared" si="32"/>
        <v>0</v>
      </c>
      <c r="BI175" s="81">
        <f t="shared" si="33"/>
        <v>0</v>
      </c>
      <c r="BJ175" s="3" t="s">
        <v>174</v>
      </c>
      <c r="BK175" s="81">
        <f t="shared" si="34"/>
        <v>0</v>
      </c>
      <c r="BL175" s="3" t="s">
        <v>213</v>
      </c>
      <c r="BM175" s="106" t="s">
        <v>2983</v>
      </c>
    </row>
    <row r="176" spans="2:65" s="18" customFormat="1" ht="24.2" customHeight="1">
      <c r="B176" s="121"/>
      <c r="C176" s="150" t="s">
        <v>325</v>
      </c>
      <c r="D176" s="150" t="s">
        <v>197</v>
      </c>
      <c r="E176" s="151" t="s">
        <v>2984</v>
      </c>
      <c r="F176" s="152" t="s">
        <v>2985</v>
      </c>
      <c r="G176" s="153" t="s">
        <v>200</v>
      </c>
      <c r="H176" s="154">
        <v>4.3710000000000004</v>
      </c>
      <c r="I176" s="155"/>
      <c r="J176" s="155">
        <f t="shared" si="25"/>
        <v>0</v>
      </c>
      <c r="K176" s="156"/>
      <c r="L176" s="19"/>
      <c r="M176" s="157" t="s">
        <v>1</v>
      </c>
      <c r="N176" s="120" t="s">
        <v>42</v>
      </c>
      <c r="P176" s="158">
        <f t="shared" si="26"/>
        <v>0</v>
      </c>
      <c r="Q176" s="158">
        <v>0</v>
      </c>
      <c r="R176" s="158">
        <f t="shared" si="27"/>
        <v>0</v>
      </c>
      <c r="S176" s="158">
        <v>0</v>
      </c>
      <c r="T176" s="159">
        <f t="shared" si="28"/>
        <v>0</v>
      </c>
      <c r="AR176" s="106" t="s">
        <v>213</v>
      </c>
      <c r="AT176" s="106" t="s">
        <v>197</v>
      </c>
      <c r="AU176" s="106" t="s">
        <v>174</v>
      </c>
      <c r="AY176" s="3" t="s">
        <v>194</v>
      </c>
      <c r="BE176" s="81">
        <f t="shared" si="29"/>
        <v>0</v>
      </c>
      <c r="BF176" s="81">
        <f t="shared" si="30"/>
        <v>0</v>
      </c>
      <c r="BG176" s="81">
        <f t="shared" si="31"/>
        <v>0</v>
      </c>
      <c r="BH176" s="81">
        <f t="shared" si="32"/>
        <v>0</v>
      </c>
      <c r="BI176" s="81">
        <f t="shared" si="33"/>
        <v>0</v>
      </c>
      <c r="BJ176" s="3" t="s">
        <v>174</v>
      </c>
      <c r="BK176" s="81">
        <f t="shared" si="34"/>
        <v>0</v>
      </c>
      <c r="BL176" s="3" t="s">
        <v>213</v>
      </c>
      <c r="BM176" s="106" t="s">
        <v>2986</v>
      </c>
    </row>
    <row r="177" spans="2:65" s="137" customFormat="1" ht="22.9" customHeight="1">
      <c r="B177" s="138"/>
      <c r="D177" s="139" t="s">
        <v>75</v>
      </c>
      <c r="E177" s="148" t="s">
        <v>705</v>
      </c>
      <c r="F177" s="148" t="s">
        <v>1242</v>
      </c>
      <c r="I177" s="141"/>
      <c r="J177" s="149">
        <f>BK177</f>
        <v>0</v>
      </c>
      <c r="L177" s="138"/>
      <c r="M177" s="143"/>
      <c r="P177" s="144">
        <f>P178</f>
        <v>0</v>
      </c>
      <c r="R177" s="144">
        <f>R178</f>
        <v>0</v>
      </c>
      <c r="T177" s="145">
        <f>T178</f>
        <v>0</v>
      </c>
      <c r="AR177" s="139" t="s">
        <v>84</v>
      </c>
      <c r="AT177" s="146" t="s">
        <v>75</v>
      </c>
      <c r="AU177" s="146" t="s">
        <v>84</v>
      </c>
      <c r="AY177" s="139" t="s">
        <v>194</v>
      </c>
      <c r="BK177" s="147">
        <f>BK178</f>
        <v>0</v>
      </c>
    </row>
    <row r="178" spans="2:65" s="18" customFormat="1" ht="24.2" customHeight="1">
      <c r="B178" s="121"/>
      <c r="C178" s="150" t="s">
        <v>329</v>
      </c>
      <c r="D178" s="150" t="s">
        <v>197</v>
      </c>
      <c r="E178" s="151" t="s">
        <v>2987</v>
      </c>
      <c r="F178" s="152" t="s">
        <v>2988</v>
      </c>
      <c r="G178" s="153" t="s">
        <v>200</v>
      </c>
      <c r="H178" s="154">
        <v>161.869</v>
      </c>
      <c r="I178" s="155"/>
      <c r="J178" s="155">
        <f>ROUND(I178*H178,2)</f>
        <v>0</v>
      </c>
      <c r="K178" s="156"/>
      <c r="L178" s="19"/>
      <c r="M178" s="157" t="s">
        <v>1</v>
      </c>
      <c r="N178" s="120" t="s">
        <v>42</v>
      </c>
      <c r="P178" s="158">
        <f>O178*H178</f>
        <v>0</v>
      </c>
      <c r="Q178" s="158">
        <v>0</v>
      </c>
      <c r="R178" s="158">
        <f>Q178*H178</f>
        <v>0</v>
      </c>
      <c r="S178" s="158">
        <v>0</v>
      </c>
      <c r="T178" s="159">
        <f>S178*H178</f>
        <v>0</v>
      </c>
      <c r="AR178" s="106" t="s">
        <v>213</v>
      </c>
      <c r="AT178" s="106" t="s">
        <v>197</v>
      </c>
      <c r="AU178" s="106" t="s">
        <v>174</v>
      </c>
      <c r="AY178" s="3" t="s">
        <v>194</v>
      </c>
      <c r="BE178" s="81">
        <f>IF(N178="základná",J178,0)</f>
        <v>0</v>
      </c>
      <c r="BF178" s="81">
        <f>IF(N178="znížená",J178,0)</f>
        <v>0</v>
      </c>
      <c r="BG178" s="81">
        <f>IF(N178="zákl. prenesená",J178,0)</f>
        <v>0</v>
      </c>
      <c r="BH178" s="81">
        <f>IF(N178="zníž. prenesená",J178,0)</f>
        <v>0</v>
      </c>
      <c r="BI178" s="81">
        <f>IF(N178="nulová",J178,0)</f>
        <v>0</v>
      </c>
      <c r="BJ178" s="3" t="s">
        <v>174</v>
      </c>
      <c r="BK178" s="81">
        <f>ROUND(I178*H178,2)</f>
        <v>0</v>
      </c>
      <c r="BL178" s="3" t="s">
        <v>213</v>
      </c>
      <c r="BM178" s="106" t="s">
        <v>2989</v>
      </c>
    </row>
    <row r="179" spans="2:65" s="137" customFormat="1" ht="25.9" customHeight="1">
      <c r="B179" s="138"/>
      <c r="D179" s="139" t="s">
        <v>75</v>
      </c>
      <c r="E179" s="140" t="s">
        <v>1246</v>
      </c>
      <c r="F179" s="140" t="s">
        <v>1247</v>
      </c>
      <c r="I179" s="141"/>
      <c r="J179" s="142">
        <f>BK179</f>
        <v>0</v>
      </c>
      <c r="L179" s="138"/>
      <c r="M179" s="143"/>
      <c r="P179" s="144">
        <f>P180</f>
        <v>0</v>
      </c>
      <c r="R179" s="144">
        <f>R180</f>
        <v>3.2811590986999999</v>
      </c>
      <c r="T179" s="145">
        <f>T180</f>
        <v>4.3707929999999999</v>
      </c>
      <c r="AR179" s="139" t="s">
        <v>174</v>
      </c>
      <c r="AT179" s="146" t="s">
        <v>75</v>
      </c>
      <c r="AU179" s="146" t="s">
        <v>76</v>
      </c>
      <c r="AY179" s="139" t="s">
        <v>194</v>
      </c>
      <c r="BK179" s="147">
        <f>BK180</f>
        <v>0</v>
      </c>
    </row>
    <row r="180" spans="2:65" s="137" customFormat="1" ht="22.9" customHeight="1">
      <c r="B180" s="138"/>
      <c r="D180" s="139" t="s">
        <v>75</v>
      </c>
      <c r="E180" s="148" t="s">
        <v>1271</v>
      </c>
      <c r="F180" s="148" t="s">
        <v>1272</v>
      </c>
      <c r="I180" s="141"/>
      <c r="J180" s="149">
        <f>BK180</f>
        <v>0</v>
      </c>
      <c r="L180" s="138"/>
      <c r="M180" s="143"/>
      <c r="P180" s="144">
        <f>SUM(P181:P198)</f>
        <v>0</v>
      </c>
      <c r="R180" s="144">
        <f>SUM(R181:R198)</f>
        <v>3.2811590986999999</v>
      </c>
      <c r="T180" s="145">
        <f>SUM(T181:T198)</f>
        <v>4.3707929999999999</v>
      </c>
      <c r="AR180" s="139" t="s">
        <v>174</v>
      </c>
      <c r="AT180" s="146" t="s">
        <v>75</v>
      </c>
      <c r="AU180" s="146" t="s">
        <v>84</v>
      </c>
      <c r="AY180" s="139" t="s">
        <v>194</v>
      </c>
      <c r="BK180" s="147">
        <f>SUM(BK181:BK198)</f>
        <v>0</v>
      </c>
    </row>
    <row r="181" spans="2:65" s="18" customFormat="1" ht="24.2" customHeight="1">
      <c r="B181" s="121"/>
      <c r="C181" s="150" t="s">
        <v>333</v>
      </c>
      <c r="D181" s="150" t="s">
        <v>197</v>
      </c>
      <c r="E181" s="151" t="s">
        <v>2999</v>
      </c>
      <c r="F181" s="152" t="s">
        <v>3000</v>
      </c>
      <c r="G181" s="153" t="s">
        <v>284</v>
      </c>
      <c r="H181" s="154">
        <v>318</v>
      </c>
      <c r="I181" s="155"/>
      <c r="J181" s="155">
        <f t="shared" ref="J181:J198" si="35">ROUND(I181*H181,2)</f>
        <v>0</v>
      </c>
      <c r="K181" s="156"/>
      <c r="L181" s="19"/>
      <c r="M181" s="157" t="s">
        <v>1</v>
      </c>
      <c r="N181" s="120" t="s">
        <v>42</v>
      </c>
      <c r="P181" s="158">
        <f t="shared" ref="P181:P198" si="36">O181*H181</f>
        <v>0</v>
      </c>
      <c r="Q181" s="158">
        <v>0</v>
      </c>
      <c r="R181" s="158">
        <f t="shared" ref="R181:R198" si="37">Q181*H181</f>
        <v>0</v>
      </c>
      <c r="S181" s="158">
        <v>0</v>
      </c>
      <c r="T181" s="159">
        <f t="shared" ref="T181:T198" si="38">S181*H181</f>
        <v>0</v>
      </c>
      <c r="AR181" s="106" t="s">
        <v>257</v>
      </c>
      <c r="AT181" s="106" t="s">
        <v>197</v>
      </c>
      <c r="AU181" s="106" t="s">
        <v>174</v>
      </c>
      <c r="AY181" s="3" t="s">
        <v>194</v>
      </c>
      <c r="BE181" s="81">
        <f t="shared" ref="BE181:BE198" si="39">IF(N181="základná",J181,0)</f>
        <v>0</v>
      </c>
      <c r="BF181" s="81">
        <f t="shared" ref="BF181:BF198" si="40">IF(N181="znížená",J181,0)</f>
        <v>0</v>
      </c>
      <c r="BG181" s="81">
        <f t="shared" ref="BG181:BG198" si="41">IF(N181="zákl. prenesená",J181,0)</f>
        <v>0</v>
      </c>
      <c r="BH181" s="81">
        <f t="shared" ref="BH181:BH198" si="42">IF(N181="zníž. prenesená",J181,0)</f>
        <v>0</v>
      </c>
      <c r="BI181" s="81">
        <f t="shared" ref="BI181:BI198" si="43">IF(N181="nulová",J181,0)</f>
        <v>0</v>
      </c>
      <c r="BJ181" s="3" t="s">
        <v>174</v>
      </c>
      <c r="BK181" s="81">
        <f t="shared" ref="BK181:BK198" si="44">ROUND(I181*H181,2)</f>
        <v>0</v>
      </c>
      <c r="BL181" s="3" t="s">
        <v>257</v>
      </c>
      <c r="BM181" s="106" t="s">
        <v>3001</v>
      </c>
    </row>
    <row r="182" spans="2:65" s="18" customFormat="1" ht="33" customHeight="1">
      <c r="B182" s="121"/>
      <c r="C182" s="165" t="s">
        <v>337</v>
      </c>
      <c r="D182" s="165" t="s">
        <v>209</v>
      </c>
      <c r="E182" s="166" t="s">
        <v>3002</v>
      </c>
      <c r="F182" s="167" t="s">
        <v>3088</v>
      </c>
      <c r="G182" s="168" t="s">
        <v>227</v>
      </c>
      <c r="H182" s="169">
        <v>140</v>
      </c>
      <c r="I182" s="170"/>
      <c r="J182" s="170">
        <f t="shared" si="35"/>
        <v>0</v>
      </c>
      <c r="K182" s="171"/>
      <c r="L182" s="172"/>
      <c r="M182" s="173" t="s">
        <v>1</v>
      </c>
      <c r="N182" s="174" t="s">
        <v>42</v>
      </c>
      <c r="P182" s="158">
        <f t="shared" si="36"/>
        <v>0</v>
      </c>
      <c r="Q182" s="158">
        <v>2.2599999999999999E-2</v>
      </c>
      <c r="R182" s="158">
        <f t="shared" si="37"/>
        <v>3.1639999999999997</v>
      </c>
      <c r="S182" s="158">
        <v>0</v>
      </c>
      <c r="T182" s="159">
        <f t="shared" si="38"/>
        <v>0</v>
      </c>
      <c r="AR182" s="106" t="s">
        <v>321</v>
      </c>
      <c r="AT182" s="106" t="s">
        <v>209</v>
      </c>
      <c r="AU182" s="106" t="s">
        <v>174</v>
      </c>
      <c r="AY182" s="3" t="s">
        <v>194</v>
      </c>
      <c r="BE182" s="81">
        <f t="shared" si="39"/>
        <v>0</v>
      </c>
      <c r="BF182" s="81">
        <f t="shared" si="40"/>
        <v>0</v>
      </c>
      <c r="BG182" s="81">
        <f t="shared" si="41"/>
        <v>0</v>
      </c>
      <c r="BH182" s="81">
        <f t="shared" si="42"/>
        <v>0</v>
      </c>
      <c r="BI182" s="81">
        <f t="shared" si="43"/>
        <v>0</v>
      </c>
      <c r="BJ182" s="3" t="s">
        <v>174</v>
      </c>
      <c r="BK182" s="81">
        <f t="shared" si="44"/>
        <v>0</v>
      </c>
      <c r="BL182" s="3" t="s">
        <v>257</v>
      </c>
      <c r="BM182" s="106" t="s">
        <v>3004</v>
      </c>
    </row>
    <row r="183" spans="2:65" s="18" customFormat="1" ht="21.75" customHeight="1">
      <c r="B183" s="121"/>
      <c r="C183" s="165" t="s">
        <v>464</v>
      </c>
      <c r="D183" s="165" t="s">
        <v>209</v>
      </c>
      <c r="E183" s="166" t="s">
        <v>3005</v>
      </c>
      <c r="F183" s="167" t="s">
        <v>3006</v>
      </c>
      <c r="G183" s="168" t="s">
        <v>227</v>
      </c>
      <c r="H183" s="169">
        <v>912</v>
      </c>
      <c r="I183" s="170"/>
      <c r="J183" s="170">
        <f t="shared" si="35"/>
        <v>0</v>
      </c>
      <c r="K183" s="171"/>
      <c r="L183" s="172"/>
      <c r="M183" s="173" t="s">
        <v>1</v>
      </c>
      <c r="N183" s="174" t="s">
        <v>42</v>
      </c>
      <c r="P183" s="158">
        <f t="shared" si="36"/>
        <v>0</v>
      </c>
      <c r="Q183" s="158">
        <v>1.0000000000000001E-5</v>
      </c>
      <c r="R183" s="158">
        <f t="shared" si="37"/>
        <v>9.1200000000000014E-3</v>
      </c>
      <c r="S183" s="158">
        <v>0</v>
      </c>
      <c r="T183" s="159">
        <f t="shared" si="38"/>
        <v>0</v>
      </c>
      <c r="AR183" s="106" t="s">
        <v>321</v>
      </c>
      <c r="AT183" s="106" t="s">
        <v>209</v>
      </c>
      <c r="AU183" s="106" t="s">
        <v>174</v>
      </c>
      <c r="AY183" s="3" t="s">
        <v>194</v>
      </c>
      <c r="BE183" s="81">
        <f t="shared" si="39"/>
        <v>0</v>
      </c>
      <c r="BF183" s="81">
        <f t="shared" si="40"/>
        <v>0</v>
      </c>
      <c r="BG183" s="81">
        <f t="shared" si="41"/>
        <v>0</v>
      </c>
      <c r="BH183" s="81">
        <f t="shared" si="42"/>
        <v>0</v>
      </c>
      <c r="BI183" s="81">
        <f t="shared" si="43"/>
        <v>0</v>
      </c>
      <c r="BJ183" s="3" t="s">
        <v>174</v>
      </c>
      <c r="BK183" s="81">
        <f t="shared" si="44"/>
        <v>0</v>
      </c>
      <c r="BL183" s="3" t="s">
        <v>257</v>
      </c>
      <c r="BM183" s="106" t="s">
        <v>3007</v>
      </c>
    </row>
    <row r="184" spans="2:65" s="18" customFormat="1" ht="33" customHeight="1">
      <c r="B184" s="121"/>
      <c r="C184" s="150" t="s">
        <v>468</v>
      </c>
      <c r="D184" s="150" t="s">
        <v>197</v>
      </c>
      <c r="E184" s="151" t="s">
        <v>3089</v>
      </c>
      <c r="F184" s="152" t="s">
        <v>3090</v>
      </c>
      <c r="G184" s="153" t="s">
        <v>227</v>
      </c>
      <c r="H184" s="154">
        <v>1</v>
      </c>
      <c r="I184" s="155"/>
      <c r="J184" s="155">
        <f t="shared" si="35"/>
        <v>0</v>
      </c>
      <c r="K184" s="156"/>
      <c r="L184" s="19"/>
      <c r="M184" s="157" t="s">
        <v>1</v>
      </c>
      <c r="N184" s="120" t="s">
        <v>42</v>
      </c>
      <c r="P184" s="158">
        <f t="shared" si="36"/>
        <v>0</v>
      </c>
      <c r="Q184" s="158">
        <v>0</v>
      </c>
      <c r="R184" s="158">
        <f t="shared" si="37"/>
        <v>0</v>
      </c>
      <c r="S184" s="158">
        <v>0</v>
      </c>
      <c r="T184" s="159">
        <f t="shared" si="38"/>
        <v>0</v>
      </c>
      <c r="AR184" s="106" t="s">
        <v>257</v>
      </c>
      <c r="AT184" s="106" t="s">
        <v>197</v>
      </c>
      <c r="AU184" s="106" t="s">
        <v>174</v>
      </c>
      <c r="AY184" s="3" t="s">
        <v>194</v>
      </c>
      <c r="BE184" s="81">
        <f t="shared" si="39"/>
        <v>0</v>
      </c>
      <c r="BF184" s="81">
        <f t="shared" si="40"/>
        <v>0</v>
      </c>
      <c r="BG184" s="81">
        <f t="shared" si="41"/>
        <v>0</v>
      </c>
      <c r="BH184" s="81">
        <f t="shared" si="42"/>
        <v>0</v>
      </c>
      <c r="BI184" s="81">
        <f t="shared" si="43"/>
        <v>0</v>
      </c>
      <c r="BJ184" s="3" t="s">
        <v>174</v>
      </c>
      <c r="BK184" s="81">
        <f t="shared" si="44"/>
        <v>0</v>
      </c>
      <c r="BL184" s="3" t="s">
        <v>257</v>
      </c>
      <c r="BM184" s="106" t="s">
        <v>3091</v>
      </c>
    </row>
    <row r="185" spans="2:65" s="18" customFormat="1" ht="24.2" customHeight="1">
      <c r="B185" s="121"/>
      <c r="C185" s="165" t="s">
        <v>472</v>
      </c>
      <c r="D185" s="165" t="s">
        <v>209</v>
      </c>
      <c r="E185" s="166" t="s">
        <v>3092</v>
      </c>
      <c r="F185" s="167" t="s">
        <v>3093</v>
      </c>
      <c r="G185" s="168" t="s">
        <v>227</v>
      </c>
      <c r="H185" s="169">
        <v>1</v>
      </c>
      <c r="I185" s="170"/>
      <c r="J185" s="170">
        <f t="shared" si="35"/>
        <v>0</v>
      </c>
      <c r="K185" s="171"/>
      <c r="L185" s="172"/>
      <c r="M185" s="173" t="s">
        <v>1</v>
      </c>
      <c r="N185" s="174" t="s">
        <v>42</v>
      </c>
      <c r="P185" s="158">
        <f t="shared" si="36"/>
        <v>0</v>
      </c>
      <c r="Q185" s="158">
        <v>0</v>
      </c>
      <c r="R185" s="158">
        <f t="shared" si="37"/>
        <v>0</v>
      </c>
      <c r="S185" s="158">
        <v>0</v>
      </c>
      <c r="T185" s="159">
        <f t="shared" si="38"/>
        <v>0</v>
      </c>
      <c r="AR185" s="106" t="s">
        <v>321</v>
      </c>
      <c r="AT185" s="106" t="s">
        <v>209</v>
      </c>
      <c r="AU185" s="106" t="s">
        <v>174</v>
      </c>
      <c r="AY185" s="3" t="s">
        <v>194</v>
      </c>
      <c r="BE185" s="81">
        <f t="shared" si="39"/>
        <v>0</v>
      </c>
      <c r="BF185" s="81">
        <f t="shared" si="40"/>
        <v>0</v>
      </c>
      <c r="BG185" s="81">
        <f t="shared" si="41"/>
        <v>0</v>
      </c>
      <c r="BH185" s="81">
        <f t="shared" si="42"/>
        <v>0</v>
      </c>
      <c r="BI185" s="81">
        <f t="shared" si="43"/>
        <v>0</v>
      </c>
      <c r="BJ185" s="3" t="s">
        <v>174</v>
      </c>
      <c r="BK185" s="81">
        <f t="shared" si="44"/>
        <v>0</v>
      </c>
      <c r="BL185" s="3" t="s">
        <v>257</v>
      </c>
      <c r="BM185" s="106" t="s">
        <v>3094</v>
      </c>
    </row>
    <row r="186" spans="2:65" s="18" customFormat="1" ht="33" customHeight="1">
      <c r="B186" s="121"/>
      <c r="C186" s="150" t="s">
        <v>474</v>
      </c>
      <c r="D186" s="150" t="s">
        <v>197</v>
      </c>
      <c r="E186" s="151" t="s">
        <v>3095</v>
      </c>
      <c r="F186" s="152" t="s">
        <v>3096</v>
      </c>
      <c r="G186" s="153" t="s">
        <v>227</v>
      </c>
      <c r="H186" s="154">
        <v>5</v>
      </c>
      <c r="I186" s="155"/>
      <c r="J186" s="155">
        <f t="shared" si="35"/>
        <v>0</v>
      </c>
      <c r="K186" s="156"/>
      <c r="L186" s="19"/>
      <c r="M186" s="157" t="s">
        <v>1</v>
      </c>
      <c r="N186" s="120" t="s">
        <v>42</v>
      </c>
      <c r="P186" s="158">
        <f t="shared" si="36"/>
        <v>0</v>
      </c>
      <c r="Q186" s="158">
        <v>0</v>
      </c>
      <c r="R186" s="158">
        <f t="shared" si="37"/>
        <v>0</v>
      </c>
      <c r="S186" s="158">
        <v>0</v>
      </c>
      <c r="T186" s="159">
        <f t="shared" si="38"/>
        <v>0</v>
      </c>
      <c r="AR186" s="106" t="s">
        <v>257</v>
      </c>
      <c r="AT186" s="106" t="s">
        <v>197</v>
      </c>
      <c r="AU186" s="106" t="s">
        <v>174</v>
      </c>
      <c r="AY186" s="3" t="s">
        <v>194</v>
      </c>
      <c r="BE186" s="81">
        <f t="shared" si="39"/>
        <v>0</v>
      </c>
      <c r="BF186" s="81">
        <f t="shared" si="40"/>
        <v>0</v>
      </c>
      <c r="BG186" s="81">
        <f t="shared" si="41"/>
        <v>0</v>
      </c>
      <c r="BH186" s="81">
        <f t="shared" si="42"/>
        <v>0</v>
      </c>
      <c r="BI186" s="81">
        <f t="shared" si="43"/>
        <v>0</v>
      </c>
      <c r="BJ186" s="3" t="s">
        <v>174</v>
      </c>
      <c r="BK186" s="81">
        <f t="shared" si="44"/>
        <v>0</v>
      </c>
      <c r="BL186" s="3" t="s">
        <v>257</v>
      </c>
      <c r="BM186" s="106" t="s">
        <v>3097</v>
      </c>
    </row>
    <row r="187" spans="2:65" s="18" customFormat="1" ht="37.9" customHeight="1">
      <c r="B187" s="121"/>
      <c r="C187" s="165" t="s">
        <v>478</v>
      </c>
      <c r="D187" s="165" t="s">
        <v>209</v>
      </c>
      <c r="E187" s="166" t="s">
        <v>3098</v>
      </c>
      <c r="F187" s="167" t="s">
        <v>3099</v>
      </c>
      <c r="G187" s="168" t="s">
        <v>227</v>
      </c>
      <c r="H187" s="169">
        <v>5</v>
      </c>
      <c r="I187" s="170"/>
      <c r="J187" s="170">
        <f t="shared" si="35"/>
        <v>0</v>
      </c>
      <c r="K187" s="171"/>
      <c r="L187" s="172"/>
      <c r="M187" s="173" t="s">
        <v>1</v>
      </c>
      <c r="N187" s="174" t="s">
        <v>42</v>
      </c>
      <c r="P187" s="158">
        <f t="shared" si="36"/>
        <v>0</v>
      </c>
      <c r="Q187" s="158">
        <v>0</v>
      </c>
      <c r="R187" s="158">
        <f t="shared" si="37"/>
        <v>0</v>
      </c>
      <c r="S187" s="158">
        <v>0</v>
      </c>
      <c r="T187" s="159">
        <f t="shared" si="38"/>
        <v>0</v>
      </c>
      <c r="AR187" s="106" t="s">
        <v>321</v>
      </c>
      <c r="AT187" s="106" t="s">
        <v>209</v>
      </c>
      <c r="AU187" s="106" t="s">
        <v>174</v>
      </c>
      <c r="AY187" s="3" t="s">
        <v>194</v>
      </c>
      <c r="BE187" s="81">
        <f t="shared" si="39"/>
        <v>0</v>
      </c>
      <c r="BF187" s="81">
        <f t="shared" si="40"/>
        <v>0</v>
      </c>
      <c r="BG187" s="81">
        <f t="shared" si="41"/>
        <v>0</v>
      </c>
      <c r="BH187" s="81">
        <f t="shared" si="42"/>
        <v>0</v>
      </c>
      <c r="BI187" s="81">
        <f t="shared" si="43"/>
        <v>0</v>
      </c>
      <c r="BJ187" s="3" t="s">
        <v>174</v>
      </c>
      <c r="BK187" s="81">
        <f t="shared" si="44"/>
        <v>0</v>
      </c>
      <c r="BL187" s="3" t="s">
        <v>257</v>
      </c>
      <c r="BM187" s="106" t="s">
        <v>3100</v>
      </c>
    </row>
    <row r="188" spans="2:65" s="18" customFormat="1" ht="16.5" customHeight="1">
      <c r="B188" s="121"/>
      <c r="C188" s="165" t="s">
        <v>482</v>
      </c>
      <c r="D188" s="165" t="s">
        <v>209</v>
      </c>
      <c r="E188" s="166" t="s">
        <v>3101</v>
      </c>
      <c r="F188" s="167" t="s">
        <v>3102</v>
      </c>
      <c r="G188" s="168" t="s">
        <v>227</v>
      </c>
      <c r="H188" s="169">
        <v>5</v>
      </c>
      <c r="I188" s="170"/>
      <c r="J188" s="170">
        <f t="shared" si="35"/>
        <v>0</v>
      </c>
      <c r="K188" s="171"/>
      <c r="L188" s="172"/>
      <c r="M188" s="173" t="s">
        <v>1</v>
      </c>
      <c r="N188" s="174" t="s">
        <v>42</v>
      </c>
      <c r="P188" s="158">
        <f t="shared" si="36"/>
        <v>0</v>
      </c>
      <c r="Q188" s="158">
        <v>0</v>
      </c>
      <c r="R188" s="158">
        <f t="shared" si="37"/>
        <v>0</v>
      </c>
      <c r="S188" s="158">
        <v>0</v>
      </c>
      <c r="T188" s="159">
        <f t="shared" si="38"/>
        <v>0</v>
      </c>
      <c r="AR188" s="106" t="s">
        <v>321</v>
      </c>
      <c r="AT188" s="106" t="s">
        <v>209</v>
      </c>
      <c r="AU188" s="106" t="s">
        <v>174</v>
      </c>
      <c r="AY188" s="3" t="s">
        <v>194</v>
      </c>
      <c r="BE188" s="81">
        <f t="shared" si="39"/>
        <v>0</v>
      </c>
      <c r="BF188" s="81">
        <f t="shared" si="40"/>
        <v>0</v>
      </c>
      <c r="BG188" s="81">
        <f t="shared" si="41"/>
        <v>0</v>
      </c>
      <c r="BH188" s="81">
        <f t="shared" si="42"/>
        <v>0</v>
      </c>
      <c r="BI188" s="81">
        <f t="shared" si="43"/>
        <v>0</v>
      </c>
      <c r="BJ188" s="3" t="s">
        <v>174</v>
      </c>
      <c r="BK188" s="81">
        <f t="shared" si="44"/>
        <v>0</v>
      </c>
      <c r="BL188" s="3" t="s">
        <v>257</v>
      </c>
      <c r="BM188" s="106" t="s">
        <v>3103</v>
      </c>
    </row>
    <row r="189" spans="2:65" s="18" customFormat="1" ht="33" customHeight="1">
      <c r="B189" s="121"/>
      <c r="C189" s="150" t="s">
        <v>486</v>
      </c>
      <c r="D189" s="150" t="s">
        <v>197</v>
      </c>
      <c r="E189" s="151" t="s">
        <v>3104</v>
      </c>
      <c r="F189" s="152" t="s">
        <v>3105</v>
      </c>
      <c r="G189" s="153" t="s">
        <v>227</v>
      </c>
      <c r="H189" s="154">
        <v>1</v>
      </c>
      <c r="I189" s="155"/>
      <c r="J189" s="155">
        <f t="shared" si="35"/>
        <v>0</v>
      </c>
      <c r="K189" s="156"/>
      <c r="L189" s="19"/>
      <c r="M189" s="157" t="s">
        <v>1</v>
      </c>
      <c r="N189" s="120" t="s">
        <v>42</v>
      </c>
      <c r="P189" s="158">
        <f t="shared" si="36"/>
        <v>0</v>
      </c>
      <c r="Q189" s="158">
        <v>0</v>
      </c>
      <c r="R189" s="158">
        <f t="shared" si="37"/>
        <v>0</v>
      </c>
      <c r="S189" s="158">
        <v>0</v>
      </c>
      <c r="T189" s="159">
        <f t="shared" si="38"/>
        <v>0</v>
      </c>
      <c r="AR189" s="106" t="s">
        <v>257</v>
      </c>
      <c r="AT189" s="106" t="s">
        <v>197</v>
      </c>
      <c r="AU189" s="106" t="s">
        <v>174</v>
      </c>
      <c r="AY189" s="3" t="s">
        <v>194</v>
      </c>
      <c r="BE189" s="81">
        <f t="shared" si="39"/>
        <v>0</v>
      </c>
      <c r="BF189" s="81">
        <f t="shared" si="40"/>
        <v>0</v>
      </c>
      <c r="BG189" s="81">
        <f t="shared" si="41"/>
        <v>0</v>
      </c>
      <c r="BH189" s="81">
        <f t="shared" si="42"/>
        <v>0</v>
      </c>
      <c r="BI189" s="81">
        <f t="shared" si="43"/>
        <v>0</v>
      </c>
      <c r="BJ189" s="3" t="s">
        <v>174</v>
      </c>
      <c r="BK189" s="81">
        <f t="shared" si="44"/>
        <v>0</v>
      </c>
      <c r="BL189" s="3" t="s">
        <v>257</v>
      </c>
      <c r="BM189" s="106" t="s">
        <v>3106</v>
      </c>
    </row>
    <row r="190" spans="2:65" s="18" customFormat="1" ht="37.9" customHeight="1">
      <c r="B190" s="121"/>
      <c r="C190" s="165" t="s">
        <v>490</v>
      </c>
      <c r="D190" s="165" t="s">
        <v>209</v>
      </c>
      <c r="E190" s="166" t="s">
        <v>3107</v>
      </c>
      <c r="F190" s="167" t="s">
        <v>3108</v>
      </c>
      <c r="G190" s="168" t="s">
        <v>227</v>
      </c>
      <c r="H190" s="169">
        <v>1</v>
      </c>
      <c r="I190" s="170"/>
      <c r="J190" s="170">
        <f t="shared" si="35"/>
        <v>0</v>
      </c>
      <c r="K190" s="171"/>
      <c r="L190" s="172"/>
      <c r="M190" s="173" t="s">
        <v>1</v>
      </c>
      <c r="N190" s="174" t="s">
        <v>42</v>
      </c>
      <c r="P190" s="158">
        <f t="shared" si="36"/>
        <v>0</v>
      </c>
      <c r="Q190" s="158">
        <v>0</v>
      </c>
      <c r="R190" s="158">
        <f t="shared" si="37"/>
        <v>0</v>
      </c>
      <c r="S190" s="158">
        <v>0</v>
      </c>
      <c r="T190" s="159">
        <f t="shared" si="38"/>
        <v>0</v>
      </c>
      <c r="AR190" s="106" t="s">
        <v>321</v>
      </c>
      <c r="AT190" s="106" t="s">
        <v>209</v>
      </c>
      <c r="AU190" s="106" t="s">
        <v>174</v>
      </c>
      <c r="AY190" s="3" t="s">
        <v>194</v>
      </c>
      <c r="BE190" s="81">
        <f t="shared" si="39"/>
        <v>0</v>
      </c>
      <c r="BF190" s="81">
        <f t="shared" si="40"/>
        <v>0</v>
      </c>
      <c r="BG190" s="81">
        <f t="shared" si="41"/>
        <v>0</v>
      </c>
      <c r="BH190" s="81">
        <f t="shared" si="42"/>
        <v>0</v>
      </c>
      <c r="BI190" s="81">
        <f t="shared" si="43"/>
        <v>0</v>
      </c>
      <c r="BJ190" s="3" t="s">
        <v>174</v>
      </c>
      <c r="BK190" s="81">
        <f t="shared" si="44"/>
        <v>0</v>
      </c>
      <c r="BL190" s="3" t="s">
        <v>257</v>
      </c>
      <c r="BM190" s="106" t="s">
        <v>3109</v>
      </c>
    </row>
    <row r="191" spans="2:65" s="18" customFormat="1" ht="16.5" customHeight="1">
      <c r="B191" s="121"/>
      <c r="C191" s="165" t="s">
        <v>494</v>
      </c>
      <c r="D191" s="165" t="s">
        <v>209</v>
      </c>
      <c r="E191" s="166" t="s">
        <v>3101</v>
      </c>
      <c r="F191" s="167" t="s">
        <v>3102</v>
      </c>
      <c r="G191" s="168" t="s">
        <v>227</v>
      </c>
      <c r="H191" s="169">
        <v>1</v>
      </c>
      <c r="I191" s="170"/>
      <c r="J191" s="170">
        <f t="shared" si="35"/>
        <v>0</v>
      </c>
      <c r="K191" s="171"/>
      <c r="L191" s="172"/>
      <c r="M191" s="173" t="s">
        <v>1</v>
      </c>
      <c r="N191" s="174" t="s">
        <v>42</v>
      </c>
      <c r="P191" s="158">
        <f t="shared" si="36"/>
        <v>0</v>
      </c>
      <c r="Q191" s="158">
        <v>0</v>
      </c>
      <c r="R191" s="158">
        <f t="shared" si="37"/>
        <v>0</v>
      </c>
      <c r="S191" s="158">
        <v>0</v>
      </c>
      <c r="T191" s="159">
        <f t="shared" si="38"/>
        <v>0</v>
      </c>
      <c r="AR191" s="106" t="s">
        <v>321</v>
      </c>
      <c r="AT191" s="106" t="s">
        <v>209</v>
      </c>
      <c r="AU191" s="106" t="s">
        <v>174</v>
      </c>
      <c r="AY191" s="3" t="s">
        <v>194</v>
      </c>
      <c r="BE191" s="81">
        <f t="shared" si="39"/>
        <v>0</v>
      </c>
      <c r="BF191" s="81">
        <f t="shared" si="40"/>
        <v>0</v>
      </c>
      <c r="BG191" s="81">
        <f t="shared" si="41"/>
        <v>0</v>
      </c>
      <c r="BH191" s="81">
        <f t="shared" si="42"/>
        <v>0</v>
      </c>
      <c r="BI191" s="81">
        <f t="shared" si="43"/>
        <v>0</v>
      </c>
      <c r="BJ191" s="3" t="s">
        <v>174</v>
      </c>
      <c r="BK191" s="81">
        <f t="shared" si="44"/>
        <v>0</v>
      </c>
      <c r="BL191" s="3" t="s">
        <v>257</v>
      </c>
      <c r="BM191" s="106" t="s">
        <v>3110</v>
      </c>
    </row>
    <row r="192" spans="2:65" s="18" customFormat="1" ht="24.2" customHeight="1">
      <c r="B192" s="121"/>
      <c r="C192" s="150" t="s">
        <v>498</v>
      </c>
      <c r="D192" s="150" t="s">
        <v>197</v>
      </c>
      <c r="E192" s="151" t="s">
        <v>3111</v>
      </c>
      <c r="F192" s="152" t="s">
        <v>3112</v>
      </c>
      <c r="G192" s="153" t="s">
        <v>227</v>
      </c>
      <c r="H192" s="154">
        <v>1</v>
      </c>
      <c r="I192" s="155"/>
      <c r="J192" s="155">
        <f t="shared" si="35"/>
        <v>0</v>
      </c>
      <c r="K192" s="156"/>
      <c r="L192" s="19"/>
      <c r="M192" s="157" t="s">
        <v>1</v>
      </c>
      <c r="N192" s="120" t="s">
        <v>42</v>
      </c>
      <c r="P192" s="158">
        <f t="shared" si="36"/>
        <v>0</v>
      </c>
      <c r="Q192" s="158">
        <v>0</v>
      </c>
      <c r="R192" s="158">
        <f t="shared" si="37"/>
        <v>0</v>
      </c>
      <c r="S192" s="158">
        <v>0.192</v>
      </c>
      <c r="T192" s="159">
        <f t="shared" si="38"/>
        <v>0.192</v>
      </c>
      <c r="AR192" s="106" t="s">
        <v>257</v>
      </c>
      <c r="AT192" s="106" t="s">
        <v>197</v>
      </c>
      <c r="AU192" s="106" t="s">
        <v>174</v>
      </c>
      <c r="AY192" s="3" t="s">
        <v>194</v>
      </c>
      <c r="BE192" s="81">
        <f t="shared" si="39"/>
        <v>0</v>
      </c>
      <c r="BF192" s="81">
        <f t="shared" si="40"/>
        <v>0</v>
      </c>
      <c r="BG192" s="81">
        <f t="shared" si="41"/>
        <v>0</v>
      </c>
      <c r="BH192" s="81">
        <f t="shared" si="42"/>
        <v>0</v>
      </c>
      <c r="BI192" s="81">
        <f t="shared" si="43"/>
        <v>0</v>
      </c>
      <c r="BJ192" s="3" t="s">
        <v>174</v>
      </c>
      <c r="BK192" s="81">
        <f t="shared" si="44"/>
        <v>0</v>
      </c>
      <c r="BL192" s="3" t="s">
        <v>257</v>
      </c>
      <c r="BM192" s="106" t="s">
        <v>3113</v>
      </c>
    </row>
    <row r="193" spans="2:65" s="18" customFormat="1" ht="24.2" customHeight="1">
      <c r="B193" s="121"/>
      <c r="C193" s="150" t="s">
        <v>502</v>
      </c>
      <c r="D193" s="150" t="s">
        <v>197</v>
      </c>
      <c r="E193" s="151" t="s">
        <v>3114</v>
      </c>
      <c r="F193" s="152" t="s">
        <v>3115</v>
      </c>
      <c r="G193" s="153" t="s">
        <v>227</v>
      </c>
      <c r="H193" s="154">
        <v>5</v>
      </c>
      <c r="I193" s="155"/>
      <c r="J193" s="155">
        <f t="shared" si="35"/>
        <v>0</v>
      </c>
      <c r="K193" s="156"/>
      <c r="L193" s="19"/>
      <c r="M193" s="157" t="s">
        <v>1</v>
      </c>
      <c r="N193" s="120" t="s">
        <v>42</v>
      </c>
      <c r="P193" s="158">
        <f t="shared" si="36"/>
        <v>0</v>
      </c>
      <c r="Q193" s="158">
        <v>0</v>
      </c>
      <c r="R193" s="158">
        <f t="shared" si="37"/>
        <v>0</v>
      </c>
      <c r="S193" s="158">
        <v>0.28499999999999998</v>
      </c>
      <c r="T193" s="159">
        <f t="shared" si="38"/>
        <v>1.4249999999999998</v>
      </c>
      <c r="AR193" s="106" t="s">
        <v>257</v>
      </c>
      <c r="AT193" s="106" t="s">
        <v>197</v>
      </c>
      <c r="AU193" s="106" t="s">
        <v>174</v>
      </c>
      <c r="AY193" s="3" t="s">
        <v>194</v>
      </c>
      <c r="BE193" s="81">
        <f t="shared" si="39"/>
        <v>0</v>
      </c>
      <c r="BF193" s="81">
        <f t="shared" si="40"/>
        <v>0</v>
      </c>
      <c r="BG193" s="81">
        <f t="shared" si="41"/>
        <v>0</v>
      </c>
      <c r="BH193" s="81">
        <f t="shared" si="42"/>
        <v>0</v>
      </c>
      <c r="BI193" s="81">
        <f t="shared" si="43"/>
        <v>0</v>
      </c>
      <c r="BJ193" s="3" t="s">
        <v>174</v>
      </c>
      <c r="BK193" s="81">
        <f t="shared" si="44"/>
        <v>0</v>
      </c>
      <c r="BL193" s="3" t="s">
        <v>257</v>
      </c>
      <c r="BM193" s="106" t="s">
        <v>3116</v>
      </c>
    </row>
    <row r="194" spans="2:65" s="18" customFormat="1" ht="24.2" customHeight="1">
      <c r="B194" s="121"/>
      <c r="C194" s="150" t="s">
        <v>506</v>
      </c>
      <c r="D194" s="150" t="s">
        <v>197</v>
      </c>
      <c r="E194" s="151" t="s">
        <v>3117</v>
      </c>
      <c r="F194" s="152" t="s">
        <v>3118</v>
      </c>
      <c r="G194" s="153" t="s">
        <v>227</v>
      </c>
      <c r="H194" s="154">
        <v>1</v>
      </c>
      <c r="I194" s="155"/>
      <c r="J194" s="155">
        <f t="shared" si="35"/>
        <v>0</v>
      </c>
      <c r="K194" s="156"/>
      <c r="L194" s="19"/>
      <c r="M194" s="157" t="s">
        <v>1</v>
      </c>
      <c r="N194" s="120" t="s">
        <v>42</v>
      </c>
      <c r="P194" s="158">
        <f t="shared" si="36"/>
        <v>0</v>
      </c>
      <c r="Q194" s="158">
        <v>0</v>
      </c>
      <c r="R194" s="158">
        <f t="shared" si="37"/>
        <v>0</v>
      </c>
      <c r="S194" s="158">
        <v>0.4</v>
      </c>
      <c r="T194" s="159">
        <f t="shared" si="38"/>
        <v>0.4</v>
      </c>
      <c r="AR194" s="106" t="s">
        <v>257</v>
      </c>
      <c r="AT194" s="106" t="s">
        <v>197</v>
      </c>
      <c r="AU194" s="106" t="s">
        <v>174</v>
      </c>
      <c r="AY194" s="3" t="s">
        <v>194</v>
      </c>
      <c r="BE194" s="81">
        <f t="shared" si="39"/>
        <v>0</v>
      </c>
      <c r="BF194" s="81">
        <f t="shared" si="40"/>
        <v>0</v>
      </c>
      <c r="BG194" s="81">
        <f t="shared" si="41"/>
        <v>0</v>
      </c>
      <c r="BH194" s="81">
        <f t="shared" si="42"/>
        <v>0</v>
      </c>
      <c r="BI194" s="81">
        <f t="shared" si="43"/>
        <v>0</v>
      </c>
      <c r="BJ194" s="3" t="s">
        <v>174</v>
      </c>
      <c r="BK194" s="81">
        <f t="shared" si="44"/>
        <v>0</v>
      </c>
      <c r="BL194" s="3" t="s">
        <v>257</v>
      </c>
      <c r="BM194" s="106" t="s">
        <v>3119</v>
      </c>
    </row>
    <row r="195" spans="2:65" s="18" customFormat="1" ht="33" customHeight="1">
      <c r="B195" s="121"/>
      <c r="C195" s="150" t="s">
        <v>510</v>
      </c>
      <c r="D195" s="150" t="s">
        <v>197</v>
      </c>
      <c r="E195" s="151" t="s">
        <v>3014</v>
      </c>
      <c r="F195" s="152" t="s">
        <v>3015</v>
      </c>
      <c r="G195" s="153" t="s">
        <v>216</v>
      </c>
      <c r="H195" s="154">
        <v>5.4930000000000003</v>
      </c>
      <c r="I195" s="155"/>
      <c r="J195" s="155">
        <f t="shared" si="35"/>
        <v>0</v>
      </c>
      <c r="K195" s="156"/>
      <c r="L195" s="19"/>
      <c r="M195" s="157" t="s">
        <v>1</v>
      </c>
      <c r="N195" s="120" t="s">
        <v>42</v>
      </c>
      <c r="P195" s="158">
        <f t="shared" si="36"/>
        <v>0</v>
      </c>
      <c r="Q195" s="158">
        <v>4.5899999999999998E-5</v>
      </c>
      <c r="R195" s="158">
        <f t="shared" si="37"/>
        <v>2.5212869999999998E-4</v>
      </c>
      <c r="S195" s="158">
        <v>1E-3</v>
      </c>
      <c r="T195" s="159">
        <f t="shared" si="38"/>
        <v>5.4930000000000005E-3</v>
      </c>
      <c r="AR195" s="106" t="s">
        <v>257</v>
      </c>
      <c r="AT195" s="106" t="s">
        <v>197</v>
      </c>
      <c r="AU195" s="106" t="s">
        <v>174</v>
      </c>
      <c r="AY195" s="3" t="s">
        <v>194</v>
      </c>
      <c r="BE195" s="81">
        <f t="shared" si="39"/>
        <v>0</v>
      </c>
      <c r="BF195" s="81">
        <f t="shared" si="40"/>
        <v>0</v>
      </c>
      <c r="BG195" s="81">
        <f t="shared" si="41"/>
        <v>0</v>
      </c>
      <c r="BH195" s="81">
        <f t="shared" si="42"/>
        <v>0</v>
      </c>
      <c r="BI195" s="81">
        <f t="shared" si="43"/>
        <v>0</v>
      </c>
      <c r="BJ195" s="3" t="s">
        <v>174</v>
      </c>
      <c r="BK195" s="81">
        <f t="shared" si="44"/>
        <v>0</v>
      </c>
      <c r="BL195" s="3" t="s">
        <v>257</v>
      </c>
      <c r="BM195" s="106" t="s">
        <v>3016</v>
      </c>
    </row>
    <row r="196" spans="2:65" s="18" customFormat="1" ht="33" customHeight="1">
      <c r="B196" s="121"/>
      <c r="C196" s="150" t="s">
        <v>514</v>
      </c>
      <c r="D196" s="150" t="s">
        <v>197</v>
      </c>
      <c r="E196" s="151" t="s">
        <v>3120</v>
      </c>
      <c r="F196" s="152" t="s">
        <v>3121</v>
      </c>
      <c r="G196" s="153" t="s">
        <v>216</v>
      </c>
      <c r="H196" s="154">
        <v>181.5</v>
      </c>
      <c r="I196" s="155"/>
      <c r="J196" s="155">
        <f t="shared" si="35"/>
        <v>0</v>
      </c>
      <c r="K196" s="156"/>
      <c r="L196" s="19"/>
      <c r="M196" s="157" t="s">
        <v>1</v>
      </c>
      <c r="N196" s="120" t="s">
        <v>42</v>
      </c>
      <c r="P196" s="158">
        <f t="shared" si="36"/>
        <v>0</v>
      </c>
      <c r="Q196" s="158">
        <v>4.5899999999999998E-5</v>
      </c>
      <c r="R196" s="158">
        <f t="shared" si="37"/>
        <v>8.330849999999999E-3</v>
      </c>
      <c r="S196" s="158">
        <v>1E-3</v>
      </c>
      <c r="T196" s="159">
        <f t="shared" si="38"/>
        <v>0.18149999999999999</v>
      </c>
      <c r="AR196" s="106" t="s">
        <v>257</v>
      </c>
      <c r="AT196" s="106" t="s">
        <v>197</v>
      </c>
      <c r="AU196" s="106" t="s">
        <v>174</v>
      </c>
      <c r="AY196" s="3" t="s">
        <v>194</v>
      </c>
      <c r="BE196" s="81">
        <f t="shared" si="39"/>
        <v>0</v>
      </c>
      <c r="BF196" s="81">
        <f t="shared" si="40"/>
        <v>0</v>
      </c>
      <c r="BG196" s="81">
        <f t="shared" si="41"/>
        <v>0</v>
      </c>
      <c r="BH196" s="81">
        <f t="shared" si="42"/>
        <v>0</v>
      </c>
      <c r="BI196" s="81">
        <f t="shared" si="43"/>
        <v>0</v>
      </c>
      <c r="BJ196" s="3" t="s">
        <v>174</v>
      </c>
      <c r="BK196" s="81">
        <f t="shared" si="44"/>
        <v>0</v>
      </c>
      <c r="BL196" s="3" t="s">
        <v>257</v>
      </c>
      <c r="BM196" s="106" t="s">
        <v>3122</v>
      </c>
    </row>
    <row r="197" spans="2:65" s="18" customFormat="1" ht="33" customHeight="1">
      <c r="B197" s="121"/>
      <c r="C197" s="150" t="s">
        <v>518</v>
      </c>
      <c r="D197" s="150" t="s">
        <v>197</v>
      </c>
      <c r="E197" s="151" t="s">
        <v>2624</v>
      </c>
      <c r="F197" s="152" t="s">
        <v>2625</v>
      </c>
      <c r="G197" s="153" t="s">
        <v>216</v>
      </c>
      <c r="H197" s="154">
        <v>2166.8000000000002</v>
      </c>
      <c r="I197" s="155"/>
      <c r="J197" s="155">
        <f t="shared" si="35"/>
        <v>0</v>
      </c>
      <c r="K197" s="156"/>
      <c r="L197" s="19"/>
      <c r="M197" s="157" t="s">
        <v>1</v>
      </c>
      <c r="N197" s="120" t="s">
        <v>42</v>
      </c>
      <c r="P197" s="158">
        <f t="shared" si="36"/>
        <v>0</v>
      </c>
      <c r="Q197" s="158">
        <v>4.5899999999999998E-5</v>
      </c>
      <c r="R197" s="158">
        <f t="shared" si="37"/>
        <v>9.9456120000000009E-2</v>
      </c>
      <c r="S197" s="158">
        <v>1E-3</v>
      </c>
      <c r="T197" s="159">
        <f t="shared" si="38"/>
        <v>2.1668000000000003</v>
      </c>
      <c r="AR197" s="106" t="s">
        <v>257</v>
      </c>
      <c r="AT197" s="106" t="s">
        <v>197</v>
      </c>
      <c r="AU197" s="106" t="s">
        <v>174</v>
      </c>
      <c r="AY197" s="3" t="s">
        <v>194</v>
      </c>
      <c r="BE197" s="81">
        <f t="shared" si="39"/>
        <v>0</v>
      </c>
      <c r="BF197" s="81">
        <f t="shared" si="40"/>
        <v>0</v>
      </c>
      <c r="BG197" s="81">
        <f t="shared" si="41"/>
        <v>0</v>
      </c>
      <c r="BH197" s="81">
        <f t="shared" si="42"/>
        <v>0</v>
      </c>
      <c r="BI197" s="81">
        <f t="shared" si="43"/>
        <v>0</v>
      </c>
      <c r="BJ197" s="3" t="s">
        <v>174</v>
      </c>
      <c r="BK197" s="81">
        <f t="shared" si="44"/>
        <v>0</v>
      </c>
      <c r="BL197" s="3" t="s">
        <v>257</v>
      </c>
      <c r="BM197" s="106" t="s">
        <v>3123</v>
      </c>
    </row>
    <row r="198" spans="2:65" s="18" customFormat="1" ht="24.2" customHeight="1">
      <c r="B198" s="121"/>
      <c r="C198" s="150" t="s">
        <v>522</v>
      </c>
      <c r="D198" s="150" t="s">
        <v>197</v>
      </c>
      <c r="E198" s="151" t="s">
        <v>1285</v>
      </c>
      <c r="F198" s="152" t="s">
        <v>1286</v>
      </c>
      <c r="G198" s="153" t="s">
        <v>1258</v>
      </c>
      <c r="H198" s="154"/>
      <c r="I198" s="155"/>
      <c r="J198" s="155">
        <f t="shared" si="35"/>
        <v>0</v>
      </c>
      <c r="K198" s="156"/>
      <c r="L198" s="19"/>
      <c r="M198" s="157" t="s">
        <v>1</v>
      </c>
      <c r="N198" s="120" t="s">
        <v>42</v>
      </c>
      <c r="P198" s="158">
        <f t="shared" si="36"/>
        <v>0</v>
      </c>
      <c r="Q198" s="158">
        <v>0</v>
      </c>
      <c r="R198" s="158">
        <f t="shared" si="37"/>
        <v>0</v>
      </c>
      <c r="S198" s="158">
        <v>0</v>
      </c>
      <c r="T198" s="159">
        <f t="shared" si="38"/>
        <v>0</v>
      </c>
      <c r="AR198" s="106" t="s">
        <v>257</v>
      </c>
      <c r="AT198" s="106" t="s">
        <v>197</v>
      </c>
      <c r="AU198" s="106" t="s">
        <v>174</v>
      </c>
      <c r="AY198" s="3" t="s">
        <v>194</v>
      </c>
      <c r="BE198" s="81">
        <f t="shared" si="39"/>
        <v>0</v>
      </c>
      <c r="BF198" s="81">
        <f t="shared" si="40"/>
        <v>0</v>
      </c>
      <c r="BG198" s="81">
        <f t="shared" si="41"/>
        <v>0</v>
      </c>
      <c r="BH198" s="81">
        <f t="shared" si="42"/>
        <v>0</v>
      </c>
      <c r="BI198" s="81">
        <f t="shared" si="43"/>
        <v>0</v>
      </c>
      <c r="BJ198" s="3" t="s">
        <v>174</v>
      </c>
      <c r="BK198" s="81">
        <f t="shared" si="44"/>
        <v>0</v>
      </c>
      <c r="BL198" s="3" t="s">
        <v>257</v>
      </c>
      <c r="BM198" s="106" t="s">
        <v>3017</v>
      </c>
    </row>
    <row r="199" spans="2:65" s="137" customFormat="1" ht="25.9" customHeight="1">
      <c r="B199" s="138"/>
      <c r="D199" s="139" t="s">
        <v>75</v>
      </c>
      <c r="E199" s="140" t="s">
        <v>209</v>
      </c>
      <c r="F199" s="140" t="s">
        <v>210</v>
      </c>
      <c r="I199" s="141"/>
      <c r="J199" s="142">
        <f>BK199</f>
        <v>0</v>
      </c>
      <c r="L199" s="138"/>
      <c r="M199" s="143"/>
      <c r="P199" s="144">
        <f>P200</f>
        <v>0</v>
      </c>
      <c r="R199" s="144">
        <f>R200</f>
        <v>0.14777499999999999</v>
      </c>
      <c r="T199" s="145">
        <f>T200</f>
        <v>0</v>
      </c>
      <c r="AR199" s="139" t="s">
        <v>205</v>
      </c>
      <c r="AT199" s="146" t="s">
        <v>75</v>
      </c>
      <c r="AU199" s="146" t="s">
        <v>76</v>
      </c>
      <c r="AY199" s="139" t="s">
        <v>194</v>
      </c>
      <c r="BK199" s="147">
        <f>BK200</f>
        <v>0</v>
      </c>
    </row>
    <row r="200" spans="2:65" s="137" customFormat="1" ht="22.9" customHeight="1">
      <c r="B200" s="138"/>
      <c r="D200" s="139" t="s">
        <v>75</v>
      </c>
      <c r="E200" s="148" t="s">
        <v>211</v>
      </c>
      <c r="F200" s="148" t="s">
        <v>382</v>
      </c>
      <c r="I200" s="141"/>
      <c r="J200" s="149">
        <f>BK200</f>
        <v>0</v>
      </c>
      <c r="L200" s="138"/>
      <c r="M200" s="143"/>
      <c r="P200" s="144">
        <f>SUM(P201:P224)</f>
        <v>0</v>
      </c>
      <c r="R200" s="144">
        <f>SUM(R201:R224)</f>
        <v>0.14777499999999999</v>
      </c>
      <c r="T200" s="145">
        <f>SUM(T201:T224)</f>
        <v>0</v>
      </c>
      <c r="AR200" s="139" t="s">
        <v>205</v>
      </c>
      <c r="AT200" s="146" t="s">
        <v>75</v>
      </c>
      <c r="AU200" s="146" t="s">
        <v>84</v>
      </c>
      <c r="AY200" s="139" t="s">
        <v>194</v>
      </c>
      <c r="BK200" s="147">
        <f>SUM(BK201:BK224)</f>
        <v>0</v>
      </c>
    </row>
    <row r="201" spans="2:65" s="18" customFormat="1" ht="24.2" customHeight="1">
      <c r="B201" s="121"/>
      <c r="C201" s="150" t="s">
        <v>526</v>
      </c>
      <c r="D201" s="150" t="s">
        <v>197</v>
      </c>
      <c r="E201" s="151" t="s">
        <v>563</v>
      </c>
      <c r="F201" s="152" t="s">
        <v>564</v>
      </c>
      <c r="G201" s="153" t="s">
        <v>284</v>
      </c>
      <c r="H201" s="154">
        <v>255</v>
      </c>
      <c r="I201" s="155"/>
      <c r="J201" s="155">
        <f t="shared" ref="J201:J224" si="45">ROUND(I201*H201,2)</f>
        <v>0</v>
      </c>
      <c r="K201" s="156"/>
      <c r="L201" s="19"/>
      <c r="M201" s="157" t="s">
        <v>1</v>
      </c>
      <c r="N201" s="120" t="s">
        <v>42</v>
      </c>
      <c r="P201" s="158">
        <f t="shared" ref="P201:P224" si="46">O201*H201</f>
        <v>0</v>
      </c>
      <c r="Q201" s="158">
        <v>0</v>
      </c>
      <c r="R201" s="158">
        <f t="shared" ref="R201:R224" si="47">Q201*H201</f>
        <v>0</v>
      </c>
      <c r="S201" s="158">
        <v>0</v>
      </c>
      <c r="T201" s="159">
        <f t="shared" ref="T201:T224" si="48">S201*H201</f>
        <v>0</v>
      </c>
      <c r="AR201" s="106" t="s">
        <v>420</v>
      </c>
      <c r="AT201" s="106" t="s">
        <v>197</v>
      </c>
      <c r="AU201" s="106" t="s">
        <v>174</v>
      </c>
      <c r="AY201" s="3" t="s">
        <v>194</v>
      </c>
      <c r="BE201" s="81">
        <f t="shared" ref="BE201:BE224" si="49">IF(N201="základná",J201,0)</f>
        <v>0</v>
      </c>
      <c r="BF201" s="81">
        <f t="shared" ref="BF201:BF224" si="50">IF(N201="znížená",J201,0)</f>
        <v>0</v>
      </c>
      <c r="BG201" s="81">
        <f t="shared" ref="BG201:BG224" si="51">IF(N201="zákl. prenesená",J201,0)</f>
        <v>0</v>
      </c>
      <c r="BH201" s="81">
        <f t="shared" ref="BH201:BH224" si="52">IF(N201="zníž. prenesená",J201,0)</f>
        <v>0</v>
      </c>
      <c r="BI201" s="81">
        <f t="shared" ref="BI201:BI224" si="53">IF(N201="nulová",J201,0)</f>
        <v>0</v>
      </c>
      <c r="BJ201" s="3" t="s">
        <v>174</v>
      </c>
      <c r="BK201" s="81">
        <f t="shared" ref="BK201:BK224" si="54">ROUND(I201*H201,2)</f>
        <v>0</v>
      </c>
      <c r="BL201" s="3" t="s">
        <v>420</v>
      </c>
      <c r="BM201" s="106" t="s">
        <v>3018</v>
      </c>
    </row>
    <row r="202" spans="2:65" s="18" customFormat="1" ht="16.5" customHeight="1">
      <c r="B202" s="121"/>
      <c r="C202" s="165" t="s">
        <v>530</v>
      </c>
      <c r="D202" s="165" t="s">
        <v>209</v>
      </c>
      <c r="E202" s="166" t="s">
        <v>567</v>
      </c>
      <c r="F202" s="167" t="s">
        <v>568</v>
      </c>
      <c r="G202" s="168" t="s">
        <v>216</v>
      </c>
      <c r="H202" s="169">
        <v>105</v>
      </c>
      <c r="I202" s="170"/>
      <c r="J202" s="170">
        <f t="shared" si="45"/>
        <v>0</v>
      </c>
      <c r="K202" s="171"/>
      <c r="L202" s="172"/>
      <c r="M202" s="173" t="s">
        <v>1</v>
      </c>
      <c r="N202" s="174" t="s">
        <v>42</v>
      </c>
      <c r="P202" s="158">
        <f t="shared" si="46"/>
        <v>0</v>
      </c>
      <c r="Q202" s="158">
        <v>1E-3</v>
      </c>
      <c r="R202" s="158">
        <f t="shared" si="47"/>
        <v>0.105</v>
      </c>
      <c r="S202" s="158">
        <v>0</v>
      </c>
      <c r="T202" s="159">
        <f t="shared" si="48"/>
        <v>0</v>
      </c>
      <c r="AR202" s="106" t="s">
        <v>352</v>
      </c>
      <c r="AT202" s="106" t="s">
        <v>209</v>
      </c>
      <c r="AU202" s="106" t="s">
        <v>174</v>
      </c>
      <c r="AY202" s="3" t="s">
        <v>194</v>
      </c>
      <c r="BE202" s="81">
        <f t="shared" si="49"/>
        <v>0</v>
      </c>
      <c r="BF202" s="81">
        <f t="shared" si="50"/>
        <v>0</v>
      </c>
      <c r="BG202" s="81">
        <f t="shared" si="51"/>
        <v>0</v>
      </c>
      <c r="BH202" s="81">
        <f t="shared" si="52"/>
        <v>0</v>
      </c>
      <c r="BI202" s="81">
        <f t="shared" si="53"/>
        <v>0</v>
      </c>
      <c r="BJ202" s="3" t="s">
        <v>174</v>
      </c>
      <c r="BK202" s="81">
        <f t="shared" si="54"/>
        <v>0</v>
      </c>
      <c r="BL202" s="3" t="s">
        <v>352</v>
      </c>
      <c r="BM202" s="106" t="s">
        <v>3019</v>
      </c>
    </row>
    <row r="203" spans="2:65" s="18" customFormat="1" ht="16.5" customHeight="1">
      <c r="B203" s="121"/>
      <c r="C203" s="150" t="s">
        <v>534</v>
      </c>
      <c r="D203" s="150" t="s">
        <v>197</v>
      </c>
      <c r="E203" s="151" t="s">
        <v>3124</v>
      </c>
      <c r="F203" s="152" t="s">
        <v>3125</v>
      </c>
      <c r="G203" s="153" t="s">
        <v>227</v>
      </c>
      <c r="H203" s="154">
        <v>7</v>
      </c>
      <c r="I203" s="155"/>
      <c r="J203" s="155">
        <f t="shared" si="45"/>
        <v>0</v>
      </c>
      <c r="K203" s="156"/>
      <c r="L203" s="19"/>
      <c r="M203" s="157" t="s">
        <v>1</v>
      </c>
      <c r="N203" s="120" t="s">
        <v>42</v>
      </c>
      <c r="P203" s="158">
        <f t="shared" si="46"/>
        <v>0</v>
      </c>
      <c r="Q203" s="158">
        <v>0</v>
      </c>
      <c r="R203" s="158">
        <f t="shared" si="47"/>
        <v>0</v>
      </c>
      <c r="S203" s="158">
        <v>0</v>
      </c>
      <c r="T203" s="159">
        <f t="shared" si="48"/>
        <v>0</v>
      </c>
      <c r="AR203" s="106" t="s">
        <v>420</v>
      </c>
      <c r="AT203" s="106" t="s">
        <v>197</v>
      </c>
      <c r="AU203" s="106" t="s">
        <v>174</v>
      </c>
      <c r="AY203" s="3" t="s">
        <v>194</v>
      </c>
      <c r="BE203" s="81">
        <f t="shared" si="49"/>
        <v>0</v>
      </c>
      <c r="BF203" s="81">
        <f t="shared" si="50"/>
        <v>0</v>
      </c>
      <c r="BG203" s="81">
        <f t="shared" si="51"/>
        <v>0</v>
      </c>
      <c r="BH203" s="81">
        <f t="shared" si="52"/>
        <v>0</v>
      </c>
      <c r="BI203" s="81">
        <f t="shared" si="53"/>
        <v>0</v>
      </c>
      <c r="BJ203" s="3" t="s">
        <v>174</v>
      </c>
      <c r="BK203" s="81">
        <f t="shared" si="54"/>
        <v>0</v>
      </c>
      <c r="BL203" s="3" t="s">
        <v>420</v>
      </c>
      <c r="BM203" s="106" t="s">
        <v>3126</v>
      </c>
    </row>
    <row r="204" spans="2:65" s="18" customFormat="1" ht="16.5" customHeight="1">
      <c r="B204" s="121"/>
      <c r="C204" s="165" t="s">
        <v>538</v>
      </c>
      <c r="D204" s="165" t="s">
        <v>209</v>
      </c>
      <c r="E204" s="166" t="s">
        <v>3127</v>
      </c>
      <c r="F204" s="167" t="s">
        <v>3128</v>
      </c>
      <c r="G204" s="168" t="s">
        <v>227</v>
      </c>
      <c r="H204" s="169">
        <v>7</v>
      </c>
      <c r="I204" s="170"/>
      <c r="J204" s="170">
        <f t="shared" si="45"/>
        <v>0</v>
      </c>
      <c r="K204" s="171"/>
      <c r="L204" s="172"/>
      <c r="M204" s="173" t="s">
        <v>1</v>
      </c>
      <c r="N204" s="174" t="s">
        <v>42</v>
      </c>
      <c r="P204" s="158">
        <f t="shared" si="46"/>
        <v>0</v>
      </c>
      <c r="Q204" s="158">
        <v>1.7000000000000001E-4</v>
      </c>
      <c r="R204" s="158">
        <f t="shared" si="47"/>
        <v>1.1900000000000001E-3</v>
      </c>
      <c r="S204" s="158">
        <v>0</v>
      </c>
      <c r="T204" s="159">
        <f t="shared" si="48"/>
        <v>0</v>
      </c>
      <c r="AR204" s="106" t="s">
        <v>352</v>
      </c>
      <c r="AT204" s="106" t="s">
        <v>209</v>
      </c>
      <c r="AU204" s="106" t="s">
        <v>174</v>
      </c>
      <c r="AY204" s="3" t="s">
        <v>194</v>
      </c>
      <c r="BE204" s="81">
        <f t="shared" si="49"/>
        <v>0</v>
      </c>
      <c r="BF204" s="81">
        <f t="shared" si="50"/>
        <v>0</v>
      </c>
      <c r="BG204" s="81">
        <f t="shared" si="51"/>
        <v>0</v>
      </c>
      <c r="BH204" s="81">
        <f t="shared" si="52"/>
        <v>0</v>
      </c>
      <c r="BI204" s="81">
        <f t="shared" si="53"/>
        <v>0</v>
      </c>
      <c r="BJ204" s="3" t="s">
        <v>174</v>
      </c>
      <c r="BK204" s="81">
        <f t="shared" si="54"/>
        <v>0</v>
      </c>
      <c r="BL204" s="3" t="s">
        <v>352</v>
      </c>
      <c r="BM204" s="106" t="s">
        <v>3129</v>
      </c>
    </row>
    <row r="205" spans="2:65" s="18" customFormat="1" ht="16.5" customHeight="1">
      <c r="B205" s="121"/>
      <c r="C205" s="150" t="s">
        <v>542</v>
      </c>
      <c r="D205" s="150" t="s">
        <v>197</v>
      </c>
      <c r="E205" s="151" t="s">
        <v>3020</v>
      </c>
      <c r="F205" s="152" t="s">
        <v>3021</v>
      </c>
      <c r="G205" s="153" t="s">
        <v>227</v>
      </c>
      <c r="H205" s="154">
        <v>280</v>
      </c>
      <c r="I205" s="155"/>
      <c r="J205" s="155">
        <f t="shared" si="45"/>
        <v>0</v>
      </c>
      <c r="K205" s="156"/>
      <c r="L205" s="19"/>
      <c r="M205" s="157" t="s">
        <v>1</v>
      </c>
      <c r="N205" s="120" t="s">
        <v>42</v>
      </c>
      <c r="P205" s="158">
        <f t="shared" si="46"/>
        <v>0</v>
      </c>
      <c r="Q205" s="158">
        <v>0</v>
      </c>
      <c r="R205" s="158">
        <f t="shared" si="47"/>
        <v>0</v>
      </c>
      <c r="S205" s="158">
        <v>0</v>
      </c>
      <c r="T205" s="159">
        <f t="shared" si="48"/>
        <v>0</v>
      </c>
      <c r="AR205" s="106" t="s">
        <v>420</v>
      </c>
      <c r="AT205" s="106" t="s">
        <v>197</v>
      </c>
      <c r="AU205" s="106" t="s">
        <v>174</v>
      </c>
      <c r="AY205" s="3" t="s">
        <v>194</v>
      </c>
      <c r="BE205" s="81">
        <f t="shared" si="49"/>
        <v>0</v>
      </c>
      <c r="BF205" s="81">
        <f t="shared" si="50"/>
        <v>0</v>
      </c>
      <c r="BG205" s="81">
        <f t="shared" si="51"/>
        <v>0</v>
      </c>
      <c r="BH205" s="81">
        <f t="shared" si="52"/>
        <v>0</v>
      </c>
      <c r="BI205" s="81">
        <f t="shared" si="53"/>
        <v>0</v>
      </c>
      <c r="BJ205" s="3" t="s">
        <v>174</v>
      </c>
      <c r="BK205" s="81">
        <f t="shared" si="54"/>
        <v>0</v>
      </c>
      <c r="BL205" s="3" t="s">
        <v>420</v>
      </c>
      <c r="BM205" s="106" t="s">
        <v>3022</v>
      </c>
    </row>
    <row r="206" spans="2:65" s="18" customFormat="1" ht="16.5" customHeight="1">
      <c r="B206" s="121"/>
      <c r="C206" s="165" t="s">
        <v>546</v>
      </c>
      <c r="D206" s="165" t="s">
        <v>209</v>
      </c>
      <c r="E206" s="166" t="s">
        <v>3023</v>
      </c>
      <c r="F206" s="167" t="s">
        <v>3130</v>
      </c>
      <c r="G206" s="168" t="s">
        <v>227</v>
      </c>
      <c r="H206" s="169">
        <v>280</v>
      </c>
      <c r="I206" s="170"/>
      <c r="J206" s="170">
        <f t="shared" si="45"/>
        <v>0</v>
      </c>
      <c r="K206" s="171"/>
      <c r="L206" s="172"/>
      <c r="M206" s="173" t="s">
        <v>1</v>
      </c>
      <c r="N206" s="174" t="s">
        <v>42</v>
      </c>
      <c r="P206" s="158">
        <f t="shared" si="46"/>
        <v>0</v>
      </c>
      <c r="Q206" s="158">
        <v>6.0000000000000002E-5</v>
      </c>
      <c r="R206" s="158">
        <f t="shared" si="47"/>
        <v>1.6799999999999999E-2</v>
      </c>
      <c r="S206" s="158">
        <v>0</v>
      </c>
      <c r="T206" s="159">
        <f t="shared" si="48"/>
        <v>0</v>
      </c>
      <c r="AR206" s="106" t="s">
        <v>3025</v>
      </c>
      <c r="AT206" s="106" t="s">
        <v>209</v>
      </c>
      <c r="AU206" s="106" t="s">
        <v>174</v>
      </c>
      <c r="AY206" s="3" t="s">
        <v>194</v>
      </c>
      <c r="BE206" s="81">
        <f t="shared" si="49"/>
        <v>0</v>
      </c>
      <c r="BF206" s="81">
        <f t="shared" si="50"/>
        <v>0</v>
      </c>
      <c r="BG206" s="81">
        <f t="shared" si="51"/>
        <v>0</v>
      </c>
      <c r="BH206" s="81">
        <f t="shared" si="52"/>
        <v>0</v>
      </c>
      <c r="BI206" s="81">
        <f t="shared" si="53"/>
        <v>0</v>
      </c>
      <c r="BJ206" s="3" t="s">
        <v>174</v>
      </c>
      <c r="BK206" s="81">
        <f t="shared" si="54"/>
        <v>0</v>
      </c>
      <c r="BL206" s="3" t="s">
        <v>420</v>
      </c>
      <c r="BM206" s="106" t="s">
        <v>3026</v>
      </c>
    </row>
    <row r="207" spans="2:65" s="18" customFormat="1" ht="24.2" customHeight="1">
      <c r="B207" s="121"/>
      <c r="C207" s="150" t="s">
        <v>550</v>
      </c>
      <c r="D207" s="150" t="s">
        <v>197</v>
      </c>
      <c r="E207" s="151" t="s">
        <v>3131</v>
      </c>
      <c r="F207" s="152" t="s">
        <v>3132</v>
      </c>
      <c r="G207" s="153" t="s">
        <v>227</v>
      </c>
      <c r="H207" s="154">
        <v>35</v>
      </c>
      <c r="I207" s="155"/>
      <c r="J207" s="155">
        <f t="shared" si="45"/>
        <v>0</v>
      </c>
      <c r="K207" s="156"/>
      <c r="L207" s="19"/>
      <c r="M207" s="157" t="s">
        <v>1</v>
      </c>
      <c r="N207" s="120" t="s">
        <v>42</v>
      </c>
      <c r="P207" s="158">
        <f t="shared" si="46"/>
        <v>0</v>
      </c>
      <c r="Q207" s="158">
        <v>0</v>
      </c>
      <c r="R207" s="158">
        <f t="shared" si="47"/>
        <v>0</v>
      </c>
      <c r="S207" s="158">
        <v>0</v>
      </c>
      <c r="T207" s="159">
        <f t="shared" si="48"/>
        <v>0</v>
      </c>
      <c r="AR207" s="106" t="s">
        <v>420</v>
      </c>
      <c r="AT207" s="106" t="s">
        <v>197</v>
      </c>
      <c r="AU207" s="106" t="s">
        <v>174</v>
      </c>
      <c r="AY207" s="3" t="s">
        <v>194</v>
      </c>
      <c r="BE207" s="81">
        <f t="shared" si="49"/>
        <v>0</v>
      </c>
      <c r="BF207" s="81">
        <f t="shared" si="50"/>
        <v>0</v>
      </c>
      <c r="BG207" s="81">
        <f t="shared" si="51"/>
        <v>0</v>
      </c>
      <c r="BH207" s="81">
        <f t="shared" si="52"/>
        <v>0</v>
      </c>
      <c r="BI207" s="81">
        <f t="shared" si="53"/>
        <v>0</v>
      </c>
      <c r="BJ207" s="3" t="s">
        <v>174</v>
      </c>
      <c r="BK207" s="81">
        <f t="shared" si="54"/>
        <v>0</v>
      </c>
      <c r="BL207" s="3" t="s">
        <v>420</v>
      </c>
      <c r="BM207" s="106" t="s">
        <v>3133</v>
      </c>
    </row>
    <row r="208" spans="2:65" s="18" customFormat="1" ht="24.2" customHeight="1">
      <c r="B208" s="121"/>
      <c r="C208" s="165" t="s">
        <v>554</v>
      </c>
      <c r="D208" s="165" t="s">
        <v>209</v>
      </c>
      <c r="E208" s="166" t="s">
        <v>2838</v>
      </c>
      <c r="F208" s="167" t="s">
        <v>2839</v>
      </c>
      <c r="G208" s="168" t="s">
        <v>227</v>
      </c>
      <c r="H208" s="169">
        <v>35</v>
      </c>
      <c r="I208" s="170"/>
      <c r="J208" s="170">
        <f t="shared" si="45"/>
        <v>0</v>
      </c>
      <c r="K208" s="171"/>
      <c r="L208" s="172"/>
      <c r="M208" s="173" t="s">
        <v>1</v>
      </c>
      <c r="N208" s="174" t="s">
        <v>42</v>
      </c>
      <c r="P208" s="158">
        <f t="shared" si="46"/>
        <v>0</v>
      </c>
      <c r="Q208" s="158">
        <v>2.2000000000000001E-4</v>
      </c>
      <c r="R208" s="158">
        <f t="shared" si="47"/>
        <v>7.7000000000000002E-3</v>
      </c>
      <c r="S208" s="158">
        <v>0</v>
      </c>
      <c r="T208" s="159">
        <f t="shared" si="48"/>
        <v>0</v>
      </c>
      <c r="AR208" s="106" t="s">
        <v>352</v>
      </c>
      <c r="AT208" s="106" t="s">
        <v>209</v>
      </c>
      <c r="AU208" s="106" t="s">
        <v>174</v>
      </c>
      <c r="AY208" s="3" t="s">
        <v>194</v>
      </c>
      <c r="BE208" s="81">
        <f t="shared" si="49"/>
        <v>0</v>
      </c>
      <c r="BF208" s="81">
        <f t="shared" si="50"/>
        <v>0</v>
      </c>
      <c r="BG208" s="81">
        <f t="shared" si="51"/>
        <v>0</v>
      </c>
      <c r="BH208" s="81">
        <f t="shared" si="52"/>
        <v>0</v>
      </c>
      <c r="BI208" s="81">
        <f t="shared" si="53"/>
        <v>0</v>
      </c>
      <c r="BJ208" s="3" t="s">
        <v>174</v>
      </c>
      <c r="BK208" s="81">
        <f t="shared" si="54"/>
        <v>0</v>
      </c>
      <c r="BL208" s="3" t="s">
        <v>352</v>
      </c>
      <c r="BM208" s="106" t="s">
        <v>3134</v>
      </c>
    </row>
    <row r="209" spans="2:65" s="18" customFormat="1" ht="21.75" customHeight="1">
      <c r="B209" s="121"/>
      <c r="C209" s="150" t="s">
        <v>558</v>
      </c>
      <c r="D209" s="150" t="s">
        <v>197</v>
      </c>
      <c r="E209" s="151" t="s">
        <v>3027</v>
      </c>
      <c r="F209" s="152" t="s">
        <v>3028</v>
      </c>
      <c r="G209" s="153" t="s">
        <v>227</v>
      </c>
      <c r="H209" s="154">
        <v>25</v>
      </c>
      <c r="I209" s="155"/>
      <c r="J209" s="155">
        <f t="shared" si="45"/>
        <v>0</v>
      </c>
      <c r="K209" s="156"/>
      <c r="L209" s="19"/>
      <c r="M209" s="157" t="s">
        <v>1</v>
      </c>
      <c r="N209" s="120" t="s">
        <v>42</v>
      </c>
      <c r="P209" s="158">
        <f t="shared" si="46"/>
        <v>0</v>
      </c>
      <c r="Q209" s="158">
        <v>0</v>
      </c>
      <c r="R209" s="158">
        <f t="shared" si="47"/>
        <v>0</v>
      </c>
      <c r="S209" s="158">
        <v>0</v>
      </c>
      <c r="T209" s="159">
        <f t="shared" si="48"/>
        <v>0</v>
      </c>
      <c r="AR209" s="106" t="s">
        <v>420</v>
      </c>
      <c r="AT209" s="106" t="s">
        <v>197</v>
      </c>
      <c r="AU209" s="106" t="s">
        <v>174</v>
      </c>
      <c r="AY209" s="3" t="s">
        <v>194</v>
      </c>
      <c r="BE209" s="81">
        <f t="shared" si="49"/>
        <v>0</v>
      </c>
      <c r="BF209" s="81">
        <f t="shared" si="50"/>
        <v>0</v>
      </c>
      <c r="BG209" s="81">
        <f t="shared" si="51"/>
        <v>0</v>
      </c>
      <c r="BH209" s="81">
        <f t="shared" si="52"/>
        <v>0</v>
      </c>
      <c r="BI209" s="81">
        <f t="shared" si="53"/>
        <v>0</v>
      </c>
      <c r="BJ209" s="3" t="s">
        <v>174</v>
      </c>
      <c r="BK209" s="81">
        <f t="shared" si="54"/>
        <v>0</v>
      </c>
      <c r="BL209" s="3" t="s">
        <v>420</v>
      </c>
      <c r="BM209" s="106" t="s">
        <v>3029</v>
      </c>
    </row>
    <row r="210" spans="2:65" s="18" customFormat="1" ht="16.5" customHeight="1">
      <c r="B210" s="121"/>
      <c r="C210" s="165" t="s">
        <v>562</v>
      </c>
      <c r="D210" s="165" t="s">
        <v>209</v>
      </c>
      <c r="E210" s="166" t="s">
        <v>3030</v>
      </c>
      <c r="F210" s="167" t="s">
        <v>3031</v>
      </c>
      <c r="G210" s="168" t="s">
        <v>227</v>
      </c>
      <c r="H210" s="169">
        <v>25</v>
      </c>
      <c r="I210" s="170"/>
      <c r="J210" s="170">
        <f t="shared" si="45"/>
        <v>0</v>
      </c>
      <c r="K210" s="171"/>
      <c r="L210" s="172"/>
      <c r="M210" s="173" t="s">
        <v>1</v>
      </c>
      <c r="N210" s="174" t="s">
        <v>42</v>
      </c>
      <c r="P210" s="158">
        <f t="shared" si="46"/>
        <v>0</v>
      </c>
      <c r="Q210" s="158">
        <v>1.4999999999999999E-4</v>
      </c>
      <c r="R210" s="158">
        <f t="shared" si="47"/>
        <v>3.7499999999999999E-3</v>
      </c>
      <c r="S210" s="158">
        <v>0</v>
      </c>
      <c r="T210" s="159">
        <f t="shared" si="48"/>
        <v>0</v>
      </c>
      <c r="AR210" s="106" t="s">
        <v>352</v>
      </c>
      <c r="AT210" s="106" t="s">
        <v>209</v>
      </c>
      <c r="AU210" s="106" t="s">
        <v>174</v>
      </c>
      <c r="AY210" s="3" t="s">
        <v>194</v>
      </c>
      <c r="BE210" s="81">
        <f t="shared" si="49"/>
        <v>0</v>
      </c>
      <c r="BF210" s="81">
        <f t="shared" si="50"/>
        <v>0</v>
      </c>
      <c r="BG210" s="81">
        <f t="shared" si="51"/>
        <v>0</v>
      </c>
      <c r="BH210" s="81">
        <f t="shared" si="52"/>
        <v>0</v>
      </c>
      <c r="BI210" s="81">
        <f t="shared" si="53"/>
        <v>0</v>
      </c>
      <c r="BJ210" s="3" t="s">
        <v>174</v>
      </c>
      <c r="BK210" s="81">
        <f t="shared" si="54"/>
        <v>0</v>
      </c>
      <c r="BL210" s="3" t="s">
        <v>352</v>
      </c>
      <c r="BM210" s="106" t="s">
        <v>3032</v>
      </c>
    </row>
    <row r="211" spans="2:65" s="18" customFormat="1" ht="16.5" customHeight="1">
      <c r="B211" s="121"/>
      <c r="C211" s="150" t="s">
        <v>566</v>
      </c>
      <c r="D211" s="150" t="s">
        <v>197</v>
      </c>
      <c r="E211" s="151" t="s">
        <v>3033</v>
      </c>
      <c r="F211" s="152" t="s">
        <v>3034</v>
      </c>
      <c r="G211" s="153" t="s">
        <v>227</v>
      </c>
      <c r="H211" s="154">
        <v>322</v>
      </c>
      <c r="I211" s="155"/>
      <c r="J211" s="155">
        <f t="shared" si="45"/>
        <v>0</v>
      </c>
      <c r="K211" s="156"/>
      <c r="L211" s="19"/>
      <c r="M211" s="157" t="s">
        <v>1</v>
      </c>
      <c r="N211" s="120" t="s">
        <v>42</v>
      </c>
      <c r="P211" s="158">
        <f t="shared" si="46"/>
        <v>0</v>
      </c>
      <c r="Q211" s="158">
        <v>0</v>
      </c>
      <c r="R211" s="158">
        <f t="shared" si="47"/>
        <v>0</v>
      </c>
      <c r="S211" s="158">
        <v>0</v>
      </c>
      <c r="T211" s="159">
        <f t="shared" si="48"/>
        <v>0</v>
      </c>
      <c r="AR211" s="106" t="s">
        <v>420</v>
      </c>
      <c r="AT211" s="106" t="s">
        <v>197</v>
      </c>
      <c r="AU211" s="106" t="s">
        <v>174</v>
      </c>
      <c r="AY211" s="3" t="s">
        <v>194</v>
      </c>
      <c r="BE211" s="81">
        <f t="shared" si="49"/>
        <v>0</v>
      </c>
      <c r="BF211" s="81">
        <f t="shared" si="50"/>
        <v>0</v>
      </c>
      <c r="BG211" s="81">
        <f t="shared" si="51"/>
        <v>0</v>
      </c>
      <c r="BH211" s="81">
        <f t="shared" si="52"/>
        <v>0</v>
      </c>
      <c r="BI211" s="81">
        <f t="shared" si="53"/>
        <v>0</v>
      </c>
      <c r="BJ211" s="3" t="s">
        <v>174</v>
      </c>
      <c r="BK211" s="81">
        <f t="shared" si="54"/>
        <v>0</v>
      </c>
      <c r="BL211" s="3" t="s">
        <v>420</v>
      </c>
      <c r="BM211" s="106" t="s">
        <v>3035</v>
      </c>
    </row>
    <row r="212" spans="2:65" s="18" customFormat="1" ht="16.5" customHeight="1">
      <c r="B212" s="121"/>
      <c r="C212" s="165" t="s">
        <v>420</v>
      </c>
      <c r="D212" s="165" t="s">
        <v>209</v>
      </c>
      <c r="E212" s="166" t="s">
        <v>3036</v>
      </c>
      <c r="F212" s="167" t="s">
        <v>3037</v>
      </c>
      <c r="G212" s="168" t="s">
        <v>227</v>
      </c>
      <c r="H212" s="169">
        <v>280</v>
      </c>
      <c r="I212" s="170"/>
      <c r="J212" s="170">
        <f t="shared" si="45"/>
        <v>0</v>
      </c>
      <c r="K212" s="171"/>
      <c r="L212" s="172"/>
      <c r="M212" s="173" t="s">
        <v>1</v>
      </c>
      <c r="N212" s="174" t="s">
        <v>42</v>
      </c>
      <c r="P212" s="158">
        <f t="shared" si="46"/>
        <v>0</v>
      </c>
      <c r="Q212" s="158">
        <v>0</v>
      </c>
      <c r="R212" s="158">
        <f t="shared" si="47"/>
        <v>0</v>
      </c>
      <c r="S212" s="158">
        <v>0</v>
      </c>
      <c r="T212" s="159">
        <f t="shared" si="48"/>
        <v>0</v>
      </c>
      <c r="AR212" s="106" t="s">
        <v>352</v>
      </c>
      <c r="AT212" s="106" t="s">
        <v>209</v>
      </c>
      <c r="AU212" s="106" t="s">
        <v>174</v>
      </c>
      <c r="AY212" s="3" t="s">
        <v>194</v>
      </c>
      <c r="BE212" s="81">
        <f t="shared" si="49"/>
        <v>0</v>
      </c>
      <c r="BF212" s="81">
        <f t="shared" si="50"/>
        <v>0</v>
      </c>
      <c r="BG212" s="81">
        <f t="shared" si="51"/>
        <v>0</v>
      </c>
      <c r="BH212" s="81">
        <f t="shared" si="52"/>
        <v>0</v>
      </c>
      <c r="BI212" s="81">
        <f t="shared" si="53"/>
        <v>0</v>
      </c>
      <c r="BJ212" s="3" t="s">
        <v>174</v>
      </c>
      <c r="BK212" s="81">
        <f t="shared" si="54"/>
        <v>0</v>
      </c>
      <c r="BL212" s="3" t="s">
        <v>352</v>
      </c>
      <c r="BM212" s="106" t="s">
        <v>3038</v>
      </c>
    </row>
    <row r="213" spans="2:65" s="18" customFormat="1" ht="16.5" customHeight="1">
      <c r="B213" s="121"/>
      <c r="C213" s="165" t="s">
        <v>573</v>
      </c>
      <c r="D213" s="165" t="s">
        <v>209</v>
      </c>
      <c r="E213" s="166" t="s">
        <v>3135</v>
      </c>
      <c r="F213" s="167" t="s">
        <v>3136</v>
      </c>
      <c r="G213" s="168" t="s">
        <v>227</v>
      </c>
      <c r="H213" s="169">
        <v>292</v>
      </c>
      <c r="I213" s="170"/>
      <c r="J213" s="170">
        <f t="shared" si="45"/>
        <v>0</v>
      </c>
      <c r="K213" s="171"/>
      <c r="L213" s="172"/>
      <c r="M213" s="173" t="s">
        <v>1</v>
      </c>
      <c r="N213" s="174" t="s">
        <v>42</v>
      </c>
      <c r="P213" s="158">
        <f t="shared" si="46"/>
        <v>0</v>
      </c>
      <c r="Q213" s="158">
        <v>0</v>
      </c>
      <c r="R213" s="158">
        <f t="shared" si="47"/>
        <v>0</v>
      </c>
      <c r="S213" s="158">
        <v>0</v>
      </c>
      <c r="T213" s="159">
        <f t="shared" si="48"/>
        <v>0</v>
      </c>
      <c r="AR213" s="106" t="s">
        <v>352</v>
      </c>
      <c r="AT213" s="106" t="s">
        <v>209</v>
      </c>
      <c r="AU213" s="106" t="s">
        <v>174</v>
      </c>
      <c r="AY213" s="3" t="s">
        <v>194</v>
      </c>
      <c r="BE213" s="81">
        <f t="shared" si="49"/>
        <v>0</v>
      </c>
      <c r="BF213" s="81">
        <f t="shared" si="50"/>
        <v>0</v>
      </c>
      <c r="BG213" s="81">
        <f t="shared" si="51"/>
        <v>0</v>
      </c>
      <c r="BH213" s="81">
        <f t="shared" si="52"/>
        <v>0</v>
      </c>
      <c r="BI213" s="81">
        <f t="shared" si="53"/>
        <v>0</v>
      </c>
      <c r="BJ213" s="3" t="s">
        <v>174</v>
      </c>
      <c r="BK213" s="81">
        <f t="shared" si="54"/>
        <v>0</v>
      </c>
      <c r="BL213" s="3" t="s">
        <v>352</v>
      </c>
      <c r="BM213" s="106" t="s">
        <v>3137</v>
      </c>
    </row>
    <row r="214" spans="2:65" s="18" customFormat="1" ht="16.5" customHeight="1">
      <c r="B214" s="121"/>
      <c r="C214" s="165" t="s">
        <v>577</v>
      </c>
      <c r="D214" s="165" t="s">
        <v>209</v>
      </c>
      <c r="E214" s="166" t="s">
        <v>3039</v>
      </c>
      <c r="F214" s="167" t="s">
        <v>3040</v>
      </c>
      <c r="G214" s="168" t="s">
        <v>227</v>
      </c>
      <c r="H214" s="169">
        <v>280</v>
      </c>
      <c r="I214" s="170"/>
      <c r="J214" s="170">
        <f t="shared" si="45"/>
        <v>0</v>
      </c>
      <c r="K214" s="171"/>
      <c r="L214" s="172"/>
      <c r="M214" s="173" t="s">
        <v>1</v>
      </c>
      <c r="N214" s="174" t="s">
        <v>42</v>
      </c>
      <c r="P214" s="158">
        <f t="shared" si="46"/>
        <v>0</v>
      </c>
      <c r="Q214" s="158">
        <v>0</v>
      </c>
      <c r="R214" s="158">
        <f t="shared" si="47"/>
        <v>0</v>
      </c>
      <c r="S214" s="158">
        <v>0</v>
      </c>
      <c r="T214" s="159">
        <f t="shared" si="48"/>
        <v>0</v>
      </c>
      <c r="AR214" s="106" t="s">
        <v>352</v>
      </c>
      <c r="AT214" s="106" t="s">
        <v>209</v>
      </c>
      <c r="AU214" s="106" t="s">
        <v>174</v>
      </c>
      <c r="AY214" s="3" t="s">
        <v>194</v>
      </c>
      <c r="BE214" s="81">
        <f t="shared" si="49"/>
        <v>0</v>
      </c>
      <c r="BF214" s="81">
        <f t="shared" si="50"/>
        <v>0</v>
      </c>
      <c r="BG214" s="81">
        <f t="shared" si="51"/>
        <v>0</v>
      </c>
      <c r="BH214" s="81">
        <f t="shared" si="52"/>
        <v>0</v>
      </c>
      <c r="BI214" s="81">
        <f t="shared" si="53"/>
        <v>0</v>
      </c>
      <c r="BJ214" s="3" t="s">
        <v>174</v>
      </c>
      <c r="BK214" s="81">
        <f t="shared" si="54"/>
        <v>0</v>
      </c>
      <c r="BL214" s="3" t="s">
        <v>352</v>
      </c>
      <c r="BM214" s="106" t="s">
        <v>3041</v>
      </c>
    </row>
    <row r="215" spans="2:65" s="18" customFormat="1" ht="21.75" customHeight="1">
      <c r="B215" s="121"/>
      <c r="C215" s="165" t="s">
        <v>579</v>
      </c>
      <c r="D215" s="165" t="s">
        <v>209</v>
      </c>
      <c r="E215" s="166" t="s">
        <v>3138</v>
      </c>
      <c r="F215" s="167" t="s">
        <v>3139</v>
      </c>
      <c r="G215" s="168" t="s">
        <v>227</v>
      </c>
      <c r="H215" s="169">
        <v>42</v>
      </c>
      <c r="I215" s="170"/>
      <c r="J215" s="170">
        <f t="shared" si="45"/>
        <v>0</v>
      </c>
      <c r="K215" s="171"/>
      <c r="L215" s="172"/>
      <c r="M215" s="173" t="s">
        <v>1</v>
      </c>
      <c r="N215" s="174" t="s">
        <v>42</v>
      </c>
      <c r="P215" s="158">
        <f t="shared" si="46"/>
        <v>0</v>
      </c>
      <c r="Q215" s="158">
        <v>0</v>
      </c>
      <c r="R215" s="158">
        <f t="shared" si="47"/>
        <v>0</v>
      </c>
      <c r="S215" s="158">
        <v>0</v>
      </c>
      <c r="T215" s="159">
        <f t="shared" si="48"/>
        <v>0</v>
      </c>
      <c r="AR215" s="106" t="s">
        <v>352</v>
      </c>
      <c r="AT215" s="106" t="s">
        <v>209</v>
      </c>
      <c r="AU215" s="106" t="s">
        <v>174</v>
      </c>
      <c r="AY215" s="3" t="s">
        <v>194</v>
      </c>
      <c r="BE215" s="81">
        <f t="shared" si="49"/>
        <v>0</v>
      </c>
      <c r="BF215" s="81">
        <f t="shared" si="50"/>
        <v>0</v>
      </c>
      <c r="BG215" s="81">
        <f t="shared" si="51"/>
        <v>0</v>
      </c>
      <c r="BH215" s="81">
        <f t="shared" si="52"/>
        <v>0</v>
      </c>
      <c r="BI215" s="81">
        <f t="shared" si="53"/>
        <v>0</v>
      </c>
      <c r="BJ215" s="3" t="s">
        <v>174</v>
      </c>
      <c r="BK215" s="81">
        <f t="shared" si="54"/>
        <v>0</v>
      </c>
      <c r="BL215" s="3" t="s">
        <v>352</v>
      </c>
      <c r="BM215" s="106" t="s">
        <v>3140</v>
      </c>
    </row>
    <row r="216" spans="2:65" s="18" customFormat="1" ht="24.2" customHeight="1">
      <c r="B216" s="121"/>
      <c r="C216" s="165" t="s">
        <v>583</v>
      </c>
      <c r="D216" s="165" t="s">
        <v>209</v>
      </c>
      <c r="E216" s="166" t="s">
        <v>3042</v>
      </c>
      <c r="F216" s="167" t="s">
        <v>3043</v>
      </c>
      <c r="G216" s="168" t="s">
        <v>227</v>
      </c>
      <c r="H216" s="169">
        <v>224</v>
      </c>
      <c r="I216" s="170"/>
      <c r="J216" s="170">
        <f t="shared" si="45"/>
        <v>0</v>
      </c>
      <c r="K216" s="171"/>
      <c r="L216" s="172"/>
      <c r="M216" s="173" t="s">
        <v>1</v>
      </c>
      <c r="N216" s="174" t="s">
        <v>42</v>
      </c>
      <c r="P216" s="158">
        <f t="shared" si="46"/>
        <v>0</v>
      </c>
      <c r="Q216" s="158">
        <v>0</v>
      </c>
      <c r="R216" s="158">
        <f t="shared" si="47"/>
        <v>0</v>
      </c>
      <c r="S216" s="158">
        <v>0</v>
      </c>
      <c r="T216" s="159">
        <f t="shared" si="48"/>
        <v>0</v>
      </c>
      <c r="AR216" s="106" t="s">
        <v>352</v>
      </c>
      <c r="AT216" s="106" t="s">
        <v>209</v>
      </c>
      <c r="AU216" s="106" t="s">
        <v>174</v>
      </c>
      <c r="AY216" s="3" t="s">
        <v>194</v>
      </c>
      <c r="BE216" s="81">
        <f t="shared" si="49"/>
        <v>0</v>
      </c>
      <c r="BF216" s="81">
        <f t="shared" si="50"/>
        <v>0</v>
      </c>
      <c r="BG216" s="81">
        <f t="shared" si="51"/>
        <v>0</v>
      </c>
      <c r="BH216" s="81">
        <f t="shared" si="52"/>
        <v>0</v>
      </c>
      <c r="BI216" s="81">
        <f t="shared" si="53"/>
        <v>0</v>
      </c>
      <c r="BJ216" s="3" t="s">
        <v>174</v>
      </c>
      <c r="BK216" s="81">
        <f t="shared" si="54"/>
        <v>0</v>
      </c>
      <c r="BL216" s="3" t="s">
        <v>352</v>
      </c>
      <c r="BM216" s="106" t="s">
        <v>3044</v>
      </c>
    </row>
    <row r="217" spans="2:65" s="18" customFormat="1" ht="16.5" customHeight="1">
      <c r="B217" s="121"/>
      <c r="C217" s="165" t="s">
        <v>585</v>
      </c>
      <c r="D217" s="165" t="s">
        <v>209</v>
      </c>
      <c r="E217" s="166" t="s">
        <v>3045</v>
      </c>
      <c r="F217" s="167" t="s">
        <v>3046</v>
      </c>
      <c r="G217" s="168" t="s">
        <v>227</v>
      </c>
      <c r="H217" s="169">
        <v>140</v>
      </c>
      <c r="I217" s="170"/>
      <c r="J217" s="170">
        <f t="shared" si="45"/>
        <v>0</v>
      </c>
      <c r="K217" s="171"/>
      <c r="L217" s="172"/>
      <c r="M217" s="173" t="s">
        <v>1</v>
      </c>
      <c r="N217" s="174" t="s">
        <v>42</v>
      </c>
      <c r="P217" s="158">
        <f t="shared" si="46"/>
        <v>0</v>
      </c>
      <c r="Q217" s="158">
        <v>2.0000000000000002E-5</v>
      </c>
      <c r="R217" s="158">
        <f t="shared" si="47"/>
        <v>2.8000000000000004E-3</v>
      </c>
      <c r="S217" s="158">
        <v>0</v>
      </c>
      <c r="T217" s="159">
        <f t="shared" si="48"/>
        <v>0</v>
      </c>
      <c r="AR217" s="106" t="s">
        <v>352</v>
      </c>
      <c r="AT217" s="106" t="s">
        <v>209</v>
      </c>
      <c r="AU217" s="106" t="s">
        <v>174</v>
      </c>
      <c r="AY217" s="3" t="s">
        <v>194</v>
      </c>
      <c r="BE217" s="81">
        <f t="shared" si="49"/>
        <v>0</v>
      </c>
      <c r="BF217" s="81">
        <f t="shared" si="50"/>
        <v>0</v>
      </c>
      <c r="BG217" s="81">
        <f t="shared" si="51"/>
        <v>0</v>
      </c>
      <c r="BH217" s="81">
        <f t="shared" si="52"/>
        <v>0</v>
      </c>
      <c r="BI217" s="81">
        <f t="shared" si="53"/>
        <v>0</v>
      </c>
      <c r="BJ217" s="3" t="s">
        <v>174</v>
      </c>
      <c r="BK217" s="81">
        <f t="shared" si="54"/>
        <v>0</v>
      </c>
      <c r="BL217" s="3" t="s">
        <v>352</v>
      </c>
      <c r="BM217" s="106" t="s">
        <v>3047</v>
      </c>
    </row>
    <row r="218" spans="2:65" s="18" customFormat="1" ht="24.2" customHeight="1">
      <c r="B218" s="121"/>
      <c r="C218" s="165" t="s">
        <v>589</v>
      </c>
      <c r="D218" s="165" t="s">
        <v>209</v>
      </c>
      <c r="E218" s="166" t="s">
        <v>3048</v>
      </c>
      <c r="F218" s="167" t="s">
        <v>3049</v>
      </c>
      <c r="G218" s="168" t="s">
        <v>227</v>
      </c>
      <c r="H218" s="169">
        <v>224</v>
      </c>
      <c r="I218" s="170"/>
      <c r="J218" s="170">
        <f t="shared" si="45"/>
        <v>0</v>
      </c>
      <c r="K218" s="171"/>
      <c r="L218" s="172"/>
      <c r="M218" s="173" t="s">
        <v>1</v>
      </c>
      <c r="N218" s="174" t="s">
        <v>42</v>
      </c>
      <c r="P218" s="158">
        <f t="shared" si="46"/>
        <v>0</v>
      </c>
      <c r="Q218" s="158">
        <v>0</v>
      </c>
      <c r="R218" s="158">
        <f t="shared" si="47"/>
        <v>0</v>
      </c>
      <c r="S218" s="158">
        <v>0</v>
      </c>
      <c r="T218" s="159">
        <f t="shared" si="48"/>
        <v>0</v>
      </c>
      <c r="AR218" s="106" t="s">
        <v>352</v>
      </c>
      <c r="AT218" s="106" t="s">
        <v>209</v>
      </c>
      <c r="AU218" s="106" t="s">
        <v>174</v>
      </c>
      <c r="AY218" s="3" t="s">
        <v>194</v>
      </c>
      <c r="BE218" s="81">
        <f t="shared" si="49"/>
        <v>0</v>
      </c>
      <c r="BF218" s="81">
        <f t="shared" si="50"/>
        <v>0</v>
      </c>
      <c r="BG218" s="81">
        <f t="shared" si="51"/>
        <v>0</v>
      </c>
      <c r="BH218" s="81">
        <f t="shared" si="52"/>
        <v>0</v>
      </c>
      <c r="BI218" s="81">
        <f t="shared" si="53"/>
        <v>0</v>
      </c>
      <c r="BJ218" s="3" t="s">
        <v>174</v>
      </c>
      <c r="BK218" s="81">
        <f t="shared" si="54"/>
        <v>0</v>
      </c>
      <c r="BL218" s="3" t="s">
        <v>352</v>
      </c>
      <c r="BM218" s="106" t="s">
        <v>3050</v>
      </c>
    </row>
    <row r="219" spans="2:65" s="18" customFormat="1" ht="24.2" customHeight="1">
      <c r="B219" s="121"/>
      <c r="C219" s="165" t="s">
        <v>593</v>
      </c>
      <c r="D219" s="165" t="s">
        <v>209</v>
      </c>
      <c r="E219" s="166" t="s">
        <v>3141</v>
      </c>
      <c r="F219" s="167" t="s">
        <v>3142</v>
      </c>
      <c r="G219" s="168" t="s">
        <v>227</v>
      </c>
      <c r="H219" s="169">
        <v>42</v>
      </c>
      <c r="I219" s="170"/>
      <c r="J219" s="170">
        <f t="shared" si="45"/>
        <v>0</v>
      </c>
      <c r="K219" s="171"/>
      <c r="L219" s="172"/>
      <c r="M219" s="173" t="s">
        <v>1</v>
      </c>
      <c r="N219" s="174" t="s">
        <v>42</v>
      </c>
      <c r="P219" s="158">
        <f t="shared" si="46"/>
        <v>0</v>
      </c>
      <c r="Q219" s="158">
        <v>0</v>
      </c>
      <c r="R219" s="158">
        <f t="shared" si="47"/>
        <v>0</v>
      </c>
      <c r="S219" s="158">
        <v>0</v>
      </c>
      <c r="T219" s="159">
        <f t="shared" si="48"/>
        <v>0</v>
      </c>
      <c r="AR219" s="106" t="s">
        <v>352</v>
      </c>
      <c r="AT219" s="106" t="s">
        <v>209</v>
      </c>
      <c r="AU219" s="106" t="s">
        <v>174</v>
      </c>
      <c r="AY219" s="3" t="s">
        <v>194</v>
      </c>
      <c r="BE219" s="81">
        <f t="shared" si="49"/>
        <v>0</v>
      </c>
      <c r="BF219" s="81">
        <f t="shared" si="50"/>
        <v>0</v>
      </c>
      <c r="BG219" s="81">
        <f t="shared" si="51"/>
        <v>0</v>
      </c>
      <c r="BH219" s="81">
        <f t="shared" si="52"/>
        <v>0</v>
      </c>
      <c r="BI219" s="81">
        <f t="shared" si="53"/>
        <v>0</v>
      </c>
      <c r="BJ219" s="3" t="s">
        <v>174</v>
      </c>
      <c r="BK219" s="81">
        <f t="shared" si="54"/>
        <v>0</v>
      </c>
      <c r="BL219" s="3" t="s">
        <v>352</v>
      </c>
      <c r="BM219" s="106" t="s">
        <v>3143</v>
      </c>
    </row>
    <row r="220" spans="2:65" s="18" customFormat="1" ht="24.2" customHeight="1">
      <c r="B220" s="121"/>
      <c r="C220" s="150" t="s">
        <v>597</v>
      </c>
      <c r="D220" s="150" t="s">
        <v>197</v>
      </c>
      <c r="E220" s="151" t="s">
        <v>3051</v>
      </c>
      <c r="F220" s="152" t="s">
        <v>3052</v>
      </c>
      <c r="G220" s="153" t="s">
        <v>284</v>
      </c>
      <c r="H220" s="154">
        <v>150.5</v>
      </c>
      <c r="I220" s="155"/>
      <c r="J220" s="155">
        <f t="shared" si="45"/>
        <v>0</v>
      </c>
      <c r="K220" s="156"/>
      <c r="L220" s="19"/>
      <c r="M220" s="157" t="s">
        <v>1</v>
      </c>
      <c r="N220" s="120" t="s">
        <v>42</v>
      </c>
      <c r="P220" s="158">
        <f t="shared" si="46"/>
        <v>0</v>
      </c>
      <c r="Q220" s="158">
        <v>0</v>
      </c>
      <c r="R220" s="158">
        <f t="shared" si="47"/>
        <v>0</v>
      </c>
      <c r="S220" s="158">
        <v>0</v>
      </c>
      <c r="T220" s="159">
        <f t="shared" si="48"/>
        <v>0</v>
      </c>
      <c r="AR220" s="106" t="s">
        <v>420</v>
      </c>
      <c r="AT220" s="106" t="s">
        <v>197</v>
      </c>
      <c r="AU220" s="106" t="s">
        <v>174</v>
      </c>
      <c r="AY220" s="3" t="s">
        <v>194</v>
      </c>
      <c r="BE220" s="81">
        <f t="shared" si="49"/>
        <v>0</v>
      </c>
      <c r="BF220" s="81">
        <f t="shared" si="50"/>
        <v>0</v>
      </c>
      <c r="BG220" s="81">
        <f t="shared" si="51"/>
        <v>0</v>
      </c>
      <c r="BH220" s="81">
        <f t="shared" si="52"/>
        <v>0</v>
      </c>
      <c r="BI220" s="81">
        <f t="shared" si="53"/>
        <v>0</v>
      </c>
      <c r="BJ220" s="3" t="s">
        <v>174</v>
      </c>
      <c r="BK220" s="81">
        <f t="shared" si="54"/>
        <v>0</v>
      </c>
      <c r="BL220" s="3" t="s">
        <v>420</v>
      </c>
      <c r="BM220" s="106" t="s">
        <v>3053</v>
      </c>
    </row>
    <row r="221" spans="2:65" s="18" customFormat="1" ht="16.5" customHeight="1">
      <c r="B221" s="121"/>
      <c r="C221" s="165" t="s">
        <v>600</v>
      </c>
      <c r="D221" s="165" t="s">
        <v>209</v>
      </c>
      <c r="E221" s="166" t="s">
        <v>3054</v>
      </c>
      <c r="F221" s="167" t="s">
        <v>3055</v>
      </c>
      <c r="G221" s="168" t="s">
        <v>284</v>
      </c>
      <c r="H221" s="169">
        <v>150.5</v>
      </c>
      <c r="I221" s="170"/>
      <c r="J221" s="170">
        <f t="shared" si="45"/>
        <v>0</v>
      </c>
      <c r="K221" s="171"/>
      <c r="L221" s="172"/>
      <c r="M221" s="173" t="s">
        <v>1</v>
      </c>
      <c r="N221" s="174" t="s">
        <v>42</v>
      </c>
      <c r="P221" s="158">
        <f t="shared" si="46"/>
        <v>0</v>
      </c>
      <c r="Q221" s="158">
        <v>6.9999999999999994E-5</v>
      </c>
      <c r="R221" s="158">
        <f t="shared" si="47"/>
        <v>1.0534999999999999E-2</v>
      </c>
      <c r="S221" s="158">
        <v>0</v>
      </c>
      <c r="T221" s="159">
        <f t="shared" si="48"/>
        <v>0</v>
      </c>
      <c r="AR221" s="106" t="s">
        <v>352</v>
      </c>
      <c r="AT221" s="106" t="s">
        <v>209</v>
      </c>
      <c r="AU221" s="106" t="s">
        <v>174</v>
      </c>
      <c r="AY221" s="3" t="s">
        <v>194</v>
      </c>
      <c r="BE221" s="81">
        <f t="shared" si="49"/>
        <v>0</v>
      </c>
      <c r="BF221" s="81">
        <f t="shared" si="50"/>
        <v>0</v>
      </c>
      <c r="BG221" s="81">
        <f t="shared" si="51"/>
        <v>0</v>
      </c>
      <c r="BH221" s="81">
        <f t="shared" si="52"/>
        <v>0</v>
      </c>
      <c r="BI221" s="81">
        <f t="shared" si="53"/>
        <v>0</v>
      </c>
      <c r="BJ221" s="3" t="s">
        <v>174</v>
      </c>
      <c r="BK221" s="81">
        <f t="shared" si="54"/>
        <v>0</v>
      </c>
      <c r="BL221" s="3" t="s">
        <v>352</v>
      </c>
      <c r="BM221" s="106" t="s">
        <v>3056</v>
      </c>
    </row>
    <row r="222" spans="2:65" s="18" customFormat="1" ht="16.5" customHeight="1">
      <c r="B222" s="121"/>
      <c r="C222" s="150" t="s">
        <v>604</v>
      </c>
      <c r="D222" s="150" t="s">
        <v>197</v>
      </c>
      <c r="E222" s="151" t="s">
        <v>1296</v>
      </c>
      <c r="F222" s="152" t="s">
        <v>1297</v>
      </c>
      <c r="G222" s="153" t="s">
        <v>1258</v>
      </c>
      <c r="H222" s="154"/>
      <c r="I222" s="155"/>
      <c r="J222" s="155">
        <f t="shared" si="45"/>
        <v>0</v>
      </c>
      <c r="K222" s="156"/>
      <c r="L222" s="19"/>
      <c r="M222" s="157" t="s">
        <v>1</v>
      </c>
      <c r="N222" s="120" t="s">
        <v>42</v>
      </c>
      <c r="P222" s="158">
        <f t="shared" si="46"/>
        <v>0</v>
      </c>
      <c r="Q222" s="158">
        <v>0</v>
      </c>
      <c r="R222" s="158">
        <f t="shared" si="47"/>
        <v>0</v>
      </c>
      <c r="S222" s="158">
        <v>0</v>
      </c>
      <c r="T222" s="159">
        <f t="shared" si="48"/>
        <v>0</v>
      </c>
      <c r="AR222" s="106" t="s">
        <v>420</v>
      </c>
      <c r="AT222" s="106" t="s">
        <v>197</v>
      </c>
      <c r="AU222" s="106" t="s">
        <v>174</v>
      </c>
      <c r="AY222" s="3" t="s">
        <v>194</v>
      </c>
      <c r="BE222" s="81">
        <f t="shared" si="49"/>
        <v>0</v>
      </c>
      <c r="BF222" s="81">
        <f t="shared" si="50"/>
        <v>0</v>
      </c>
      <c r="BG222" s="81">
        <f t="shared" si="51"/>
        <v>0</v>
      </c>
      <c r="BH222" s="81">
        <f t="shared" si="52"/>
        <v>0</v>
      </c>
      <c r="BI222" s="81">
        <f t="shared" si="53"/>
        <v>0</v>
      </c>
      <c r="BJ222" s="3" t="s">
        <v>174</v>
      </c>
      <c r="BK222" s="81">
        <f t="shared" si="54"/>
        <v>0</v>
      </c>
      <c r="BL222" s="3" t="s">
        <v>420</v>
      </c>
      <c r="BM222" s="106" t="s">
        <v>3057</v>
      </c>
    </row>
    <row r="223" spans="2:65" s="18" customFormat="1" ht="16.5" customHeight="1">
      <c r="B223" s="121"/>
      <c r="C223" s="150" t="s">
        <v>608</v>
      </c>
      <c r="D223" s="150" t="s">
        <v>197</v>
      </c>
      <c r="E223" s="151" t="s">
        <v>1299</v>
      </c>
      <c r="F223" s="152" t="s">
        <v>1300</v>
      </c>
      <c r="G223" s="153" t="s">
        <v>1258</v>
      </c>
      <c r="H223" s="154"/>
      <c r="I223" s="155"/>
      <c r="J223" s="155">
        <f t="shared" si="45"/>
        <v>0</v>
      </c>
      <c r="K223" s="156"/>
      <c r="L223" s="19"/>
      <c r="M223" s="157" t="s">
        <v>1</v>
      </c>
      <c r="N223" s="120" t="s">
        <v>42</v>
      </c>
      <c r="P223" s="158">
        <f t="shared" si="46"/>
        <v>0</v>
      </c>
      <c r="Q223" s="158">
        <v>0</v>
      </c>
      <c r="R223" s="158">
        <f t="shared" si="47"/>
        <v>0</v>
      </c>
      <c r="S223" s="158">
        <v>0</v>
      </c>
      <c r="T223" s="159">
        <f t="shared" si="48"/>
        <v>0</v>
      </c>
      <c r="AR223" s="106" t="s">
        <v>352</v>
      </c>
      <c r="AT223" s="106" t="s">
        <v>197</v>
      </c>
      <c r="AU223" s="106" t="s">
        <v>174</v>
      </c>
      <c r="AY223" s="3" t="s">
        <v>194</v>
      </c>
      <c r="BE223" s="81">
        <f t="shared" si="49"/>
        <v>0</v>
      </c>
      <c r="BF223" s="81">
        <f t="shared" si="50"/>
        <v>0</v>
      </c>
      <c r="BG223" s="81">
        <f t="shared" si="51"/>
        <v>0</v>
      </c>
      <c r="BH223" s="81">
        <f t="shared" si="52"/>
        <v>0</v>
      </c>
      <c r="BI223" s="81">
        <f t="shared" si="53"/>
        <v>0</v>
      </c>
      <c r="BJ223" s="3" t="s">
        <v>174</v>
      </c>
      <c r="BK223" s="81">
        <f t="shared" si="54"/>
        <v>0</v>
      </c>
      <c r="BL223" s="3" t="s">
        <v>352</v>
      </c>
      <c r="BM223" s="106" t="s">
        <v>3058</v>
      </c>
    </row>
    <row r="224" spans="2:65" s="18" customFormat="1" ht="16.5" customHeight="1">
      <c r="B224" s="121"/>
      <c r="C224" s="150" t="s">
        <v>612</v>
      </c>
      <c r="D224" s="150" t="s">
        <v>197</v>
      </c>
      <c r="E224" s="151" t="s">
        <v>1302</v>
      </c>
      <c r="F224" s="152" t="s">
        <v>1303</v>
      </c>
      <c r="G224" s="153" t="s">
        <v>1258</v>
      </c>
      <c r="H224" s="154"/>
      <c r="I224" s="155"/>
      <c r="J224" s="155">
        <f t="shared" si="45"/>
        <v>0</v>
      </c>
      <c r="K224" s="156"/>
      <c r="L224" s="19"/>
      <c r="M224" s="160" t="s">
        <v>1</v>
      </c>
      <c r="N224" s="161" t="s">
        <v>42</v>
      </c>
      <c r="O224" s="162"/>
      <c r="P224" s="163">
        <f t="shared" si="46"/>
        <v>0</v>
      </c>
      <c r="Q224" s="163">
        <v>0</v>
      </c>
      <c r="R224" s="163">
        <f t="shared" si="47"/>
        <v>0</v>
      </c>
      <c r="S224" s="163">
        <v>0</v>
      </c>
      <c r="T224" s="164">
        <f t="shared" si="48"/>
        <v>0</v>
      </c>
      <c r="AR224" s="106" t="s">
        <v>420</v>
      </c>
      <c r="AT224" s="106" t="s">
        <v>197</v>
      </c>
      <c r="AU224" s="106" t="s">
        <v>174</v>
      </c>
      <c r="AY224" s="3" t="s">
        <v>194</v>
      </c>
      <c r="BE224" s="81">
        <f t="shared" si="49"/>
        <v>0</v>
      </c>
      <c r="BF224" s="81">
        <f t="shared" si="50"/>
        <v>0</v>
      </c>
      <c r="BG224" s="81">
        <f t="shared" si="51"/>
        <v>0</v>
      </c>
      <c r="BH224" s="81">
        <f t="shared" si="52"/>
        <v>0</v>
      </c>
      <c r="BI224" s="81">
        <f t="shared" si="53"/>
        <v>0</v>
      </c>
      <c r="BJ224" s="3" t="s">
        <v>174</v>
      </c>
      <c r="BK224" s="81">
        <f t="shared" si="54"/>
        <v>0</v>
      </c>
      <c r="BL224" s="3" t="s">
        <v>420</v>
      </c>
      <c r="BM224" s="106" t="s">
        <v>3059</v>
      </c>
    </row>
    <row r="225" spans="2:12" s="18" customFormat="1" ht="6.95" customHeight="1">
      <c r="B225" s="33"/>
      <c r="C225" s="34"/>
      <c r="D225" s="34"/>
      <c r="E225" s="34"/>
      <c r="F225" s="34"/>
      <c r="G225" s="34"/>
      <c r="H225" s="34"/>
      <c r="I225" s="34"/>
      <c r="J225" s="34"/>
      <c r="K225" s="34"/>
      <c r="L225" s="19"/>
    </row>
  </sheetData>
  <autoFilter ref="C136:K224"/>
  <mergeCells count="14">
    <mergeCell ref="D115:F115"/>
    <mergeCell ref="E127:H127"/>
    <mergeCell ref="E129:H129"/>
    <mergeCell ref="L2:V2"/>
    <mergeCell ref="E87:H87"/>
    <mergeCell ref="D111:F111"/>
    <mergeCell ref="D112:F112"/>
    <mergeCell ref="D113:F113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4"/>
  <sheetViews>
    <sheetView showGridLines="0" topLeftCell="A111" workbookViewId="0">
      <selection activeCell="C120" sqref="C120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130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3144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29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J105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ROUND((SUM(BE105:BE112) + SUM(BE132:BE153)),  2)</f>
        <v>0</v>
      </c>
      <c r="G35" s="96"/>
      <c r="H35" s="96"/>
      <c r="I35" s="97">
        <v>0.23</v>
      </c>
      <c r="J35" s="95">
        <f>ROUND(((SUM(BE105:BE112) + SUM(BE132:BE153))*I35),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ROUND((SUM(BF105:BF112) + SUM(BF132:BF153)),  2)</f>
        <v>0</v>
      </c>
      <c r="I36" s="99">
        <v>0.23</v>
      </c>
      <c r="J36" s="98">
        <f>ROUND(((SUM(BF105:BF112) + SUM(BF132:BF153))*I36),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ROUND((SUM(BG105:BG112) + SUM(BG132:BG153)),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ROUND((SUM(BH105:BH112) + SUM(BH132:BH153)),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ROUND((SUM(BI105:BI112) + SUM(BI132:BI153)),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SO49 -  Demolácie, demontáže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>Košice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J132</f>
        <v>0</v>
      </c>
      <c r="L96" s="19"/>
      <c r="AU96" s="3" t="s">
        <v>166</v>
      </c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J133</f>
        <v>0</v>
      </c>
      <c r="L97" s="110"/>
    </row>
    <row r="98" spans="2:65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J134</f>
        <v>0</v>
      </c>
      <c r="L98" s="115"/>
    </row>
    <row r="99" spans="2:65" s="114" customFormat="1" ht="19.899999999999999" customHeight="1">
      <c r="B99" s="115"/>
      <c r="D99" s="116" t="s">
        <v>716</v>
      </c>
      <c r="E99" s="117"/>
      <c r="F99" s="117"/>
      <c r="G99" s="117"/>
      <c r="H99" s="117"/>
      <c r="I99" s="117"/>
      <c r="J99" s="118">
        <f>J138</f>
        <v>0</v>
      </c>
      <c r="L99" s="115"/>
    </row>
    <row r="100" spans="2:65" s="114" customFormat="1" ht="19.899999999999999" customHeight="1">
      <c r="B100" s="115"/>
      <c r="D100" s="116" t="s">
        <v>1089</v>
      </c>
      <c r="E100" s="117"/>
      <c r="F100" s="117"/>
      <c r="G100" s="117"/>
      <c r="H100" s="117"/>
      <c r="I100" s="117"/>
      <c r="J100" s="118">
        <f>J141</f>
        <v>0</v>
      </c>
      <c r="L100" s="115"/>
    </row>
    <row r="101" spans="2:65" s="109" customFormat="1" ht="24.95" customHeight="1">
      <c r="B101" s="110"/>
      <c r="D101" s="111" t="s">
        <v>1091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65" s="114" customFormat="1" ht="19.899999999999999" customHeight="1">
      <c r="B102" s="115"/>
      <c r="D102" s="116" t="s">
        <v>1094</v>
      </c>
      <c r="E102" s="117"/>
      <c r="F102" s="117"/>
      <c r="G102" s="117"/>
      <c r="H102" s="117"/>
      <c r="I102" s="117"/>
      <c r="J102" s="118">
        <f>J152</f>
        <v>0</v>
      </c>
      <c r="L102" s="115"/>
    </row>
    <row r="103" spans="2:65" s="18" customFormat="1" ht="21.75" customHeight="1">
      <c r="B103" s="19"/>
      <c r="L103" s="19"/>
    </row>
    <row r="104" spans="2:65" s="18" customFormat="1" ht="6.95" customHeight="1">
      <c r="B104" s="19"/>
      <c r="L104" s="19"/>
    </row>
    <row r="105" spans="2:65" s="18" customFormat="1" ht="29.25" customHeight="1">
      <c r="B105" s="19"/>
      <c r="C105" s="108" t="s">
        <v>171</v>
      </c>
      <c r="J105" s="119">
        <f>ROUND(J106 + J107 + J108 + J109 + J110 + J111,2)</f>
        <v>0</v>
      </c>
      <c r="L105" s="19"/>
      <c r="N105" s="120" t="s">
        <v>40</v>
      </c>
    </row>
    <row r="106" spans="2:65" s="18" customFormat="1" ht="18" customHeight="1">
      <c r="B106" s="121"/>
      <c r="C106" s="122"/>
      <c r="D106" s="185" t="s">
        <v>172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ref="BE106:BE111" si="0">IF(N106="základná",J106,0)</f>
        <v>0</v>
      </c>
      <c r="BF106" s="125">
        <f t="shared" ref="BF106:BF111" si="1">IF(N106="znížená",J106,0)</f>
        <v>0</v>
      </c>
      <c r="BG106" s="125">
        <f t="shared" ref="BG106:BG111" si="2">IF(N106="zákl. prenesená",J106,0)</f>
        <v>0</v>
      </c>
      <c r="BH106" s="125">
        <f t="shared" ref="BH106:BH111" si="3">IF(N106="zníž. prenesená",J106,0)</f>
        <v>0</v>
      </c>
      <c r="BI106" s="125">
        <f t="shared" ref="BI106:BI111" si="4">IF(N106="nulová",J106,0)</f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175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176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85" t="s">
        <v>177</v>
      </c>
      <c r="E109" s="185"/>
      <c r="F109" s="185"/>
      <c r="G109" s="122"/>
      <c r="H109" s="122"/>
      <c r="I109" s="122"/>
      <c r="J109" s="123"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173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 ht="18" customHeight="1">
      <c r="B110" s="121"/>
      <c r="C110" s="122"/>
      <c r="D110" s="185" t="s">
        <v>178</v>
      </c>
      <c r="E110" s="185"/>
      <c r="F110" s="185"/>
      <c r="G110" s="122"/>
      <c r="H110" s="122"/>
      <c r="I110" s="122"/>
      <c r="J110" s="123">
        <v>0</v>
      </c>
      <c r="K110" s="122"/>
      <c r="L110" s="121"/>
      <c r="M110" s="122"/>
      <c r="N110" s="79" t="s">
        <v>42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4" t="s">
        <v>173</v>
      </c>
      <c r="AZ110" s="122"/>
      <c r="BA110" s="122"/>
      <c r="BB110" s="122"/>
      <c r="BC110" s="122"/>
      <c r="BD110" s="122"/>
      <c r="BE110" s="125">
        <f t="shared" si="0"/>
        <v>0</v>
      </c>
      <c r="BF110" s="125">
        <f t="shared" si="1"/>
        <v>0</v>
      </c>
      <c r="BG110" s="125">
        <f t="shared" si="2"/>
        <v>0</v>
      </c>
      <c r="BH110" s="125">
        <f t="shared" si="3"/>
        <v>0</v>
      </c>
      <c r="BI110" s="125">
        <f t="shared" si="4"/>
        <v>0</v>
      </c>
      <c r="BJ110" s="124" t="s">
        <v>174</v>
      </c>
      <c r="BK110" s="122"/>
      <c r="BL110" s="122"/>
      <c r="BM110" s="122"/>
    </row>
    <row r="111" spans="2:65" s="18" customFormat="1" ht="18" customHeight="1">
      <c r="B111" s="121"/>
      <c r="C111" s="122"/>
      <c r="D111" s="126" t="s">
        <v>179</v>
      </c>
      <c r="E111" s="122"/>
      <c r="F111" s="122"/>
      <c r="G111" s="122"/>
      <c r="H111" s="122"/>
      <c r="I111" s="122"/>
      <c r="J111" s="123">
        <f>ROUND(J30*T111,2)</f>
        <v>0</v>
      </c>
      <c r="K111" s="122"/>
      <c r="L111" s="121"/>
      <c r="M111" s="122"/>
      <c r="N111" s="79" t="s">
        <v>42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4" t="s">
        <v>180</v>
      </c>
      <c r="AZ111" s="122"/>
      <c r="BA111" s="122"/>
      <c r="BB111" s="122"/>
      <c r="BC111" s="122"/>
      <c r="BD111" s="122"/>
      <c r="BE111" s="125">
        <f t="shared" si="0"/>
        <v>0</v>
      </c>
      <c r="BF111" s="125">
        <f t="shared" si="1"/>
        <v>0</v>
      </c>
      <c r="BG111" s="125">
        <f t="shared" si="2"/>
        <v>0</v>
      </c>
      <c r="BH111" s="125">
        <f t="shared" si="3"/>
        <v>0</v>
      </c>
      <c r="BI111" s="125">
        <f t="shared" si="4"/>
        <v>0</v>
      </c>
      <c r="BJ111" s="124" t="s">
        <v>174</v>
      </c>
      <c r="BK111" s="122"/>
      <c r="BL111" s="122"/>
      <c r="BM111" s="122"/>
    </row>
    <row r="112" spans="2:65" s="18" customFormat="1">
      <c r="B112" s="19"/>
      <c r="L112" s="19"/>
    </row>
    <row r="113" spans="2:12" s="18" customFormat="1" ht="29.25" customHeight="1">
      <c r="B113" s="19"/>
      <c r="C113" s="53" t="s">
        <v>151</v>
      </c>
      <c r="J113" s="92">
        <f>ROUND(J96+J105,2)</f>
        <v>0</v>
      </c>
      <c r="L113" s="19"/>
    </row>
    <row r="114" spans="2:12" s="18" customFormat="1" ht="6.95" customHeight="1"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19"/>
    </row>
    <row r="118" spans="2:12" s="18" customFormat="1" ht="6.9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19"/>
    </row>
    <row r="119" spans="2:12" s="18" customFormat="1" ht="24.95" customHeight="1">
      <c r="B119" s="19"/>
      <c r="C119" s="7" t="s">
        <v>3460</v>
      </c>
      <c r="L119" s="19"/>
    </row>
    <row r="120" spans="2:12" s="18" customFormat="1" ht="6.95" customHeight="1">
      <c r="B120" s="19"/>
      <c r="L120" s="19"/>
    </row>
    <row r="121" spans="2:12" s="18" customFormat="1" ht="12" customHeight="1">
      <c r="B121" s="19"/>
      <c r="C121" s="12" t="s">
        <v>15</v>
      </c>
      <c r="L121" s="19"/>
    </row>
    <row r="122" spans="2:12" s="18" customFormat="1" ht="26.25" customHeight="1">
      <c r="B122" s="19"/>
      <c r="E122" s="226" t="str">
        <f>E7</f>
        <v>25A092 - 17981 - VAR ESt. 110 kV - doplnenie kompenzačnej tlmivky VVN a rekonštrukcia súvisiacich zariadení (II. časť  -</v>
      </c>
      <c r="F122" s="227"/>
      <c r="G122" s="227"/>
      <c r="H122" s="227"/>
      <c r="L122" s="19"/>
    </row>
    <row r="123" spans="2:12" s="18" customFormat="1" ht="12" customHeight="1">
      <c r="B123" s="19"/>
      <c r="C123" s="12" t="s">
        <v>153</v>
      </c>
      <c r="L123" s="19"/>
    </row>
    <row r="124" spans="2:12" s="18" customFormat="1" ht="16.5" customHeight="1">
      <c r="B124" s="19"/>
      <c r="E124" s="220" t="str">
        <f>E9</f>
        <v>SO49 -  Demolácie, demontáže</v>
      </c>
      <c r="F124" s="228"/>
      <c r="G124" s="228"/>
      <c r="H124" s="228"/>
      <c r="L124" s="19"/>
    </row>
    <row r="125" spans="2:12" s="18" customFormat="1" ht="6.95" customHeight="1">
      <c r="B125" s="19"/>
      <c r="L125" s="19"/>
    </row>
    <row r="126" spans="2:12" s="18" customFormat="1" ht="12" customHeight="1">
      <c r="B126" s="19"/>
      <c r="C126" s="12" t="s">
        <v>19</v>
      </c>
      <c r="F126" s="13" t="str">
        <f>F12</f>
        <v>Košice</v>
      </c>
      <c r="I126" s="12" t="s">
        <v>21</v>
      </c>
      <c r="J126" s="86" t="str">
        <f>IF(J12="","",J12)</f>
        <v>24. 6. 2026</v>
      </c>
      <c r="L126" s="19"/>
    </row>
    <row r="127" spans="2:12" s="18" customFormat="1" ht="6.95" customHeight="1">
      <c r="B127" s="19"/>
      <c r="L127" s="19"/>
    </row>
    <row r="128" spans="2:12" s="18" customFormat="1" ht="15.2" customHeight="1">
      <c r="B128" s="19"/>
      <c r="C128" s="12" t="s">
        <v>23</v>
      </c>
      <c r="F128" s="13" t="str">
        <f>E15</f>
        <v>Stredoslovenská distribučná, a.s.</v>
      </c>
      <c r="I128" s="12" t="s">
        <v>28</v>
      </c>
      <c r="J128" s="105" t="str">
        <f>E21</f>
        <v>Ing.Štefan Proks</v>
      </c>
      <c r="L128" s="19"/>
    </row>
    <row r="129" spans="2:65" s="18" customFormat="1" ht="15.2" customHeight="1">
      <c r="B129" s="19"/>
      <c r="C129" s="12" t="s">
        <v>27</v>
      </c>
      <c r="F129" s="13" t="str">
        <f>IF(E18="","",E18)</f>
        <v/>
      </c>
      <c r="I129" s="12" t="s">
        <v>31</v>
      </c>
      <c r="J129" s="105" t="str">
        <f>E24</f>
        <v xml:space="preserve"> </v>
      </c>
      <c r="L129" s="19"/>
    </row>
    <row r="130" spans="2:65" s="18" customFormat="1" ht="10.35" customHeight="1">
      <c r="B130" s="19"/>
      <c r="L130" s="19"/>
    </row>
    <row r="131" spans="2:65" s="127" customFormat="1" ht="29.25" customHeight="1">
      <c r="B131" s="128"/>
      <c r="C131" s="129" t="s">
        <v>181</v>
      </c>
      <c r="D131" s="130" t="s">
        <v>61</v>
      </c>
      <c r="E131" s="130" t="s">
        <v>57</v>
      </c>
      <c r="F131" s="130" t="s">
        <v>58</v>
      </c>
      <c r="G131" s="130" t="s">
        <v>182</v>
      </c>
      <c r="H131" s="130" t="s">
        <v>183</v>
      </c>
      <c r="I131" s="130" t="s">
        <v>184</v>
      </c>
      <c r="J131" s="131" t="s">
        <v>164</v>
      </c>
      <c r="K131" s="132" t="s">
        <v>185</v>
      </c>
      <c r="L131" s="128"/>
      <c r="M131" s="47" t="s">
        <v>1</v>
      </c>
      <c r="N131" s="48" t="s">
        <v>40</v>
      </c>
      <c r="O131" s="48" t="s">
        <v>186</v>
      </c>
      <c r="P131" s="48" t="s">
        <v>187</v>
      </c>
      <c r="Q131" s="48" t="s">
        <v>188</v>
      </c>
      <c r="R131" s="48" t="s">
        <v>189</v>
      </c>
      <c r="S131" s="48" t="s">
        <v>190</v>
      </c>
      <c r="T131" s="49" t="s">
        <v>191</v>
      </c>
    </row>
    <row r="132" spans="2:65" s="18" customFormat="1" ht="22.9" customHeight="1">
      <c r="B132" s="19"/>
      <c r="C132" s="53" t="s">
        <v>161</v>
      </c>
      <c r="J132" s="133">
        <f>BK132</f>
        <v>0</v>
      </c>
      <c r="L132" s="19"/>
      <c r="M132" s="50"/>
      <c r="N132" s="43"/>
      <c r="O132" s="43"/>
      <c r="P132" s="134">
        <f>P133+P151</f>
        <v>0</v>
      </c>
      <c r="Q132" s="43"/>
      <c r="R132" s="134">
        <f>R133+R151</f>
        <v>0.14500000000000002</v>
      </c>
      <c r="S132" s="43"/>
      <c r="T132" s="135">
        <f>T133+T151</f>
        <v>2525.9187550000001</v>
      </c>
      <c r="AT132" s="3" t="s">
        <v>75</v>
      </c>
      <c r="AU132" s="3" t="s">
        <v>166</v>
      </c>
      <c r="BK132" s="136">
        <f>BK133+BK151</f>
        <v>0</v>
      </c>
    </row>
    <row r="133" spans="2:65" s="137" customFormat="1" ht="25.9" customHeight="1">
      <c r="B133" s="138"/>
      <c r="D133" s="139" t="s">
        <v>75</v>
      </c>
      <c r="E133" s="140" t="s">
        <v>192</v>
      </c>
      <c r="F133" s="140" t="s">
        <v>193</v>
      </c>
      <c r="I133" s="141"/>
      <c r="J133" s="142">
        <f>BK133</f>
        <v>0</v>
      </c>
      <c r="L133" s="138"/>
      <c r="M133" s="143"/>
      <c r="P133" s="144">
        <f>P134+P138+P141</f>
        <v>0</v>
      </c>
      <c r="R133" s="144">
        <f>R134+R138+R141</f>
        <v>0</v>
      </c>
      <c r="T133" s="145">
        <f>T134+T138+T141</f>
        <v>2523.0187550000001</v>
      </c>
      <c r="AR133" s="139" t="s">
        <v>84</v>
      </c>
      <c r="AT133" s="146" t="s">
        <v>75</v>
      </c>
      <c r="AU133" s="146" t="s">
        <v>76</v>
      </c>
      <c r="AY133" s="139" t="s">
        <v>194</v>
      </c>
      <c r="BK133" s="147">
        <f>BK134+BK138+BK141</f>
        <v>0</v>
      </c>
    </row>
    <row r="134" spans="2:65" s="137" customFormat="1" ht="22.9" customHeight="1">
      <c r="B134" s="138"/>
      <c r="D134" s="139" t="s">
        <v>75</v>
      </c>
      <c r="E134" s="148" t="s">
        <v>84</v>
      </c>
      <c r="F134" s="148" t="s">
        <v>1097</v>
      </c>
      <c r="I134" s="141"/>
      <c r="J134" s="149">
        <f>BK134</f>
        <v>0</v>
      </c>
      <c r="L134" s="138"/>
      <c r="M134" s="143"/>
      <c r="P134" s="144">
        <f>SUM(P135:P137)</f>
        <v>0</v>
      </c>
      <c r="R134" s="144">
        <f>SUM(R135:R137)</f>
        <v>0</v>
      </c>
      <c r="T134" s="145">
        <f>SUM(T135:T137)</f>
        <v>0</v>
      </c>
      <c r="AR134" s="139" t="s">
        <v>84</v>
      </c>
      <c r="AT134" s="146" t="s">
        <v>75</v>
      </c>
      <c r="AU134" s="146" t="s">
        <v>84</v>
      </c>
      <c r="AY134" s="139" t="s">
        <v>194</v>
      </c>
      <c r="BK134" s="147">
        <f>SUM(BK135:BK137)</f>
        <v>0</v>
      </c>
    </row>
    <row r="135" spans="2:65" s="18" customFormat="1" ht="33" customHeight="1">
      <c r="B135" s="121"/>
      <c r="C135" s="150" t="s">
        <v>84</v>
      </c>
      <c r="D135" s="150" t="s">
        <v>197</v>
      </c>
      <c r="E135" s="151" t="s">
        <v>3145</v>
      </c>
      <c r="F135" s="152" t="s">
        <v>3146</v>
      </c>
      <c r="G135" s="153" t="s">
        <v>803</v>
      </c>
      <c r="H135" s="154">
        <v>2100</v>
      </c>
      <c r="I135" s="155"/>
      <c r="J135" s="155">
        <f>ROUND(I135*H135,2)</f>
        <v>0</v>
      </c>
      <c r="K135" s="156"/>
      <c r="L135" s="19"/>
      <c r="M135" s="157" t="s">
        <v>1</v>
      </c>
      <c r="N135" s="120" t="s">
        <v>42</v>
      </c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AR135" s="106" t="s">
        <v>213</v>
      </c>
      <c r="AT135" s="106" t="s">
        <v>197</v>
      </c>
      <c r="AU135" s="106" t="s">
        <v>174</v>
      </c>
      <c r="AY135" s="3" t="s">
        <v>194</v>
      </c>
      <c r="BE135" s="81">
        <f>IF(N135="základná",J135,0)</f>
        <v>0</v>
      </c>
      <c r="BF135" s="81">
        <f>IF(N135="znížená",J135,0)</f>
        <v>0</v>
      </c>
      <c r="BG135" s="81">
        <f>IF(N135="zákl. prenesená",J135,0)</f>
        <v>0</v>
      </c>
      <c r="BH135" s="81">
        <f>IF(N135="zníž. prenesená",J135,0)</f>
        <v>0</v>
      </c>
      <c r="BI135" s="81">
        <f>IF(N135="nulová",J135,0)</f>
        <v>0</v>
      </c>
      <c r="BJ135" s="3" t="s">
        <v>174</v>
      </c>
      <c r="BK135" s="81">
        <f>ROUND(I135*H135,2)</f>
        <v>0</v>
      </c>
      <c r="BL135" s="3" t="s">
        <v>213</v>
      </c>
      <c r="BM135" s="106" t="s">
        <v>3147</v>
      </c>
    </row>
    <row r="136" spans="2:65" s="18" customFormat="1" ht="24.2" customHeight="1">
      <c r="B136" s="121"/>
      <c r="C136" s="150" t="s">
        <v>174</v>
      </c>
      <c r="D136" s="150" t="s">
        <v>197</v>
      </c>
      <c r="E136" s="151" t="s">
        <v>3148</v>
      </c>
      <c r="F136" s="152" t="s">
        <v>3149</v>
      </c>
      <c r="G136" s="153" t="s">
        <v>803</v>
      </c>
      <c r="H136" s="154">
        <v>2100</v>
      </c>
      <c r="I136" s="155"/>
      <c r="J136" s="155">
        <f>ROUND(I136*H136,2)</f>
        <v>0</v>
      </c>
      <c r="K136" s="156"/>
      <c r="L136" s="19"/>
      <c r="M136" s="157" t="s">
        <v>1</v>
      </c>
      <c r="N136" s="120" t="s">
        <v>42</v>
      </c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AR136" s="106" t="s">
        <v>213</v>
      </c>
      <c r="AT136" s="106" t="s">
        <v>197</v>
      </c>
      <c r="AU136" s="106" t="s">
        <v>174</v>
      </c>
      <c r="AY136" s="3" t="s">
        <v>194</v>
      </c>
      <c r="BE136" s="81">
        <f>IF(N136="základná",J136,0)</f>
        <v>0</v>
      </c>
      <c r="BF136" s="81">
        <f>IF(N136="znížená",J136,0)</f>
        <v>0</v>
      </c>
      <c r="BG136" s="81">
        <f>IF(N136="zákl. prenesená",J136,0)</f>
        <v>0</v>
      </c>
      <c r="BH136" s="81">
        <f>IF(N136="zníž. prenesená",J136,0)</f>
        <v>0</v>
      </c>
      <c r="BI136" s="81">
        <f>IF(N136="nulová",J136,0)</f>
        <v>0</v>
      </c>
      <c r="BJ136" s="3" t="s">
        <v>174</v>
      </c>
      <c r="BK136" s="81">
        <f>ROUND(I136*H136,2)</f>
        <v>0</v>
      </c>
      <c r="BL136" s="3" t="s">
        <v>213</v>
      </c>
      <c r="BM136" s="106" t="s">
        <v>3150</v>
      </c>
    </row>
    <row r="137" spans="2:65" s="18" customFormat="1" ht="21.75" customHeight="1">
      <c r="B137" s="121"/>
      <c r="C137" s="150" t="s">
        <v>205</v>
      </c>
      <c r="D137" s="150" t="s">
        <v>197</v>
      </c>
      <c r="E137" s="151" t="s">
        <v>3151</v>
      </c>
      <c r="F137" s="152" t="s">
        <v>3152</v>
      </c>
      <c r="G137" s="153" t="s">
        <v>803</v>
      </c>
      <c r="H137" s="154">
        <v>2100</v>
      </c>
      <c r="I137" s="155"/>
      <c r="J137" s="155">
        <f>ROUND(I137*H137,2)</f>
        <v>0</v>
      </c>
      <c r="K137" s="156"/>
      <c r="L137" s="19"/>
      <c r="M137" s="157" t="s">
        <v>1</v>
      </c>
      <c r="N137" s="120" t="s">
        <v>42</v>
      </c>
      <c r="P137" s="158">
        <f>O137*H137</f>
        <v>0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AR137" s="106" t="s">
        <v>213</v>
      </c>
      <c r="AT137" s="106" t="s">
        <v>197</v>
      </c>
      <c r="AU137" s="106" t="s">
        <v>174</v>
      </c>
      <c r="AY137" s="3" t="s">
        <v>194</v>
      </c>
      <c r="BE137" s="81">
        <f>IF(N137="základná",J137,0)</f>
        <v>0</v>
      </c>
      <c r="BF137" s="81">
        <f>IF(N137="znížená",J137,0)</f>
        <v>0</v>
      </c>
      <c r="BG137" s="81">
        <f>IF(N137="zákl. prenesená",J137,0)</f>
        <v>0</v>
      </c>
      <c r="BH137" s="81">
        <f>IF(N137="zníž. prenesená",J137,0)</f>
        <v>0</v>
      </c>
      <c r="BI137" s="81">
        <f>IF(N137="nulová",J137,0)</f>
        <v>0</v>
      </c>
      <c r="BJ137" s="3" t="s">
        <v>174</v>
      </c>
      <c r="BK137" s="81">
        <f>ROUND(I137*H137,2)</f>
        <v>0</v>
      </c>
      <c r="BL137" s="3" t="s">
        <v>213</v>
      </c>
      <c r="BM137" s="106" t="s">
        <v>3153</v>
      </c>
    </row>
    <row r="138" spans="2:65" s="137" customFormat="1" ht="22.9" customHeight="1">
      <c r="B138" s="138"/>
      <c r="D138" s="139" t="s">
        <v>75</v>
      </c>
      <c r="E138" s="148" t="s">
        <v>224</v>
      </c>
      <c r="F138" s="148" t="s">
        <v>808</v>
      </c>
      <c r="I138" s="141"/>
      <c r="J138" s="149">
        <f>BK138</f>
        <v>0</v>
      </c>
      <c r="L138" s="138"/>
      <c r="M138" s="143"/>
      <c r="P138" s="144">
        <f>SUM(P139:P140)</f>
        <v>0</v>
      </c>
      <c r="R138" s="144">
        <f>SUM(R139:R140)</f>
        <v>0</v>
      </c>
      <c r="T138" s="145">
        <f>SUM(T139:T140)</f>
        <v>21.94</v>
      </c>
      <c r="AR138" s="139" t="s">
        <v>84</v>
      </c>
      <c r="AT138" s="146" t="s">
        <v>75</v>
      </c>
      <c r="AU138" s="146" t="s">
        <v>84</v>
      </c>
      <c r="AY138" s="139" t="s">
        <v>194</v>
      </c>
      <c r="BK138" s="147">
        <f>SUM(BK139:BK140)</f>
        <v>0</v>
      </c>
    </row>
    <row r="139" spans="2:65" s="18" customFormat="1" ht="24.2" customHeight="1">
      <c r="B139" s="121"/>
      <c r="C139" s="150" t="s">
        <v>213</v>
      </c>
      <c r="D139" s="150" t="s">
        <v>197</v>
      </c>
      <c r="E139" s="151" t="s">
        <v>3154</v>
      </c>
      <c r="F139" s="152" t="s">
        <v>3155</v>
      </c>
      <c r="G139" s="153" t="s">
        <v>284</v>
      </c>
      <c r="H139" s="154">
        <v>47</v>
      </c>
      <c r="I139" s="155"/>
      <c r="J139" s="155">
        <f>ROUND(I139*H139,2)</f>
        <v>0</v>
      </c>
      <c r="K139" s="156"/>
      <c r="L139" s="19"/>
      <c r="M139" s="157" t="s">
        <v>1</v>
      </c>
      <c r="N139" s="120" t="s">
        <v>42</v>
      </c>
      <c r="P139" s="158">
        <f>O139*H139</f>
        <v>0</v>
      </c>
      <c r="Q139" s="158">
        <v>0</v>
      </c>
      <c r="R139" s="158">
        <f>Q139*H139</f>
        <v>0</v>
      </c>
      <c r="S139" s="158">
        <v>0.46</v>
      </c>
      <c r="T139" s="159">
        <f>S139*H139</f>
        <v>21.62</v>
      </c>
      <c r="AR139" s="106" t="s">
        <v>213</v>
      </c>
      <c r="AT139" s="106" t="s">
        <v>197</v>
      </c>
      <c r="AU139" s="106" t="s">
        <v>174</v>
      </c>
      <c r="AY139" s="3" t="s">
        <v>194</v>
      </c>
      <c r="BE139" s="81">
        <f>IF(N139="základná",J139,0)</f>
        <v>0</v>
      </c>
      <c r="BF139" s="81">
        <f>IF(N139="znížená",J139,0)</f>
        <v>0</v>
      </c>
      <c r="BG139" s="81">
        <f>IF(N139="zákl. prenesená",J139,0)</f>
        <v>0</v>
      </c>
      <c r="BH139" s="81">
        <f>IF(N139="zníž. prenesená",J139,0)</f>
        <v>0</v>
      </c>
      <c r="BI139" s="81">
        <f>IF(N139="nulová",J139,0)</f>
        <v>0</v>
      </c>
      <c r="BJ139" s="3" t="s">
        <v>174</v>
      </c>
      <c r="BK139" s="81">
        <f>ROUND(I139*H139,2)</f>
        <v>0</v>
      </c>
      <c r="BL139" s="3" t="s">
        <v>213</v>
      </c>
      <c r="BM139" s="106" t="s">
        <v>3156</v>
      </c>
    </row>
    <row r="140" spans="2:65" s="18" customFormat="1" ht="16.5" customHeight="1">
      <c r="B140" s="121"/>
      <c r="C140" s="150" t="s">
        <v>218</v>
      </c>
      <c r="D140" s="150" t="s">
        <v>197</v>
      </c>
      <c r="E140" s="151" t="s">
        <v>3157</v>
      </c>
      <c r="F140" s="152" t="s">
        <v>3158</v>
      </c>
      <c r="G140" s="153" t="s">
        <v>1336</v>
      </c>
      <c r="H140" s="154">
        <v>1</v>
      </c>
      <c r="I140" s="155"/>
      <c r="J140" s="155">
        <f>ROUND(I140*H140,2)</f>
        <v>0</v>
      </c>
      <c r="K140" s="156"/>
      <c r="L140" s="19"/>
      <c r="M140" s="157" t="s">
        <v>1</v>
      </c>
      <c r="N140" s="120" t="s">
        <v>42</v>
      </c>
      <c r="P140" s="158">
        <f>O140*H140</f>
        <v>0</v>
      </c>
      <c r="Q140" s="158">
        <v>0</v>
      </c>
      <c r="R140" s="158">
        <f>Q140*H140</f>
        <v>0</v>
      </c>
      <c r="S140" s="158">
        <v>0.32</v>
      </c>
      <c r="T140" s="159">
        <f>S140*H140</f>
        <v>0.32</v>
      </c>
      <c r="AR140" s="106" t="s">
        <v>213</v>
      </c>
      <c r="AT140" s="106" t="s">
        <v>197</v>
      </c>
      <c r="AU140" s="106" t="s">
        <v>174</v>
      </c>
      <c r="AY140" s="3" t="s">
        <v>194</v>
      </c>
      <c r="BE140" s="81">
        <f>IF(N140="základná",J140,0)</f>
        <v>0</v>
      </c>
      <c r="BF140" s="81">
        <f>IF(N140="znížená",J140,0)</f>
        <v>0</v>
      </c>
      <c r="BG140" s="81">
        <f>IF(N140="zákl. prenesená",J140,0)</f>
        <v>0</v>
      </c>
      <c r="BH140" s="81">
        <f>IF(N140="zníž. prenesená",J140,0)</f>
        <v>0</v>
      </c>
      <c r="BI140" s="81">
        <f>IF(N140="nulová",J140,0)</f>
        <v>0</v>
      </c>
      <c r="BJ140" s="3" t="s">
        <v>174</v>
      </c>
      <c r="BK140" s="81">
        <f>ROUND(I140*H140,2)</f>
        <v>0</v>
      </c>
      <c r="BL140" s="3" t="s">
        <v>213</v>
      </c>
      <c r="BM140" s="106" t="s">
        <v>3159</v>
      </c>
    </row>
    <row r="141" spans="2:65" s="137" customFormat="1" ht="22.9" customHeight="1">
      <c r="B141" s="138"/>
      <c r="D141" s="139" t="s">
        <v>75</v>
      </c>
      <c r="E141" s="148" t="s">
        <v>195</v>
      </c>
      <c r="F141" s="148" t="s">
        <v>1217</v>
      </c>
      <c r="I141" s="141"/>
      <c r="J141" s="149">
        <f>BK141</f>
        <v>0</v>
      </c>
      <c r="L141" s="138"/>
      <c r="M141" s="143"/>
      <c r="P141" s="144">
        <f>SUM(P142:P150)</f>
        <v>0</v>
      </c>
      <c r="R141" s="144">
        <f>SUM(R142:R150)</f>
        <v>0</v>
      </c>
      <c r="T141" s="145">
        <f>SUM(T142:T150)</f>
        <v>2501.078755</v>
      </c>
      <c r="AR141" s="139" t="s">
        <v>84</v>
      </c>
      <c r="AT141" s="146" t="s">
        <v>75</v>
      </c>
      <c r="AU141" s="146" t="s">
        <v>84</v>
      </c>
      <c r="AY141" s="139" t="s">
        <v>194</v>
      </c>
      <c r="BK141" s="147">
        <f>SUM(BK142:BK150)</f>
        <v>0</v>
      </c>
    </row>
    <row r="142" spans="2:65" s="18" customFormat="1" ht="37.9" customHeight="1">
      <c r="B142" s="121"/>
      <c r="C142" s="150" t="s">
        <v>220</v>
      </c>
      <c r="D142" s="150" t="s">
        <v>197</v>
      </c>
      <c r="E142" s="151" t="s">
        <v>3160</v>
      </c>
      <c r="F142" s="152" t="s">
        <v>3161</v>
      </c>
      <c r="G142" s="153" t="s">
        <v>803</v>
      </c>
      <c r="H142" s="154">
        <v>520.83299999999997</v>
      </c>
      <c r="I142" s="155"/>
      <c r="J142" s="155">
        <f t="shared" ref="J142:J150" si="5">ROUND(I142*H142,2)</f>
        <v>0</v>
      </c>
      <c r="K142" s="156"/>
      <c r="L142" s="19"/>
      <c r="M142" s="157" t="s">
        <v>1</v>
      </c>
      <c r="N142" s="120" t="s">
        <v>42</v>
      </c>
      <c r="P142" s="158">
        <f t="shared" ref="P142:P150" si="6">O142*H142</f>
        <v>0</v>
      </c>
      <c r="Q142" s="158">
        <v>0</v>
      </c>
      <c r="R142" s="158">
        <f t="shared" ref="R142:R150" si="7">Q142*H142</f>
        <v>0</v>
      </c>
      <c r="S142" s="158">
        <v>2.4</v>
      </c>
      <c r="T142" s="159">
        <f t="shared" ref="T142:T150" si="8">S142*H142</f>
        <v>1249.9992</v>
      </c>
      <c r="AR142" s="106" t="s">
        <v>213</v>
      </c>
      <c r="AT142" s="106" t="s">
        <v>197</v>
      </c>
      <c r="AU142" s="106" t="s">
        <v>174</v>
      </c>
      <c r="AY142" s="3" t="s">
        <v>194</v>
      </c>
      <c r="BE142" s="81">
        <f t="shared" ref="BE142:BE150" si="9">IF(N142="základná",J142,0)</f>
        <v>0</v>
      </c>
      <c r="BF142" s="81">
        <f t="shared" ref="BF142:BF150" si="10">IF(N142="znížená",J142,0)</f>
        <v>0</v>
      </c>
      <c r="BG142" s="81">
        <f t="shared" ref="BG142:BG150" si="11">IF(N142="zákl. prenesená",J142,0)</f>
        <v>0</v>
      </c>
      <c r="BH142" s="81">
        <f t="shared" ref="BH142:BH150" si="12">IF(N142="zníž. prenesená",J142,0)</f>
        <v>0</v>
      </c>
      <c r="BI142" s="81">
        <f t="shared" ref="BI142:BI150" si="13">IF(N142="nulová",J142,0)</f>
        <v>0</v>
      </c>
      <c r="BJ142" s="3" t="s">
        <v>174</v>
      </c>
      <c r="BK142" s="81">
        <f t="shared" ref="BK142:BK150" si="14">ROUND(I142*H142,2)</f>
        <v>0</v>
      </c>
      <c r="BL142" s="3" t="s">
        <v>213</v>
      </c>
      <c r="BM142" s="106" t="s">
        <v>3162</v>
      </c>
    </row>
    <row r="143" spans="2:65" s="18" customFormat="1" ht="37.9" customHeight="1">
      <c r="B143" s="121"/>
      <c r="C143" s="150" t="s">
        <v>222</v>
      </c>
      <c r="D143" s="150" t="s">
        <v>197</v>
      </c>
      <c r="E143" s="151" t="s">
        <v>3163</v>
      </c>
      <c r="F143" s="152" t="s">
        <v>3164</v>
      </c>
      <c r="G143" s="153" t="s">
        <v>803</v>
      </c>
      <c r="H143" s="154">
        <v>397.72699999999998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2.165</v>
      </c>
      <c r="T143" s="159">
        <f t="shared" si="8"/>
        <v>861.07895499999995</v>
      </c>
      <c r="AR143" s="106" t="s">
        <v>213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213</v>
      </c>
      <c r="BM143" s="106" t="s">
        <v>3165</v>
      </c>
    </row>
    <row r="144" spans="2:65" s="18" customFormat="1" ht="24.2" customHeight="1">
      <c r="B144" s="121"/>
      <c r="C144" s="150" t="s">
        <v>224</v>
      </c>
      <c r="D144" s="150" t="s">
        <v>197</v>
      </c>
      <c r="E144" s="151" t="s">
        <v>1568</v>
      </c>
      <c r="F144" s="152" t="s">
        <v>3166</v>
      </c>
      <c r="G144" s="153" t="s">
        <v>803</v>
      </c>
      <c r="H144" s="154">
        <v>177.273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0</v>
      </c>
      <c r="R144" s="158">
        <f t="shared" si="7"/>
        <v>0</v>
      </c>
      <c r="S144" s="158">
        <v>2.2000000000000002</v>
      </c>
      <c r="T144" s="159">
        <f t="shared" si="8"/>
        <v>390.00060000000002</v>
      </c>
      <c r="AR144" s="106" t="s">
        <v>213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213</v>
      </c>
      <c r="BM144" s="106" t="s">
        <v>3167</v>
      </c>
    </row>
    <row r="145" spans="2:65" s="18" customFormat="1" ht="21.75" customHeight="1">
      <c r="B145" s="121"/>
      <c r="C145" s="150" t="s">
        <v>195</v>
      </c>
      <c r="D145" s="150" t="s">
        <v>197</v>
      </c>
      <c r="E145" s="151" t="s">
        <v>1614</v>
      </c>
      <c r="F145" s="152" t="s">
        <v>1615</v>
      </c>
      <c r="G145" s="153" t="s">
        <v>200</v>
      </c>
      <c r="H145" s="154">
        <v>2518.5</v>
      </c>
      <c r="I145" s="155"/>
      <c r="J145" s="155">
        <f t="shared" si="5"/>
        <v>0</v>
      </c>
      <c r="K145" s="156"/>
      <c r="L145" s="19"/>
      <c r="M145" s="157" t="s">
        <v>1</v>
      </c>
      <c r="N145" s="120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0</v>
      </c>
      <c r="T145" s="159">
        <f t="shared" si="8"/>
        <v>0</v>
      </c>
      <c r="AR145" s="106" t="s">
        <v>213</v>
      </c>
      <c r="AT145" s="106" t="s">
        <v>197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213</v>
      </c>
      <c r="BM145" s="106" t="s">
        <v>3168</v>
      </c>
    </row>
    <row r="146" spans="2:65" s="18" customFormat="1" ht="24.2" customHeight="1">
      <c r="B146" s="121"/>
      <c r="C146" s="150" t="s">
        <v>232</v>
      </c>
      <c r="D146" s="150" t="s">
        <v>197</v>
      </c>
      <c r="E146" s="151" t="s">
        <v>1617</v>
      </c>
      <c r="F146" s="152" t="s">
        <v>1618</v>
      </c>
      <c r="G146" s="153" t="s">
        <v>200</v>
      </c>
      <c r="H146" s="154">
        <v>22666.5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213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213</v>
      </c>
      <c r="BM146" s="106" t="s">
        <v>3169</v>
      </c>
    </row>
    <row r="147" spans="2:65" s="18" customFormat="1" ht="24.2" customHeight="1">
      <c r="B147" s="121"/>
      <c r="C147" s="150" t="s">
        <v>236</v>
      </c>
      <c r="D147" s="150" t="s">
        <v>197</v>
      </c>
      <c r="E147" s="151" t="s">
        <v>1620</v>
      </c>
      <c r="F147" s="152" t="s">
        <v>1621</v>
      </c>
      <c r="G147" s="153" t="s">
        <v>200</v>
      </c>
      <c r="H147" s="154">
        <v>2518.5</v>
      </c>
      <c r="I147" s="155"/>
      <c r="J147" s="155">
        <f t="shared" si="5"/>
        <v>0</v>
      </c>
      <c r="K147" s="156"/>
      <c r="L147" s="19"/>
      <c r="M147" s="157" t="s">
        <v>1</v>
      </c>
      <c r="N147" s="120" t="s">
        <v>42</v>
      </c>
      <c r="P147" s="158">
        <f t="shared" si="6"/>
        <v>0</v>
      </c>
      <c r="Q147" s="158">
        <v>0</v>
      </c>
      <c r="R147" s="158">
        <f t="shared" si="7"/>
        <v>0</v>
      </c>
      <c r="S147" s="158">
        <v>0</v>
      </c>
      <c r="T147" s="159">
        <f t="shared" si="8"/>
        <v>0</v>
      </c>
      <c r="AR147" s="106" t="s">
        <v>213</v>
      </c>
      <c r="AT147" s="106" t="s">
        <v>197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213</v>
      </c>
      <c r="BM147" s="106" t="s">
        <v>3170</v>
      </c>
    </row>
    <row r="148" spans="2:65" s="18" customFormat="1" ht="24.2" customHeight="1">
      <c r="B148" s="121"/>
      <c r="C148" s="150" t="s">
        <v>240</v>
      </c>
      <c r="D148" s="150" t="s">
        <v>197</v>
      </c>
      <c r="E148" s="151" t="s">
        <v>3171</v>
      </c>
      <c r="F148" s="152" t="s">
        <v>3172</v>
      </c>
      <c r="G148" s="153" t="s">
        <v>200</v>
      </c>
      <c r="H148" s="154">
        <v>7.7</v>
      </c>
      <c r="I148" s="155"/>
      <c r="J148" s="155">
        <f t="shared" si="5"/>
        <v>0</v>
      </c>
      <c r="K148" s="156"/>
      <c r="L148" s="19"/>
      <c r="M148" s="157" t="s">
        <v>1</v>
      </c>
      <c r="N148" s="120" t="s">
        <v>42</v>
      </c>
      <c r="P148" s="158">
        <f t="shared" si="6"/>
        <v>0</v>
      </c>
      <c r="Q148" s="158">
        <v>0</v>
      </c>
      <c r="R148" s="158">
        <f t="shared" si="7"/>
        <v>0</v>
      </c>
      <c r="S148" s="158">
        <v>0</v>
      </c>
      <c r="T148" s="159">
        <f t="shared" si="8"/>
        <v>0</v>
      </c>
      <c r="AR148" s="106" t="s">
        <v>213</v>
      </c>
      <c r="AT148" s="106" t="s">
        <v>197</v>
      </c>
      <c r="AU148" s="106" t="s">
        <v>174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213</v>
      </c>
      <c r="BM148" s="106" t="s">
        <v>3173</v>
      </c>
    </row>
    <row r="149" spans="2:65" s="18" customFormat="1" ht="24.2" customHeight="1">
      <c r="B149" s="121"/>
      <c r="C149" s="150" t="s">
        <v>244</v>
      </c>
      <c r="D149" s="150" t="s">
        <v>197</v>
      </c>
      <c r="E149" s="151" t="s">
        <v>1626</v>
      </c>
      <c r="F149" s="152" t="s">
        <v>1627</v>
      </c>
      <c r="G149" s="153" t="s">
        <v>200</v>
      </c>
      <c r="H149" s="154">
        <v>2491.4</v>
      </c>
      <c r="I149" s="155"/>
      <c r="J149" s="155">
        <f t="shared" si="5"/>
        <v>0</v>
      </c>
      <c r="K149" s="156"/>
      <c r="L149" s="19"/>
      <c r="M149" s="157" t="s">
        <v>1</v>
      </c>
      <c r="N149" s="120" t="s">
        <v>42</v>
      </c>
      <c r="P149" s="158">
        <f t="shared" si="6"/>
        <v>0</v>
      </c>
      <c r="Q149" s="158">
        <v>0</v>
      </c>
      <c r="R149" s="158">
        <f t="shared" si="7"/>
        <v>0</v>
      </c>
      <c r="S149" s="158">
        <v>0</v>
      </c>
      <c r="T149" s="159">
        <f t="shared" si="8"/>
        <v>0</v>
      </c>
      <c r="AR149" s="106" t="s">
        <v>213</v>
      </c>
      <c r="AT149" s="106" t="s">
        <v>197</v>
      </c>
      <c r="AU149" s="106" t="s">
        <v>174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213</v>
      </c>
      <c r="BM149" s="106" t="s">
        <v>3174</v>
      </c>
    </row>
    <row r="150" spans="2:65" s="18" customFormat="1" ht="24.2" customHeight="1">
      <c r="B150" s="121"/>
      <c r="C150" s="150" t="s">
        <v>249</v>
      </c>
      <c r="D150" s="150" t="s">
        <v>197</v>
      </c>
      <c r="E150" s="151" t="s">
        <v>2984</v>
      </c>
      <c r="F150" s="152" t="s">
        <v>2985</v>
      </c>
      <c r="G150" s="153" t="s">
        <v>200</v>
      </c>
      <c r="H150" s="154">
        <v>19.399999999999999</v>
      </c>
      <c r="I150" s="155"/>
      <c r="J150" s="155">
        <f t="shared" si="5"/>
        <v>0</v>
      </c>
      <c r="K150" s="156"/>
      <c r="L150" s="19"/>
      <c r="M150" s="157" t="s">
        <v>1</v>
      </c>
      <c r="N150" s="120" t="s">
        <v>42</v>
      </c>
      <c r="P150" s="158">
        <f t="shared" si="6"/>
        <v>0</v>
      </c>
      <c r="Q150" s="158">
        <v>0</v>
      </c>
      <c r="R150" s="158">
        <f t="shared" si="7"/>
        <v>0</v>
      </c>
      <c r="S150" s="158">
        <v>0</v>
      </c>
      <c r="T150" s="159">
        <f t="shared" si="8"/>
        <v>0</v>
      </c>
      <c r="AR150" s="106" t="s">
        <v>213</v>
      </c>
      <c r="AT150" s="106" t="s">
        <v>197</v>
      </c>
      <c r="AU150" s="106" t="s">
        <v>174</v>
      </c>
      <c r="AY150" s="3" t="s">
        <v>194</v>
      </c>
      <c r="BE150" s="81">
        <f t="shared" si="9"/>
        <v>0</v>
      </c>
      <c r="BF150" s="81">
        <f t="shared" si="10"/>
        <v>0</v>
      </c>
      <c r="BG150" s="81">
        <f t="shared" si="11"/>
        <v>0</v>
      </c>
      <c r="BH150" s="81">
        <f t="shared" si="12"/>
        <v>0</v>
      </c>
      <c r="BI150" s="81">
        <f t="shared" si="13"/>
        <v>0</v>
      </c>
      <c r="BJ150" s="3" t="s">
        <v>174</v>
      </c>
      <c r="BK150" s="81">
        <f t="shared" si="14"/>
        <v>0</v>
      </c>
      <c r="BL150" s="3" t="s">
        <v>213</v>
      </c>
      <c r="BM150" s="106" t="s">
        <v>3175</v>
      </c>
    </row>
    <row r="151" spans="2:65" s="137" customFormat="1" ht="25.9" customHeight="1">
      <c r="B151" s="138"/>
      <c r="D151" s="139" t="s">
        <v>75</v>
      </c>
      <c r="E151" s="140" t="s">
        <v>1246</v>
      </c>
      <c r="F151" s="140" t="s">
        <v>1247</v>
      </c>
      <c r="I151" s="141"/>
      <c r="J151" s="142">
        <f>BK151</f>
        <v>0</v>
      </c>
      <c r="L151" s="138"/>
      <c r="M151" s="143"/>
      <c r="P151" s="144">
        <f>P152</f>
        <v>0</v>
      </c>
      <c r="R151" s="144">
        <f>R152</f>
        <v>0.14500000000000002</v>
      </c>
      <c r="T151" s="145">
        <f>T152</f>
        <v>2.9</v>
      </c>
      <c r="AR151" s="139" t="s">
        <v>174</v>
      </c>
      <c r="AT151" s="146" t="s">
        <v>75</v>
      </c>
      <c r="AU151" s="146" t="s">
        <v>76</v>
      </c>
      <c r="AY151" s="139" t="s">
        <v>194</v>
      </c>
      <c r="BK151" s="147">
        <f>BK152</f>
        <v>0</v>
      </c>
    </row>
    <row r="152" spans="2:65" s="137" customFormat="1" ht="22.9" customHeight="1">
      <c r="B152" s="138"/>
      <c r="D152" s="139" t="s">
        <v>75</v>
      </c>
      <c r="E152" s="148" t="s">
        <v>1271</v>
      </c>
      <c r="F152" s="148" t="s">
        <v>1272</v>
      </c>
      <c r="I152" s="141"/>
      <c r="J152" s="149">
        <f>BK152</f>
        <v>0</v>
      </c>
      <c r="L152" s="138"/>
      <c r="M152" s="143"/>
      <c r="P152" s="144">
        <f>P153</f>
        <v>0</v>
      </c>
      <c r="R152" s="144">
        <f>R153</f>
        <v>0.14500000000000002</v>
      </c>
      <c r="T152" s="145">
        <f>T153</f>
        <v>2.9</v>
      </c>
      <c r="AR152" s="139" t="s">
        <v>174</v>
      </c>
      <c r="AT152" s="146" t="s">
        <v>75</v>
      </c>
      <c r="AU152" s="146" t="s">
        <v>84</v>
      </c>
      <c r="AY152" s="139" t="s">
        <v>194</v>
      </c>
      <c r="BK152" s="147">
        <f>BK153</f>
        <v>0</v>
      </c>
    </row>
    <row r="153" spans="2:65" s="18" customFormat="1" ht="33" customHeight="1">
      <c r="B153" s="121"/>
      <c r="C153" s="150" t="s">
        <v>253</v>
      </c>
      <c r="D153" s="150" t="s">
        <v>197</v>
      </c>
      <c r="E153" s="151" t="s">
        <v>3014</v>
      </c>
      <c r="F153" s="152" t="s">
        <v>3015</v>
      </c>
      <c r="G153" s="153" t="s">
        <v>216</v>
      </c>
      <c r="H153" s="154">
        <v>2900</v>
      </c>
      <c r="I153" s="155"/>
      <c r="J153" s="155">
        <f>ROUND(I153*H153,2)</f>
        <v>0</v>
      </c>
      <c r="K153" s="156"/>
      <c r="L153" s="19"/>
      <c r="M153" s="160" t="s">
        <v>1</v>
      </c>
      <c r="N153" s="161" t="s">
        <v>42</v>
      </c>
      <c r="O153" s="162"/>
      <c r="P153" s="163">
        <f>O153*H153</f>
        <v>0</v>
      </c>
      <c r="Q153" s="163">
        <v>5.0000000000000002E-5</v>
      </c>
      <c r="R153" s="163">
        <f>Q153*H153</f>
        <v>0.14500000000000002</v>
      </c>
      <c r="S153" s="163">
        <v>1E-3</v>
      </c>
      <c r="T153" s="164">
        <f>S153*H153</f>
        <v>2.9</v>
      </c>
      <c r="AR153" s="106" t="s">
        <v>257</v>
      </c>
      <c r="AT153" s="106" t="s">
        <v>197</v>
      </c>
      <c r="AU153" s="106" t="s">
        <v>174</v>
      </c>
      <c r="AY153" s="3" t="s">
        <v>194</v>
      </c>
      <c r="BE153" s="81">
        <f>IF(N153="základná",J153,0)</f>
        <v>0</v>
      </c>
      <c r="BF153" s="81">
        <f>IF(N153="znížená",J153,0)</f>
        <v>0</v>
      </c>
      <c r="BG153" s="81">
        <f>IF(N153="zákl. prenesená",J153,0)</f>
        <v>0</v>
      </c>
      <c r="BH153" s="81">
        <f>IF(N153="zníž. prenesená",J153,0)</f>
        <v>0</v>
      </c>
      <c r="BI153" s="81">
        <f>IF(N153="nulová",J153,0)</f>
        <v>0</v>
      </c>
      <c r="BJ153" s="3" t="s">
        <v>174</v>
      </c>
      <c r="BK153" s="81">
        <f>ROUND(I153*H153,2)</f>
        <v>0</v>
      </c>
      <c r="BL153" s="3" t="s">
        <v>257</v>
      </c>
      <c r="BM153" s="106" t="s">
        <v>3176</v>
      </c>
    </row>
    <row r="154" spans="2:65" s="18" customFormat="1" ht="6.95" customHeight="1">
      <c r="B154" s="33"/>
      <c r="C154" s="34"/>
      <c r="D154" s="34"/>
      <c r="E154" s="34"/>
      <c r="F154" s="34"/>
      <c r="G154" s="34"/>
      <c r="H154" s="34"/>
      <c r="I154" s="34"/>
      <c r="J154" s="34"/>
      <c r="K154" s="34"/>
      <c r="L154" s="19"/>
    </row>
  </sheetData>
  <autoFilter ref="C131:K153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0"/>
  <sheetViews>
    <sheetView showGridLines="0" topLeftCell="A144" zoomScaleNormal="100" workbookViewId="0">
      <selection activeCell="L158" sqref="L158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18.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133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3177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86</v>
      </c>
      <c r="I11" s="12" t="s">
        <v>18</v>
      </c>
      <c r="J11" s="13" t="s">
        <v>155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21.75" customHeight="1">
      <c r="B13" s="19"/>
      <c r="D13" s="10" t="s">
        <v>156</v>
      </c>
      <c r="F13" s="87" t="s">
        <v>157</v>
      </c>
      <c r="I13" s="10" t="s">
        <v>158</v>
      </c>
      <c r="J13" s="87" t="s">
        <v>159</v>
      </c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160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J95</f>
        <v>0</v>
      </c>
      <c r="L30" s="19"/>
    </row>
    <row r="31" spans="2:12" s="18" customFormat="1" ht="14.45" customHeight="1">
      <c r="B31" s="19"/>
      <c r="D31" s="17" t="s">
        <v>146</v>
      </c>
      <c r="J31" s="90">
        <f>J105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ROUND((SUM(BE105:BE112) + SUM(BE132:BE199)),  2)</f>
        <v>0</v>
      </c>
      <c r="G35" s="96"/>
      <c r="H35" s="96"/>
      <c r="I35" s="97">
        <v>0.23</v>
      </c>
      <c r="J35" s="95">
        <f>ROUND(((SUM(BE105:BE112) + SUM(BE132:BE199))*I35),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ROUND((SUM(BF105:BF112) + SUM(BF132:BF199)),  2)</f>
        <v>0</v>
      </c>
      <c r="I36" s="99">
        <v>0.23</v>
      </c>
      <c r="J36" s="98">
        <f>ROUND(((SUM(BF105:BF112) + SUM(BF132:BF199))*I36),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ROUND((SUM(BG105:BG112) + SUM(BG132:BG199)),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ROUND((SUM(BH105:BH112) + SUM(BH132:BH199)),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ROUND((SUM(BI105:BI112) + SUM(BI132:BI199)),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s="18" customFormat="1" ht="14.45" customHeight="1">
      <c r="B49" s="19"/>
      <c r="D49" s="30" t="s">
        <v>49</v>
      </c>
      <c r="E49" s="31"/>
      <c r="F49" s="31"/>
      <c r="G49" s="30" t="s">
        <v>50</v>
      </c>
      <c r="H49" s="31"/>
      <c r="I49" s="31"/>
      <c r="J49" s="31"/>
      <c r="K49" s="31"/>
      <c r="L49" s="19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 s="18" customFormat="1" ht="12.75">
      <c r="B60" s="19"/>
      <c r="D60" s="32" t="s">
        <v>51</v>
      </c>
      <c r="E60" s="21"/>
      <c r="F60" s="103" t="s">
        <v>52</v>
      </c>
      <c r="G60" s="32" t="s">
        <v>51</v>
      </c>
      <c r="H60" s="21"/>
      <c r="I60" s="21"/>
      <c r="J60" s="104" t="s">
        <v>52</v>
      </c>
      <c r="K60" s="21"/>
      <c r="L60" s="19"/>
    </row>
    <row r="61" spans="2:12">
      <c r="B61" s="6"/>
      <c r="L61" s="6"/>
    </row>
    <row r="62" spans="2:12">
      <c r="B62" s="6"/>
      <c r="L62" s="6"/>
    </row>
    <row r="63" spans="2:12">
      <c r="B63" s="6"/>
      <c r="L63" s="6"/>
    </row>
    <row r="64" spans="2:12" s="18" customFormat="1" ht="12.75">
      <c r="B64" s="19"/>
      <c r="D64" s="30" t="s">
        <v>53</v>
      </c>
      <c r="E64" s="31"/>
      <c r="F64" s="31"/>
      <c r="G64" s="30" t="s">
        <v>54</v>
      </c>
      <c r="H64" s="31"/>
      <c r="I64" s="31"/>
      <c r="J64" s="31"/>
      <c r="K64" s="31"/>
      <c r="L64" s="19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 s="18" customFormat="1" ht="12.75">
      <c r="B75" s="19"/>
      <c r="D75" s="32" t="s">
        <v>51</v>
      </c>
      <c r="E75" s="21"/>
      <c r="F75" s="103" t="s">
        <v>52</v>
      </c>
      <c r="G75" s="32" t="s">
        <v>51</v>
      </c>
      <c r="H75" s="21"/>
      <c r="I75" s="21"/>
      <c r="J75" s="104" t="s">
        <v>52</v>
      </c>
      <c r="K75" s="21"/>
      <c r="L75" s="19"/>
    </row>
    <row r="76" spans="2:12" s="18" customFormat="1" ht="14.45" customHeigh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19"/>
    </row>
    <row r="80" spans="2:12" s="18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19"/>
    </row>
    <row r="81" spans="2:47" s="18" customFormat="1" ht="24.95" customHeight="1">
      <c r="B81" s="19"/>
      <c r="C81" s="7" t="s">
        <v>162</v>
      </c>
      <c r="L81" s="19"/>
    </row>
    <row r="82" spans="2:47" s="18" customFormat="1" ht="6.95" customHeight="1">
      <c r="B82" s="19"/>
      <c r="L82" s="19"/>
    </row>
    <row r="83" spans="2:47" s="18" customFormat="1" ht="12" customHeight="1">
      <c r="B83" s="19"/>
      <c r="C83" s="12" t="s">
        <v>15</v>
      </c>
      <c r="L83" s="19"/>
    </row>
    <row r="84" spans="2:47" s="18" customFormat="1" ht="26.25" customHeight="1">
      <c r="B84" s="19"/>
      <c r="E84" s="226" t="str">
        <f>E7</f>
        <v>25A092 - 17981 - VAR ESt. 110 kV - doplnenie kompenzačnej tlmivky VVN a rekonštrukcia súvisiacich zariadení (II. časť  -</v>
      </c>
      <c r="F84" s="227"/>
      <c r="G84" s="227"/>
      <c r="H84" s="227"/>
      <c r="L84" s="19"/>
    </row>
    <row r="85" spans="2:47" s="18" customFormat="1" ht="12" customHeight="1">
      <c r="B85" s="19"/>
      <c r="C85" s="12" t="s">
        <v>153</v>
      </c>
      <c r="L85" s="19"/>
    </row>
    <row r="86" spans="2:47" s="18" customFormat="1" ht="16.5" customHeight="1">
      <c r="B86" s="19"/>
      <c r="E86" s="220" t="str">
        <f>E9</f>
        <v>SO50 - Uzemnenie</v>
      </c>
      <c r="F86" s="228"/>
      <c r="G86" s="228"/>
      <c r="H86" s="228"/>
      <c r="L86" s="19"/>
    </row>
    <row r="87" spans="2:47" s="18" customFormat="1" ht="6.95" customHeight="1">
      <c r="B87" s="19"/>
      <c r="L87" s="19"/>
    </row>
    <row r="88" spans="2:47" s="18" customFormat="1" ht="12" customHeight="1">
      <c r="B88" s="19"/>
      <c r="C88" s="12" t="s">
        <v>19</v>
      </c>
      <c r="F88" s="13" t="str">
        <f>F12</f>
        <v>Košice</v>
      </c>
      <c r="I88" s="12" t="s">
        <v>21</v>
      </c>
      <c r="J88" s="86" t="str">
        <f>IF(J12="","",J12)</f>
        <v>24. 6. 2026</v>
      </c>
      <c r="L88" s="19"/>
    </row>
    <row r="89" spans="2:47" s="18" customFormat="1" ht="6.95" customHeight="1">
      <c r="B89" s="19"/>
      <c r="L89" s="19"/>
    </row>
    <row r="90" spans="2:47" s="18" customFormat="1" ht="15.2" customHeight="1">
      <c r="B90" s="19"/>
      <c r="C90" s="12" t="s">
        <v>23</v>
      </c>
      <c r="F90" s="13" t="str">
        <f>E15</f>
        <v>Stredoslovenská distribučná, a.s.</v>
      </c>
      <c r="I90" s="12" t="s">
        <v>28</v>
      </c>
      <c r="J90" s="105" t="str">
        <f>E21</f>
        <v>Ing.Jaroslav Kločanka</v>
      </c>
      <c r="L90" s="19"/>
    </row>
    <row r="91" spans="2:47" s="18" customFormat="1" ht="15.2" customHeight="1">
      <c r="B91" s="19"/>
      <c r="C91" s="12" t="s">
        <v>27</v>
      </c>
      <c r="F91" s="13" t="str">
        <f>IF(E18="","",E18)</f>
        <v/>
      </c>
      <c r="I91" s="12" t="s">
        <v>31</v>
      </c>
      <c r="J91" s="105" t="str">
        <f>E24</f>
        <v xml:space="preserve"> </v>
      </c>
      <c r="L91" s="19"/>
    </row>
    <row r="92" spans="2:47" s="18" customFormat="1" ht="10.35" customHeight="1">
      <c r="B92" s="19"/>
      <c r="L92" s="19"/>
    </row>
    <row r="93" spans="2:47" s="18" customFormat="1" ht="29.25" customHeight="1">
      <c r="B93" s="19"/>
      <c r="C93" s="106" t="s">
        <v>163</v>
      </c>
      <c r="J93" s="107" t="s">
        <v>164</v>
      </c>
      <c r="L93" s="19"/>
    </row>
    <row r="94" spans="2:47" s="18" customFormat="1" ht="10.35" customHeight="1">
      <c r="B94" s="19"/>
      <c r="L94" s="19"/>
    </row>
    <row r="95" spans="2:47" s="18" customFormat="1" ht="22.9" customHeight="1">
      <c r="B95" s="19"/>
      <c r="C95" s="108" t="s">
        <v>165</v>
      </c>
      <c r="J95" s="92">
        <f>J132</f>
        <v>0</v>
      </c>
      <c r="L95" s="19"/>
      <c r="AU95" s="3" t="s">
        <v>166</v>
      </c>
    </row>
    <row r="96" spans="2:47" s="109" customFormat="1" ht="24.95" customHeight="1">
      <c r="B96" s="110"/>
      <c r="D96" s="111" t="s">
        <v>167</v>
      </c>
      <c r="E96" s="112"/>
      <c r="F96" s="112"/>
      <c r="G96" s="112"/>
      <c r="H96" s="112"/>
      <c r="I96" s="112"/>
      <c r="J96" s="113">
        <f>J133</f>
        <v>0</v>
      </c>
      <c r="L96" s="110"/>
    </row>
    <row r="97" spans="2:65" s="114" customFormat="1" ht="19.899999999999999" customHeight="1">
      <c r="B97" s="115"/>
      <c r="D97" s="116" t="s">
        <v>715</v>
      </c>
      <c r="E97" s="117"/>
      <c r="F97" s="117"/>
      <c r="G97" s="117"/>
      <c r="H97" s="117"/>
      <c r="I97" s="117"/>
      <c r="J97" s="118">
        <f>J134</f>
        <v>0</v>
      </c>
      <c r="L97" s="115"/>
    </row>
    <row r="98" spans="2:65" s="114" customFormat="1" ht="19.899999999999999" customHeight="1">
      <c r="B98" s="115"/>
      <c r="D98" s="116" t="s">
        <v>716</v>
      </c>
      <c r="E98" s="117"/>
      <c r="F98" s="117"/>
      <c r="G98" s="117"/>
      <c r="H98" s="117"/>
      <c r="I98" s="117"/>
      <c r="J98" s="118">
        <f>J136</f>
        <v>0</v>
      </c>
      <c r="L98" s="115"/>
    </row>
    <row r="99" spans="2:65" s="114" customFormat="1" ht="19.899999999999999" customHeight="1">
      <c r="B99" s="115"/>
      <c r="D99" s="116" t="s">
        <v>343</v>
      </c>
      <c r="E99" s="117"/>
      <c r="F99" s="117"/>
      <c r="G99" s="117"/>
      <c r="H99" s="117"/>
      <c r="I99" s="117"/>
      <c r="J99" s="118">
        <f>J142</f>
        <v>0</v>
      </c>
      <c r="L99" s="115"/>
    </row>
    <row r="100" spans="2:65" s="109" customFormat="1" ht="24.95" customHeight="1">
      <c r="B100" s="110"/>
      <c r="D100" s="111" t="s">
        <v>169</v>
      </c>
      <c r="E100" s="112"/>
      <c r="F100" s="112"/>
      <c r="G100" s="112"/>
      <c r="H100" s="112"/>
      <c r="I100" s="112"/>
      <c r="J100" s="113">
        <f>J148</f>
        <v>0</v>
      </c>
      <c r="L100" s="110"/>
    </row>
    <row r="101" spans="2:65" s="114" customFormat="1" ht="19.899999999999999" customHeight="1">
      <c r="B101" s="115"/>
      <c r="D101" s="116" t="s">
        <v>344</v>
      </c>
      <c r="E101" s="117"/>
      <c r="F101" s="117"/>
      <c r="G101" s="117"/>
      <c r="H101" s="117"/>
      <c r="I101" s="117"/>
      <c r="J101" s="118">
        <f>J149</f>
        <v>0</v>
      </c>
      <c r="L101" s="115"/>
    </row>
    <row r="102" spans="2:65" s="114" customFormat="1" ht="19.899999999999999" customHeight="1">
      <c r="B102" s="115"/>
      <c r="D102" s="116" t="s">
        <v>717</v>
      </c>
      <c r="E102" s="117"/>
      <c r="F102" s="117"/>
      <c r="G102" s="117"/>
      <c r="H102" s="117"/>
      <c r="I102" s="117"/>
      <c r="J102" s="118">
        <f>J187</f>
        <v>0</v>
      </c>
      <c r="L102" s="115"/>
    </row>
    <row r="103" spans="2:65" s="18" customFormat="1" ht="21.75" customHeight="1">
      <c r="B103" s="19"/>
      <c r="L103" s="19"/>
    </row>
    <row r="104" spans="2:65" s="18" customFormat="1" ht="6.95" customHeight="1">
      <c r="B104" s="19"/>
      <c r="L104" s="19"/>
    </row>
    <row r="105" spans="2:65" s="18" customFormat="1" ht="29.25" customHeight="1">
      <c r="B105" s="19"/>
      <c r="C105" s="108" t="s">
        <v>171</v>
      </c>
      <c r="J105" s="119">
        <f>ROUND(J106 + J107 + J108 + J109 + J110 + J111,2)</f>
        <v>0</v>
      </c>
      <c r="L105" s="19"/>
      <c r="N105" s="120" t="s">
        <v>40</v>
      </c>
    </row>
    <row r="106" spans="2:65" s="18" customFormat="1" ht="18" customHeight="1">
      <c r="B106" s="121"/>
      <c r="C106" s="122"/>
      <c r="D106" s="185" t="s">
        <v>172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ref="BE106:BE111" si="0">IF(N106="základná",J106,0)</f>
        <v>0</v>
      </c>
      <c r="BF106" s="125">
        <f t="shared" ref="BF106:BF111" si="1">IF(N106="znížená",J106,0)</f>
        <v>0</v>
      </c>
      <c r="BG106" s="125">
        <f t="shared" ref="BG106:BG111" si="2">IF(N106="zákl. prenesená",J106,0)</f>
        <v>0</v>
      </c>
      <c r="BH106" s="125">
        <f t="shared" ref="BH106:BH111" si="3">IF(N106="zníž. prenesená",J106,0)</f>
        <v>0</v>
      </c>
      <c r="BI106" s="125">
        <f t="shared" ref="BI106:BI111" si="4">IF(N106="nulová",J106,0)</f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175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176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85" t="s">
        <v>177</v>
      </c>
      <c r="E109" s="185"/>
      <c r="F109" s="185"/>
      <c r="G109" s="122"/>
      <c r="H109" s="122"/>
      <c r="I109" s="122"/>
      <c r="J109" s="123"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173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 ht="18" customHeight="1">
      <c r="B110" s="121"/>
      <c r="C110" s="122"/>
      <c r="D110" s="185" t="s">
        <v>178</v>
      </c>
      <c r="E110" s="185"/>
      <c r="F110" s="185"/>
      <c r="G110" s="122"/>
      <c r="H110" s="122"/>
      <c r="I110" s="122"/>
      <c r="J110" s="123">
        <v>0</v>
      </c>
      <c r="K110" s="122"/>
      <c r="L110" s="121"/>
      <c r="M110" s="122"/>
      <c r="N110" s="79" t="s">
        <v>42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4" t="s">
        <v>173</v>
      </c>
      <c r="AZ110" s="122"/>
      <c r="BA110" s="122"/>
      <c r="BB110" s="122"/>
      <c r="BC110" s="122"/>
      <c r="BD110" s="122"/>
      <c r="BE110" s="125">
        <f t="shared" si="0"/>
        <v>0</v>
      </c>
      <c r="BF110" s="125">
        <f t="shared" si="1"/>
        <v>0</v>
      </c>
      <c r="BG110" s="125">
        <f t="shared" si="2"/>
        <v>0</v>
      </c>
      <c r="BH110" s="125">
        <f t="shared" si="3"/>
        <v>0</v>
      </c>
      <c r="BI110" s="125">
        <f t="shared" si="4"/>
        <v>0</v>
      </c>
      <c r="BJ110" s="124" t="s">
        <v>174</v>
      </c>
      <c r="BK110" s="122"/>
      <c r="BL110" s="122"/>
      <c r="BM110" s="122"/>
    </row>
    <row r="111" spans="2:65" s="18" customFormat="1" ht="18" customHeight="1">
      <c r="B111" s="121"/>
      <c r="C111" s="122"/>
      <c r="D111" s="126" t="s">
        <v>179</v>
      </c>
      <c r="E111" s="122"/>
      <c r="F111" s="122"/>
      <c r="G111" s="122"/>
      <c r="H111" s="122"/>
      <c r="I111" s="122"/>
      <c r="J111" s="123">
        <f>ROUND(J30*T111,2)</f>
        <v>0</v>
      </c>
      <c r="K111" s="122"/>
      <c r="L111" s="121"/>
      <c r="M111" s="122"/>
      <c r="N111" s="79" t="s">
        <v>42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4" t="s">
        <v>180</v>
      </c>
      <c r="AZ111" s="122"/>
      <c r="BA111" s="122"/>
      <c r="BB111" s="122"/>
      <c r="BC111" s="122"/>
      <c r="BD111" s="122"/>
      <c r="BE111" s="125">
        <f t="shared" si="0"/>
        <v>0</v>
      </c>
      <c r="BF111" s="125">
        <f t="shared" si="1"/>
        <v>0</v>
      </c>
      <c r="BG111" s="125">
        <f t="shared" si="2"/>
        <v>0</v>
      </c>
      <c r="BH111" s="125">
        <f t="shared" si="3"/>
        <v>0</v>
      </c>
      <c r="BI111" s="125">
        <f t="shared" si="4"/>
        <v>0</v>
      </c>
      <c r="BJ111" s="124" t="s">
        <v>174</v>
      </c>
      <c r="BK111" s="122"/>
      <c r="BL111" s="122"/>
      <c r="BM111" s="122"/>
    </row>
    <row r="112" spans="2:65" s="18" customFormat="1">
      <c r="B112" s="19"/>
      <c r="L112" s="19"/>
    </row>
    <row r="113" spans="2:12" s="18" customFormat="1" ht="29.25" customHeight="1">
      <c r="B113" s="19"/>
      <c r="C113" s="53" t="s">
        <v>151</v>
      </c>
      <c r="J113" s="92">
        <f>ROUND(J95+J105,2)</f>
        <v>0</v>
      </c>
      <c r="L113" s="19"/>
    </row>
    <row r="114" spans="2:12" s="18" customFormat="1" ht="6.95" customHeight="1"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19"/>
    </row>
    <row r="118" spans="2:12" s="18" customFormat="1" ht="6.9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19"/>
    </row>
    <row r="119" spans="2:12" s="18" customFormat="1" ht="24.95" customHeight="1">
      <c r="B119" s="19"/>
      <c r="C119" s="7" t="s">
        <v>3460</v>
      </c>
      <c r="L119" s="19"/>
    </row>
    <row r="120" spans="2:12" s="18" customFormat="1" ht="6.95" customHeight="1">
      <c r="B120" s="19"/>
      <c r="L120" s="19"/>
    </row>
    <row r="121" spans="2:12" s="18" customFormat="1" ht="12" customHeight="1">
      <c r="B121" s="19"/>
      <c r="C121" s="12" t="s">
        <v>15</v>
      </c>
      <c r="L121" s="19"/>
    </row>
    <row r="122" spans="2:12" s="18" customFormat="1" ht="26.25" customHeight="1">
      <c r="B122" s="19"/>
      <c r="E122" s="226" t="str">
        <f>E7</f>
        <v>25A092 - 17981 - VAR ESt. 110 kV - doplnenie kompenzačnej tlmivky VVN a rekonštrukcia súvisiacich zariadení (II. časť  -</v>
      </c>
      <c r="F122" s="227"/>
      <c r="G122" s="227"/>
      <c r="H122" s="227"/>
      <c r="L122" s="19"/>
    </row>
    <row r="123" spans="2:12" s="18" customFormat="1" ht="12" customHeight="1">
      <c r="B123" s="19"/>
      <c r="C123" s="12" t="s">
        <v>153</v>
      </c>
      <c r="L123" s="19"/>
    </row>
    <row r="124" spans="2:12" s="18" customFormat="1" ht="16.5" customHeight="1">
      <c r="B124" s="19"/>
      <c r="E124" s="220" t="str">
        <f>E9</f>
        <v>SO50 - Uzemnenie</v>
      </c>
      <c r="F124" s="228"/>
      <c r="G124" s="228"/>
      <c r="H124" s="228"/>
      <c r="L124" s="19"/>
    </row>
    <row r="125" spans="2:12" s="18" customFormat="1" ht="6.95" customHeight="1">
      <c r="B125" s="19"/>
      <c r="L125" s="19"/>
    </row>
    <row r="126" spans="2:12" s="18" customFormat="1" ht="12" customHeight="1">
      <c r="B126" s="19"/>
      <c r="C126" s="12" t="s">
        <v>19</v>
      </c>
      <c r="F126" s="13" t="str">
        <f>F12</f>
        <v>Košice</v>
      </c>
      <c r="I126" s="12" t="s">
        <v>21</v>
      </c>
      <c r="J126" s="86" t="str">
        <f>IF(J12="","",J12)</f>
        <v>24. 6. 2026</v>
      </c>
      <c r="L126" s="19"/>
    </row>
    <row r="127" spans="2:12" s="18" customFormat="1" ht="6.95" customHeight="1">
      <c r="B127" s="19"/>
      <c r="L127" s="19"/>
    </row>
    <row r="128" spans="2:12" s="18" customFormat="1" ht="15.2" customHeight="1">
      <c r="B128" s="19"/>
      <c r="C128" s="12" t="s">
        <v>23</v>
      </c>
      <c r="F128" s="13" t="str">
        <f>E15</f>
        <v>Stredoslovenská distribučná, a.s.</v>
      </c>
      <c r="I128" s="12" t="s">
        <v>28</v>
      </c>
      <c r="J128" s="105" t="str">
        <f>E21</f>
        <v>Ing.Jaroslav Kločanka</v>
      </c>
      <c r="L128" s="19"/>
    </row>
    <row r="129" spans="2:65" s="18" customFormat="1" ht="15.2" customHeight="1">
      <c r="B129" s="19"/>
      <c r="C129" s="12" t="s">
        <v>27</v>
      </c>
      <c r="F129" s="13" t="str">
        <f>IF(E18="","",E18)</f>
        <v/>
      </c>
      <c r="I129" s="12" t="s">
        <v>31</v>
      </c>
      <c r="J129" s="105" t="str">
        <f>E24</f>
        <v xml:space="preserve"> </v>
      </c>
      <c r="L129" s="19"/>
    </row>
    <row r="130" spans="2:65" s="18" customFormat="1" ht="10.35" customHeight="1">
      <c r="B130" s="19"/>
      <c r="L130" s="19"/>
    </row>
    <row r="131" spans="2:65" s="127" customFormat="1" ht="29.25" customHeight="1">
      <c r="B131" s="128"/>
      <c r="C131" s="129" t="s">
        <v>181</v>
      </c>
      <c r="D131" s="130" t="s">
        <v>61</v>
      </c>
      <c r="E131" s="130" t="s">
        <v>57</v>
      </c>
      <c r="F131" s="130" t="s">
        <v>58</v>
      </c>
      <c r="G131" s="130" t="s">
        <v>182</v>
      </c>
      <c r="H131" s="130" t="s">
        <v>183</v>
      </c>
      <c r="I131" s="130" t="s">
        <v>184</v>
      </c>
      <c r="J131" s="131" t="s">
        <v>164</v>
      </c>
      <c r="K131" s="132" t="s">
        <v>185</v>
      </c>
      <c r="L131" s="128"/>
      <c r="M131" s="47" t="s">
        <v>1</v>
      </c>
      <c r="N131" s="48" t="s">
        <v>40</v>
      </c>
      <c r="O131" s="48" t="s">
        <v>186</v>
      </c>
      <c r="P131" s="48" t="s">
        <v>187</v>
      </c>
      <c r="Q131" s="48" t="s">
        <v>188</v>
      </c>
      <c r="R131" s="48" t="s">
        <v>189</v>
      </c>
      <c r="S131" s="48" t="s">
        <v>190</v>
      </c>
      <c r="T131" s="49" t="s">
        <v>191</v>
      </c>
    </row>
    <row r="132" spans="2:65" s="18" customFormat="1" ht="22.9" customHeight="1">
      <c r="B132" s="19"/>
      <c r="C132" s="53" t="s">
        <v>161</v>
      </c>
      <c r="J132" s="133">
        <f>BK132</f>
        <v>0</v>
      </c>
      <c r="L132" s="19"/>
      <c r="M132" s="50"/>
      <c r="N132" s="43"/>
      <c r="O132" s="43"/>
      <c r="P132" s="134">
        <f>P133+P148</f>
        <v>0</v>
      </c>
      <c r="Q132" s="43"/>
      <c r="R132" s="134">
        <f>R133+R148</f>
        <v>25.54496</v>
      </c>
      <c r="S132" s="43"/>
      <c r="T132" s="135">
        <f>T133+T148</f>
        <v>0</v>
      </c>
      <c r="AT132" s="3" t="s">
        <v>75</v>
      </c>
      <c r="AU132" s="3" t="s">
        <v>166</v>
      </c>
      <c r="BK132" s="136">
        <f>BK133+BK148</f>
        <v>0</v>
      </c>
    </row>
    <row r="133" spans="2:65" s="137" customFormat="1" ht="25.9" customHeight="1">
      <c r="B133" s="138"/>
      <c r="D133" s="139" t="s">
        <v>75</v>
      </c>
      <c r="E133" s="140" t="s">
        <v>192</v>
      </c>
      <c r="F133" s="140" t="s">
        <v>193</v>
      </c>
      <c r="I133" s="141"/>
      <c r="J133" s="142">
        <f>BK133</f>
        <v>0</v>
      </c>
      <c r="L133" s="138"/>
      <c r="M133" s="143"/>
      <c r="P133" s="144">
        <f>P134+P136+P142</f>
        <v>0</v>
      </c>
      <c r="R133" s="144">
        <f>R134+R136+R142</f>
        <v>5.894759999999998</v>
      </c>
      <c r="T133" s="145">
        <f>T134+T136+T142</f>
        <v>0</v>
      </c>
      <c r="AR133" s="139" t="s">
        <v>84</v>
      </c>
      <c r="AT133" s="146" t="s">
        <v>75</v>
      </c>
      <c r="AU133" s="146" t="s">
        <v>76</v>
      </c>
      <c r="AY133" s="139" t="s">
        <v>194</v>
      </c>
      <c r="BK133" s="147">
        <f>BK134+BK136+BK142</f>
        <v>0</v>
      </c>
    </row>
    <row r="134" spans="2:65" s="137" customFormat="1" ht="22.9" customHeight="1">
      <c r="B134" s="138"/>
      <c r="D134" s="139" t="s">
        <v>75</v>
      </c>
      <c r="E134" s="148" t="s">
        <v>174</v>
      </c>
      <c r="F134" s="148" t="s">
        <v>797</v>
      </c>
      <c r="I134" s="141"/>
      <c r="J134" s="149">
        <f>BK134</f>
        <v>0</v>
      </c>
      <c r="L134" s="138"/>
      <c r="M134" s="143"/>
      <c r="P134" s="144">
        <f>P135</f>
        <v>0</v>
      </c>
      <c r="R134" s="144">
        <f>R135</f>
        <v>1.4489999999999998</v>
      </c>
      <c r="T134" s="145">
        <f>T135</f>
        <v>0</v>
      </c>
      <c r="AR134" s="139" t="s">
        <v>84</v>
      </c>
      <c r="AT134" s="146" t="s">
        <v>75</v>
      </c>
      <c r="AU134" s="146" t="s">
        <v>84</v>
      </c>
      <c r="AY134" s="139" t="s">
        <v>194</v>
      </c>
      <c r="BK134" s="147">
        <f>BK135</f>
        <v>0</v>
      </c>
    </row>
    <row r="135" spans="2:65" s="18" customFormat="1" ht="24.2" customHeight="1">
      <c r="B135" s="121"/>
      <c r="C135" s="150" t="s">
        <v>84</v>
      </c>
      <c r="D135" s="150" t="s">
        <v>197</v>
      </c>
      <c r="E135" s="151" t="s">
        <v>801</v>
      </c>
      <c r="F135" s="152" t="s">
        <v>1891</v>
      </c>
      <c r="G135" s="153" t="s">
        <v>803</v>
      </c>
      <c r="H135" s="154">
        <v>0.7</v>
      </c>
      <c r="I135" s="155"/>
      <c r="J135" s="155">
        <f>ROUND(I135*H135,2)</f>
        <v>0</v>
      </c>
      <c r="K135" s="156"/>
      <c r="L135" s="19"/>
      <c r="M135" s="157" t="s">
        <v>1</v>
      </c>
      <c r="N135" s="120" t="s">
        <v>42</v>
      </c>
      <c r="P135" s="158">
        <f>O135*H135</f>
        <v>0</v>
      </c>
      <c r="Q135" s="158">
        <v>2.0699999999999998</v>
      </c>
      <c r="R135" s="158">
        <f>Q135*H135</f>
        <v>1.4489999999999998</v>
      </c>
      <c r="S135" s="158">
        <v>0</v>
      </c>
      <c r="T135" s="159">
        <f>S135*H135</f>
        <v>0</v>
      </c>
      <c r="AR135" s="106" t="s">
        <v>213</v>
      </c>
      <c r="AT135" s="106" t="s">
        <v>197</v>
      </c>
      <c r="AU135" s="106" t="s">
        <v>174</v>
      </c>
      <c r="AY135" s="3" t="s">
        <v>194</v>
      </c>
      <c r="BE135" s="81">
        <f>IF(N135="základná",J135,0)</f>
        <v>0</v>
      </c>
      <c r="BF135" s="81">
        <f>IF(N135="znížená",J135,0)</f>
        <v>0</v>
      </c>
      <c r="BG135" s="81">
        <f>IF(N135="zákl. prenesená",J135,0)</f>
        <v>0</v>
      </c>
      <c r="BH135" s="81">
        <f>IF(N135="zníž. prenesená",J135,0)</f>
        <v>0</v>
      </c>
      <c r="BI135" s="81">
        <f>IF(N135="nulová",J135,0)</f>
        <v>0</v>
      </c>
      <c r="BJ135" s="3" t="s">
        <v>174</v>
      </c>
      <c r="BK135" s="81">
        <f>ROUND(I135*H135,2)</f>
        <v>0</v>
      </c>
      <c r="BL135" s="3" t="s">
        <v>213</v>
      </c>
      <c r="BM135" s="106" t="s">
        <v>3178</v>
      </c>
    </row>
    <row r="136" spans="2:65" s="137" customFormat="1" ht="22.9" customHeight="1">
      <c r="B136" s="138"/>
      <c r="D136" s="139" t="s">
        <v>75</v>
      </c>
      <c r="E136" s="148" t="s">
        <v>224</v>
      </c>
      <c r="F136" s="148" t="s">
        <v>808</v>
      </c>
      <c r="I136" s="141"/>
      <c r="J136" s="149">
        <f>BK136</f>
        <v>0</v>
      </c>
      <c r="L136" s="138"/>
      <c r="M136" s="143"/>
      <c r="P136" s="144">
        <f>SUM(P137:P141)</f>
        <v>0</v>
      </c>
      <c r="R136" s="144">
        <f>SUM(R137:R141)</f>
        <v>4.4457599999999982</v>
      </c>
      <c r="T136" s="145">
        <f>SUM(T137:T141)</f>
        <v>0</v>
      </c>
      <c r="AR136" s="139" t="s">
        <v>84</v>
      </c>
      <c r="AT136" s="146" t="s">
        <v>75</v>
      </c>
      <c r="AU136" s="146" t="s">
        <v>84</v>
      </c>
      <c r="AY136" s="139" t="s">
        <v>194</v>
      </c>
      <c r="BK136" s="147">
        <f>SUM(BK137:BK141)</f>
        <v>0</v>
      </c>
    </row>
    <row r="137" spans="2:65" s="18" customFormat="1" ht="24.2" customHeight="1">
      <c r="B137" s="121"/>
      <c r="C137" s="150" t="s">
        <v>174</v>
      </c>
      <c r="D137" s="150" t="s">
        <v>197</v>
      </c>
      <c r="E137" s="151" t="s">
        <v>3179</v>
      </c>
      <c r="F137" s="152" t="s">
        <v>3180</v>
      </c>
      <c r="G137" s="153" t="s">
        <v>227</v>
      </c>
      <c r="H137" s="154">
        <v>12</v>
      </c>
      <c r="I137" s="155"/>
      <c r="J137" s="155">
        <f>ROUND(I137*H137,2)</f>
        <v>0</v>
      </c>
      <c r="K137" s="156"/>
      <c r="L137" s="19"/>
      <c r="M137" s="157" t="s">
        <v>1</v>
      </c>
      <c r="N137" s="120" t="s">
        <v>42</v>
      </c>
      <c r="P137" s="158">
        <f>O137*H137</f>
        <v>0</v>
      </c>
      <c r="Q137" s="158">
        <v>7.4999999999999997E-2</v>
      </c>
      <c r="R137" s="158">
        <f>Q137*H137</f>
        <v>0.89999999999999991</v>
      </c>
      <c r="S137" s="158">
        <v>0</v>
      </c>
      <c r="T137" s="159">
        <f>S137*H137</f>
        <v>0</v>
      </c>
      <c r="AR137" s="106" t="s">
        <v>213</v>
      </c>
      <c r="AT137" s="106" t="s">
        <v>197</v>
      </c>
      <c r="AU137" s="106" t="s">
        <v>174</v>
      </c>
      <c r="AY137" s="3" t="s">
        <v>194</v>
      </c>
      <c r="BE137" s="81">
        <f>IF(N137="základná",J137,0)</f>
        <v>0</v>
      </c>
      <c r="BF137" s="81">
        <f>IF(N137="znížená",J137,0)</f>
        <v>0</v>
      </c>
      <c r="BG137" s="81">
        <f>IF(N137="zákl. prenesená",J137,0)</f>
        <v>0</v>
      </c>
      <c r="BH137" s="81">
        <f>IF(N137="zníž. prenesená",J137,0)</f>
        <v>0</v>
      </c>
      <c r="BI137" s="81">
        <f>IF(N137="nulová",J137,0)</f>
        <v>0</v>
      </c>
      <c r="BJ137" s="3" t="s">
        <v>174</v>
      </c>
      <c r="BK137" s="81">
        <f>ROUND(I137*H137,2)</f>
        <v>0</v>
      </c>
      <c r="BL137" s="3" t="s">
        <v>213</v>
      </c>
      <c r="BM137" s="106" t="s">
        <v>3181</v>
      </c>
    </row>
    <row r="138" spans="2:65" s="18" customFormat="1" ht="24.2" customHeight="1">
      <c r="B138" s="121"/>
      <c r="C138" s="165" t="s">
        <v>205</v>
      </c>
      <c r="D138" s="165" t="s">
        <v>209</v>
      </c>
      <c r="E138" s="166" t="s">
        <v>3182</v>
      </c>
      <c r="F138" s="167" t="s">
        <v>3183</v>
      </c>
      <c r="G138" s="168" t="s">
        <v>227</v>
      </c>
      <c r="H138" s="169">
        <v>12</v>
      </c>
      <c r="I138" s="170"/>
      <c r="J138" s="170">
        <f>ROUND(I138*H138,2)</f>
        <v>0</v>
      </c>
      <c r="K138" s="171"/>
      <c r="L138" s="172"/>
      <c r="M138" s="173" t="s">
        <v>1</v>
      </c>
      <c r="N138" s="174" t="s">
        <v>42</v>
      </c>
      <c r="P138" s="158">
        <f>O138*H138</f>
        <v>0</v>
      </c>
      <c r="Q138" s="158">
        <v>0.14299999999999999</v>
      </c>
      <c r="R138" s="158">
        <f>Q138*H138</f>
        <v>1.7159999999999997</v>
      </c>
      <c r="S138" s="158">
        <v>0</v>
      </c>
      <c r="T138" s="159">
        <f>S138*H138</f>
        <v>0</v>
      </c>
      <c r="AR138" s="106" t="s">
        <v>224</v>
      </c>
      <c r="AT138" s="106" t="s">
        <v>209</v>
      </c>
      <c r="AU138" s="106" t="s">
        <v>174</v>
      </c>
      <c r="AY138" s="3" t="s">
        <v>194</v>
      </c>
      <c r="BE138" s="81">
        <f>IF(N138="základná",J138,0)</f>
        <v>0</v>
      </c>
      <c r="BF138" s="81">
        <f>IF(N138="znížená",J138,0)</f>
        <v>0</v>
      </c>
      <c r="BG138" s="81">
        <f>IF(N138="zákl. prenesená",J138,0)</f>
        <v>0</v>
      </c>
      <c r="BH138" s="81">
        <f>IF(N138="zníž. prenesená",J138,0)</f>
        <v>0</v>
      </c>
      <c r="BI138" s="81">
        <f>IF(N138="nulová",J138,0)</f>
        <v>0</v>
      </c>
      <c r="BJ138" s="3" t="s">
        <v>174</v>
      </c>
      <c r="BK138" s="81">
        <f>ROUND(I138*H138,2)</f>
        <v>0</v>
      </c>
      <c r="BL138" s="3" t="s">
        <v>213</v>
      </c>
      <c r="BM138" s="106" t="s">
        <v>3184</v>
      </c>
    </row>
    <row r="139" spans="2:65" s="18" customFormat="1" ht="24.2" customHeight="1">
      <c r="B139" s="121"/>
      <c r="C139" s="165" t="s">
        <v>213</v>
      </c>
      <c r="D139" s="165" t="s">
        <v>209</v>
      </c>
      <c r="E139" s="166" t="s">
        <v>3185</v>
      </c>
      <c r="F139" s="167" t="s">
        <v>3186</v>
      </c>
      <c r="G139" s="168" t="s">
        <v>227</v>
      </c>
      <c r="H139" s="169">
        <v>12</v>
      </c>
      <c r="I139" s="170"/>
      <c r="J139" s="170">
        <f>ROUND(I139*H139,2)</f>
        <v>0</v>
      </c>
      <c r="K139" s="171"/>
      <c r="L139" s="172"/>
      <c r="M139" s="173" t="s">
        <v>1</v>
      </c>
      <c r="N139" s="174" t="s">
        <v>42</v>
      </c>
      <c r="P139" s="158">
        <f>O139*H139</f>
        <v>0</v>
      </c>
      <c r="Q139" s="158">
        <v>0.14299999999999999</v>
      </c>
      <c r="R139" s="158">
        <f>Q139*H139</f>
        <v>1.7159999999999997</v>
      </c>
      <c r="S139" s="158">
        <v>0</v>
      </c>
      <c r="T139" s="159">
        <f>S139*H139</f>
        <v>0</v>
      </c>
      <c r="AR139" s="106" t="s">
        <v>224</v>
      </c>
      <c r="AT139" s="106" t="s">
        <v>209</v>
      </c>
      <c r="AU139" s="106" t="s">
        <v>174</v>
      </c>
      <c r="AY139" s="3" t="s">
        <v>194</v>
      </c>
      <c r="BE139" s="81">
        <f>IF(N139="základná",J139,0)</f>
        <v>0</v>
      </c>
      <c r="BF139" s="81">
        <f>IF(N139="znížená",J139,0)</f>
        <v>0</v>
      </c>
      <c r="BG139" s="81">
        <f>IF(N139="zákl. prenesená",J139,0)</f>
        <v>0</v>
      </c>
      <c r="BH139" s="81">
        <f>IF(N139="zníž. prenesená",J139,0)</f>
        <v>0</v>
      </c>
      <c r="BI139" s="81">
        <f>IF(N139="nulová",J139,0)</f>
        <v>0</v>
      </c>
      <c r="BJ139" s="3" t="s">
        <v>174</v>
      </c>
      <c r="BK139" s="81">
        <f>ROUND(I139*H139,2)</f>
        <v>0</v>
      </c>
      <c r="BL139" s="3" t="s">
        <v>213</v>
      </c>
      <c r="BM139" s="106" t="s">
        <v>3187</v>
      </c>
    </row>
    <row r="140" spans="2:65" s="18" customFormat="1" ht="16.5" customHeight="1">
      <c r="B140" s="121"/>
      <c r="C140" s="165" t="s">
        <v>218</v>
      </c>
      <c r="D140" s="165" t="s">
        <v>209</v>
      </c>
      <c r="E140" s="166" t="s">
        <v>3188</v>
      </c>
      <c r="F140" s="167" t="s">
        <v>3189</v>
      </c>
      <c r="G140" s="168" t="s">
        <v>216</v>
      </c>
      <c r="H140" s="169">
        <v>60</v>
      </c>
      <c r="I140" s="170"/>
      <c r="J140" s="170">
        <f>ROUND(I140*H140,2)</f>
        <v>0</v>
      </c>
      <c r="K140" s="171"/>
      <c r="L140" s="177" t="s">
        <v>3462</v>
      </c>
      <c r="M140" s="173" t="s">
        <v>1</v>
      </c>
      <c r="N140" s="174" t="s">
        <v>42</v>
      </c>
      <c r="P140" s="158">
        <f>O140*H140</f>
        <v>0</v>
      </c>
      <c r="Q140" s="158">
        <v>1E-3</v>
      </c>
      <c r="R140" s="158">
        <f>Q140*H140</f>
        <v>0.06</v>
      </c>
      <c r="S140" s="158">
        <v>0</v>
      </c>
      <c r="T140" s="159">
        <f>S140*H140</f>
        <v>0</v>
      </c>
      <c r="AR140" s="106" t="s">
        <v>352</v>
      </c>
      <c r="AT140" s="106" t="s">
        <v>209</v>
      </c>
      <c r="AU140" s="106" t="s">
        <v>174</v>
      </c>
      <c r="AY140" s="3" t="s">
        <v>194</v>
      </c>
      <c r="BE140" s="81">
        <f>IF(N140="základná",J140,0)</f>
        <v>0</v>
      </c>
      <c r="BF140" s="81">
        <f>IF(N140="znížená",J140,0)</f>
        <v>0</v>
      </c>
      <c r="BG140" s="81">
        <f>IF(N140="zákl. prenesená",J140,0)</f>
        <v>0</v>
      </c>
      <c r="BH140" s="81">
        <f>IF(N140="zníž. prenesená",J140,0)</f>
        <v>0</v>
      </c>
      <c r="BI140" s="81">
        <f>IF(N140="nulová",J140,0)</f>
        <v>0</v>
      </c>
      <c r="BJ140" s="3" t="s">
        <v>174</v>
      </c>
      <c r="BK140" s="81">
        <f>ROUND(I140*H140,2)</f>
        <v>0</v>
      </c>
      <c r="BL140" s="3" t="s">
        <v>352</v>
      </c>
      <c r="BM140" s="106" t="s">
        <v>3190</v>
      </c>
    </row>
    <row r="141" spans="2:65" s="18" customFormat="1" ht="24.2" customHeight="1">
      <c r="B141" s="121"/>
      <c r="C141" s="165" t="s">
        <v>220</v>
      </c>
      <c r="D141" s="165" t="s">
        <v>209</v>
      </c>
      <c r="E141" s="166" t="s">
        <v>3191</v>
      </c>
      <c r="F141" s="167" t="s">
        <v>3192</v>
      </c>
      <c r="G141" s="168" t="s">
        <v>227</v>
      </c>
      <c r="H141" s="169">
        <v>96</v>
      </c>
      <c r="I141" s="170"/>
      <c r="J141" s="170">
        <f>ROUND(I141*H141,2)</f>
        <v>0</v>
      </c>
      <c r="K141" s="171"/>
      <c r="L141" s="177" t="s">
        <v>3462</v>
      </c>
      <c r="M141" s="173" t="s">
        <v>1</v>
      </c>
      <c r="N141" s="174" t="s">
        <v>42</v>
      </c>
      <c r="P141" s="158">
        <f>O141*H141</f>
        <v>0</v>
      </c>
      <c r="Q141" s="158">
        <v>5.5999999999999995E-4</v>
      </c>
      <c r="R141" s="158">
        <f>Q141*H141</f>
        <v>5.3759999999999995E-2</v>
      </c>
      <c r="S141" s="158">
        <v>0</v>
      </c>
      <c r="T141" s="159">
        <f>S141*H141</f>
        <v>0</v>
      </c>
      <c r="AR141" s="106" t="s">
        <v>352</v>
      </c>
      <c r="AT141" s="106" t="s">
        <v>209</v>
      </c>
      <c r="AU141" s="106" t="s">
        <v>174</v>
      </c>
      <c r="AY141" s="3" t="s">
        <v>194</v>
      </c>
      <c r="BE141" s="81">
        <f>IF(N141="základná",J141,0)</f>
        <v>0</v>
      </c>
      <c r="BF141" s="81">
        <f>IF(N141="znížená",J141,0)</f>
        <v>0</v>
      </c>
      <c r="BG141" s="81">
        <f>IF(N141="zákl. prenesená",J141,0)</f>
        <v>0</v>
      </c>
      <c r="BH141" s="81">
        <f>IF(N141="zníž. prenesená",J141,0)</f>
        <v>0</v>
      </c>
      <c r="BI141" s="81">
        <f>IF(N141="nulová",J141,0)</f>
        <v>0</v>
      </c>
      <c r="BJ141" s="3" t="s">
        <v>174</v>
      </c>
      <c r="BK141" s="81">
        <f>ROUND(I141*H141,2)</f>
        <v>0</v>
      </c>
      <c r="BL141" s="3" t="s">
        <v>352</v>
      </c>
      <c r="BM141" s="106" t="s">
        <v>3193</v>
      </c>
    </row>
    <row r="142" spans="2:65" s="137" customFormat="1" ht="22.9" customHeight="1">
      <c r="B142" s="138"/>
      <c r="D142" s="139" t="s">
        <v>75</v>
      </c>
      <c r="E142" s="148" t="s">
        <v>354</v>
      </c>
      <c r="F142" s="148" t="s">
        <v>355</v>
      </c>
      <c r="I142" s="141"/>
      <c r="J142" s="149">
        <f>BK142</f>
        <v>0</v>
      </c>
      <c r="L142" s="138"/>
      <c r="M142" s="143"/>
      <c r="P142" s="144">
        <f>SUM(P143:P147)</f>
        <v>0</v>
      </c>
      <c r="R142" s="144">
        <f>SUM(R143:R147)</f>
        <v>0</v>
      </c>
      <c r="T142" s="145">
        <f>SUM(T143:T147)</f>
        <v>0</v>
      </c>
      <c r="AR142" s="139" t="s">
        <v>213</v>
      </c>
      <c r="AT142" s="146" t="s">
        <v>75</v>
      </c>
      <c r="AU142" s="146" t="s">
        <v>84</v>
      </c>
      <c r="AY142" s="139" t="s">
        <v>194</v>
      </c>
      <c r="BK142" s="147">
        <f>SUM(BK143:BK147)</f>
        <v>0</v>
      </c>
    </row>
    <row r="143" spans="2:65" s="18" customFormat="1" ht="33" customHeight="1">
      <c r="B143" s="121"/>
      <c r="C143" s="150" t="s">
        <v>269</v>
      </c>
      <c r="D143" s="150" t="s">
        <v>197</v>
      </c>
      <c r="E143" s="151" t="s">
        <v>1901</v>
      </c>
      <c r="F143" s="152" t="s">
        <v>1902</v>
      </c>
      <c r="G143" s="153" t="s">
        <v>358</v>
      </c>
      <c r="H143" s="154">
        <v>80</v>
      </c>
      <c r="I143" s="155"/>
      <c r="J143" s="155">
        <f>ROUND(I143*H143,2)</f>
        <v>0</v>
      </c>
      <c r="K143" s="156"/>
      <c r="L143" s="19"/>
      <c r="M143" s="157" t="s">
        <v>1</v>
      </c>
      <c r="N143" s="120" t="s">
        <v>42</v>
      </c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AR143" s="106" t="s">
        <v>359</v>
      </c>
      <c r="AT143" s="106" t="s">
        <v>197</v>
      </c>
      <c r="AU143" s="106" t="s">
        <v>174</v>
      </c>
      <c r="AY143" s="3" t="s">
        <v>194</v>
      </c>
      <c r="BE143" s="81">
        <f>IF(N143="základná",J143,0)</f>
        <v>0</v>
      </c>
      <c r="BF143" s="81">
        <f>IF(N143="znížená",J143,0)</f>
        <v>0</v>
      </c>
      <c r="BG143" s="81">
        <f>IF(N143="zákl. prenesená",J143,0)</f>
        <v>0</v>
      </c>
      <c r="BH143" s="81">
        <f>IF(N143="zníž. prenesená",J143,0)</f>
        <v>0</v>
      </c>
      <c r="BI143" s="81">
        <f>IF(N143="nulová",J143,0)</f>
        <v>0</v>
      </c>
      <c r="BJ143" s="3" t="s">
        <v>174</v>
      </c>
      <c r="BK143" s="81">
        <f>ROUND(I143*H143,2)</f>
        <v>0</v>
      </c>
      <c r="BL143" s="3" t="s">
        <v>359</v>
      </c>
      <c r="BM143" s="106" t="s">
        <v>3194</v>
      </c>
    </row>
    <row r="144" spans="2:65" s="18" customFormat="1" ht="33" customHeight="1">
      <c r="B144" s="121"/>
      <c r="C144" s="150" t="s">
        <v>273</v>
      </c>
      <c r="D144" s="150" t="s">
        <v>197</v>
      </c>
      <c r="E144" s="151" t="s">
        <v>356</v>
      </c>
      <c r="F144" s="152" t="s">
        <v>357</v>
      </c>
      <c r="G144" s="153" t="s">
        <v>358</v>
      </c>
      <c r="H144" s="154">
        <v>40</v>
      </c>
      <c r="I144" s="155"/>
      <c r="J144" s="155">
        <f>ROUND(I144*H144,2)</f>
        <v>0</v>
      </c>
      <c r="K144" s="156"/>
      <c r="L144" s="19"/>
      <c r="M144" s="157" t="s">
        <v>1</v>
      </c>
      <c r="N144" s="120" t="s">
        <v>42</v>
      </c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AR144" s="106" t="s">
        <v>359</v>
      </c>
      <c r="AT144" s="106" t="s">
        <v>197</v>
      </c>
      <c r="AU144" s="106" t="s">
        <v>174</v>
      </c>
      <c r="AY144" s="3" t="s">
        <v>194</v>
      </c>
      <c r="BE144" s="81">
        <f>IF(N144="základná",J144,0)</f>
        <v>0</v>
      </c>
      <c r="BF144" s="81">
        <f>IF(N144="znížená",J144,0)</f>
        <v>0</v>
      </c>
      <c r="BG144" s="81">
        <f>IF(N144="zákl. prenesená",J144,0)</f>
        <v>0</v>
      </c>
      <c r="BH144" s="81">
        <f>IF(N144="zníž. prenesená",J144,0)</f>
        <v>0</v>
      </c>
      <c r="BI144" s="81">
        <f>IF(N144="nulová",J144,0)</f>
        <v>0</v>
      </c>
      <c r="BJ144" s="3" t="s">
        <v>174</v>
      </c>
      <c r="BK144" s="81">
        <f>ROUND(I144*H144,2)</f>
        <v>0</v>
      </c>
      <c r="BL144" s="3" t="s">
        <v>359</v>
      </c>
      <c r="BM144" s="106" t="s">
        <v>3195</v>
      </c>
    </row>
    <row r="145" spans="2:65" s="18" customFormat="1" ht="37.9" customHeight="1">
      <c r="B145" s="121"/>
      <c r="C145" s="150" t="s">
        <v>277</v>
      </c>
      <c r="D145" s="150" t="s">
        <v>197</v>
      </c>
      <c r="E145" s="151" t="s">
        <v>361</v>
      </c>
      <c r="F145" s="152" t="s">
        <v>362</v>
      </c>
      <c r="G145" s="153" t="s">
        <v>358</v>
      </c>
      <c r="H145" s="154">
        <v>40</v>
      </c>
      <c r="I145" s="155"/>
      <c r="J145" s="155">
        <f>ROUND(I145*H145,2)</f>
        <v>0</v>
      </c>
      <c r="K145" s="156"/>
      <c r="L145" s="19"/>
      <c r="M145" s="157" t="s">
        <v>1</v>
      </c>
      <c r="N145" s="120" t="s">
        <v>42</v>
      </c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AR145" s="106" t="s">
        <v>359</v>
      </c>
      <c r="AT145" s="106" t="s">
        <v>197</v>
      </c>
      <c r="AU145" s="106" t="s">
        <v>174</v>
      </c>
      <c r="AY145" s="3" t="s">
        <v>194</v>
      </c>
      <c r="BE145" s="81">
        <f>IF(N145="základná",J145,0)</f>
        <v>0</v>
      </c>
      <c r="BF145" s="81">
        <f>IF(N145="znížená",J145,0)</f>
        <v>0</v>
      </c>
      <c r="BG145" s="81">
        <f>IF(N145="zákl. prenesená",J145,0)</f>
        <v>0</v>
      </c>
      <c r="BH145" s="81">
        <f>IF(N145="zníž. prenesená",J145,0)</f>
        <v>0</v>
      </c>
      <c r="BI145" s="81">
        <f>IF(N145="nulová",J145,0)</f>
        <v>0</v>
      </c>
      <c r="BJ145" s="3" t="s">
        <v>174</v>
      </c>
      <c r="BK145" s="81">
        <f>ROUND(I145*H145,2)</f>
        <v>0</v>
      </c>
      <c r="BL145" s="3" t="s">
        <v>359</v>
      </c>
      <c r="BM145" s="106" t="s">
        <v>3196</v>
      </c>
    </row>
    <row r="146" spans="2:65" s="18" customFormat="1" ht="16.5" customHeight="1">
      <c r="B146" s="121"/>
      <c r="C146" s="150" t="s">
        <v>281</v>
      </c>
      <c r="D146" s="150" t="s">
        <v>197</v>
      </c>
      <c r="E146" s="151" t="s">
        <v>1906</v>
      </c>
      <c r="F146" s="152" t="s">
        <v>1907</v>
      </c>
      <c r="G146" s="153" t="s">
        <v>358</v>
      </c>
      <c r="H146" s="154">
        <v>16</v>
      </c>
      <c r="I146" s="155"/>
      <c r="J146" s="155">
        <f>ROUND(I146*H146,2)</f>
        <v>0</v>
      </c>
      <c r="K146" s="156"/>
      <c r="L146" s="19"/>
      <c r="M146" s="157" t="s">
        <v>1</v>
      </c>
      <c r="N146" s="120" t="s">
        <v>42</v>
      </c>
      <c r="P146" s="158">
        <f>O146*H146</f>
        <v>0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AR146" s="106" t="s">
        <v>84</v>
      </c>
      <c r="AT146" s="106" t="s">
        <v>197</v>
      </c>
      <c r="AU146" s="106" t="s">
        <v>174</v>
      </c>
      <c r="AY146" s="3" t="s">
        <v>194</v>
      </c>
      <c r="BE146" s="81">
        <f>IF(N146="základná",J146,0)</f>
        <v>0</v>
      </c>
      <c r="BF146" s="81">
        <f>IF(N146="znížená",J146,0)</f>
        <v>0</v>
      </c>
      <c r="BG146" s="81">
        <f>IF(N146="zákl. prenesená",J146,0)</f>
        <v>0</v>
      </c>
      <c r="BH146" s="81">
        <f>IF(N146="zníž. prenesená",J146,0)</f>
        <v>0</v>
      </c>
      <c r="BI146" s="81">
        <f>IF(N146="nulová",J146,0)</f>
        <v>0</v>
      </c>
      <c r="BJ146" s="3" t="s">
        <v>174</v>
      </c>
      <c r="BK146" s="81">
        <f>ROUND(I146*H146,2)</f>
        <v>0</v>
      </c>
      <c r="BL146" s="3" t="s">
        <v>84</v>
      </c>
      <c r="BM146" s="106" t="s">
        <v>3197</v>
      </c>
    </row>
    <row r="147" spans="2:65" s="18" customFormat="1" ht="21.75" customHeight="1">
      <c r="B147" s="121"/>
      <c r="C147" s="150" t="s">
        <v>7</v>
      </c>
      <c r="D147" s="150" t="s">
        <v>197</v>
      </c>
      <c r="E147" s="151" t="s">
        <v>379</v>
      </c>
      <c r="F147" s="152" t="s">
        <v>380</v>
      </c>
      <c r="G147" s="153" t="s">
        <v>358</v>
      </c>
      <c r="H147" s="154">
        <v>16</v>
      </c>
      <c r="I147" s="155"/>
      <c r="J147" s="155">
        <f>ROUND(I147*H147,2)</f>
        <v>0</v>
      </c>
      <c r="K147" s="156"/>
      <c r="L147" s="19"/>
      <c r="M147" s="157" t="s">
        <v>1</v>
      </c>
      <c r="N147" s="120" t="s">
        <v>42</v>
      </c>
      <c r="P147" s="158">
        <f>O147*H147</f>
        <v>0</v>
      </c>
      <c r="Q147" s="158">
        <v>0</v>
      </c>
      <c r="R147" s="158">
        <f>Q147*H147</f>
        <v>0</v>
      </c>
      <c r="S147" s="158">
        <v>0</v>
      </c>
      <c r="T147" s="159">
        <f>S147*H147</f>
        <v>0</v>
      </c>
      <c r="AR147" s="106" t="s">
        <v>84</v>
      </c>
      <c r="AT147" s="106" t="s">
        <v>197</v>
      </c>
      <c r="AU147" s="106" t="s">
        <v>174</v>
      </c>
      <c r="AY147" s="3" t="s">
        <v>194</v>
      </c>
      <c r="BE147" s="81">
        <f>IF(N147="základná",J147,0)</f>
        <v>0</v>
      </c>
      <c r="BF147" s="81">
        <f>IF(N147="znížená",J147,0)</f>
        <v>0</v>
      </c>
      <c r="BG147" s="81">
        <f>IF(N147="zákl. prenesená",J147,0)</f>
        <v>0</v>
      </c>
      <c r="BH147" s="81">
        <f>IF(N147="zníž. prenesená",J147,0)</f>
        <v>0</v>
      </c>
      <c r="BI147" s="81">
        <f>IF(N147="nulová",J147,0)</f>
        <v>0</v>
      </c>
      <c r="BJ147" s="3" t="s">
        <v>174</v>
      </c>
      <c r="BK147" s="81">
        <f>ROUND(I147*H147,2)</f>
        <v>0</v>
      </c>
      <c r="BL147" s="3" t="s">
        <v>84</v>
      </c>
      <c r="BM147" s="106" t="s">
        <v>3198</v>
      </c>
    </row>
    <row r="148" spans="2:65" s="137" customFormat="1" ht="25.9" customHeight="1">
      <c r="B148" s="138"/>
      <c r="D148" s="139" t="s">
        <v>75</v>
      </c>
      <c r="E148" s="140" t="s">
        <v>209</v>
      </c>
      <c r="F148" s="140" t="s">
        <v>210</v>
      </c>
      <c r="I148" s="141"/>
      <c r="J148" s="142">
        <f>BK148</f>
        <v>0</v>
      </c>
      <c r="L148" s="138"/>
      <c r="M148" s="143"/>
      <c r="P148" s="144">
        <f>P149+P187</f>
        <v>0</v>
      </c>
      <c r="R148" s="144">
        <f>R149+R187</f>
        <v>19.650200000000002</v>
      </c>
      <c r="T148" s="145">
        <f>T149+T187</f>
        <v>0</v>
      </c>
      <c r="AR148" s="139" t="s">
        <v>205</v>
      </c>
      <c r="AT148" s="146" t="s">
        <v>75</v>
      </c>
      <c r="AU148" s="146" t="s">
        <v>76</v>
      </c>
      <c r="AY148" s="139" t="s">
        <v>194</v>
      </c>
      <c r="BK148" s="147">
        <f>BK149+BK187</f>
        <v>0</v>
      </c>
    </row>
    <row r="149" spans="2:65" s="137" customFormat="1" ht="22.9" customHeight="1">
      <c r="B149" s="138"/>
      <c r="D149" s="139" t="s">
        <v>75</v>
      </c>
      <c r="E149" s="148" t="s">
        <v>211</v>
      </c>
      <c r="F149" s="148" t="s">
        <v>382</v>
      </c>
      <c r="I149" s="141"/>
      <c r="J149" s="149">
        <f>BK149</f>
        <v>0</v>
      </c>
      <c r="L149" s="138"/>
      <c r="M149" s="143"/>
      <c r="P149" s="144">
        <f>SUM(P150:P186)</f>
        <v>0</v>
      </c>
      <c r="R149" s="144">
        <f>SUM(R150:R186)</f>
        <v>19.591000000000001</v>
      </c>
      <c r="T149" s="145">
        <f>SUM(T150:T186)</f>
        <v>0</v>
      </c>
      <c r="AR149" s="139" t="s">
        <v>205</v>
      </c>
      <c r="AT149" s="146" t="s">
        <v>75</v>
      </c>
      <c r="AU149" s="146" t="s">
        <v>84</v>
      </c>
      <c r="AY149" s="139" t="s">
        <v>194</v>
      </c>
      <c r="BK149" s="147">
        <f>SUM(BK150:BK186)</f>
        <v>0</v>
      </c>
    </row>
    <row r="150" spans="2:65" s="18" customFormat="1" ht="24.2" customHeight="1">
      <c r="B150" s="121"/>
      <c r="C150" s="150" t="s">
        <v>289</v>
      </c>
      <c r="D150" s="150" t="s">
        <v>197</v>
      </c>
      <c r="E150" s="151" t="s">
        <v>3199</v>
      </c>
      <c r="F150" s="152" t="s">
        <v>3200</v>
      </c>
      <c r="G150" s="153" t="s">
        <v>284</v>
      </c>
      <c r="H150" s="154">
        <v>30</v>
      </c>
      <c r="I150" s="155"/>
      <c r="J150" s="155">
        <f t="shared" ref="J150:J186" si="5">ROUND(I150*H150,2)</f>
        <v>0</v>
      </c>
      <c r="K150" s="156"/>
      <c r="L150" s="19"/>
      <c r="M150" s="157" t="s">
        <v>1</v>
      </c>
      <c r="N150" s="120" t="s">
        <v>42</v>
      </c>
      <c r="P150" s="158">
        <f t="shared" ref="P150:P186" si="6">O150*H150</f>
        <v>0</v>
      </c>
      <c r="Q150" s="158">
        <v>0</v>
      </c>
      <c r="R150" s="158">
        <f t="shared" ref="R150:R186" si="7">Q150*H150</f>
        <v>0</v>
      </c>
      <c r="S150" s="158">
        <v>0</v>
      </c>
      <c r="T150" s="159">
        <f t="shared" ref="T150:T186" si="8">S150*H150</f>
        <v>0</v>
      </c>
      <c r="AR150" s="106" t="s">
        <v>420</v>
      </c>
      <c r="AT150" s="106" t="s">
        <v>197</v>
      </c>
      <c r="AU150" s="106" t="s">
        <v>174</v>
      </c>
      <c r="AY150" s="3" t="s">
        <v>194</v>
      </c>
      <c r="BE150" s="81">
        <f t="shared" ref="BE150:BE186" si="9">IF(N150="základná",J150,0)</f>
        <v>0</v>
      </c>
      <c r="BF150" s="81">
        <f t="shared" ref="BF150:BF186" si="10">IF(N150="znížená",J150,0)</f>
        <v>0</v>
      </c>
      <c r="BG150" s="81">
        <f t="shared" ref="BG150:BG186" si="11">IF(N150="zákl. prenesená",J150,0)</f>
        <v>0</v>
      </c>
      <c r="BH150" s="81">
        <f t="shared" ref="BH150:BH186" si="12">IF(N150="zníž. prenesená",J150,0)</f>
        <v>0</v>
      </c>
      <c r="BI150" s="81">
        <f t="shared" ref="BI150:BI186" si="13">IF(N150="nulová",J150,0)</f>
        <v>0</v>
      </c>
      <c r="BJ150" s="3" t="s">
        <v>174</v>
      </c>
      <c r="BK150" s="81">
        <f t="shared" ref="BK150:BK186" si="14">ROUND(I150*H150,2)</f>
        <v>0</v>
      </c>
      <c r="BL150" s="3" t="s">
        <v>420</v>
      </c>
      <c r="BM150" s="106" t="s">
        <v>3201</v>
      </c>
    </row>
    <row r="151" spans="2:65" s="18" customFormat="1" ht="16.5" customHeight="1">
      <c r="B151" s="121"/>
      <c r="C151" s="165" t="s">
        <v>293</v>
      </c>
      <c r="D151" s="165" t="s">
        <v>209</v>
      </c>
      <c r="E151" s="166" t="s">
        <v>3202</v>
      </c>
      <c r="F151" s="167" t="s">
        <v>3203</v>
      </c>
      <c r="G151" s="168" t="s">
        <v>216</v>
      </c>
      <c r="H151" s="169">
        <v>21</v>
      </c>
      <c r="I151" s="170"/>
      <c r="J151" s="170">
        <f t="shared" si="5"/>
        <v>0</v>
      </c>
      <c r="K151" s="171"/>
      <c r="L151" s="177" t="s">
        <v>3462</v>
      </c>
      <c r="M151" s="173" t="s">
        <v>1</v>
      </c>
      <c r="N151" s="174" t="s">
        <v>42</v>
      </c>
      <c r="P151" s="158">
        <f t="shared" si="6"/>
        <v>0</v>
      </c>
      <c r="Q151" s="158">
        <v>1E-3</v>
      </c>
      <c r="R151" s="158">
        <f t="shared" si="7"/>
        <v>2.1000000000000001E-2</v>
      </c>
      <c r="S151" s="158">
        <v>0</v>
      </c>
      <c r="T151" s="159">
        <f t="shared" si="8"/>
        <v>0</v>
      </c>
      <c r="AR151" s="106" t="s">
        <v>352</v>
      </c>
      <c r="AT151" s="106" t="s">
        <v>209</v>
      </c>
      <c r="AU151" s="106" t="s">
        <v>174</v>
      </c>
      <c r="AY151" s="3" t="s">
        <v>194</v>
      </c>
      <c r="BE151" s="81">
        <f t="shared" si="9"/>
        <v>0</v>
      </c>
      <c r="BF151" s="81">
        <f t="shared" si="10"/>
        <v>0</v>
      </c>
      <c r="BG151" s="81">
        <f t="shared" si="11"/>
        <v>0</v>
      </c>
      <c r="BH151" s="81">
        <f t="shared" si="12"/>
        <v>0</v>
      </c>
      <c r="BI151" s="81">
        <f t="shared" si="13"/>
        <v>0</v>
      </c>
      <c r="BJ151" s="3" t="s">
        <v>174</v>
      </c>
      <c r="BK151" s="81">
        <f t="shared" si="14"/>
        <v>0</v>
      </c>
      <c r="BL151" s="3" t="s">
        <v>352</v>
      </c>
      <c r="BM151" s="106" t="s">
        <v>3204</v>
      </c>
    </row>
    <row r="152" spans="2:65" s="18" customFormat="1" ht="24.2" customHeight="1">
      <c r="B152" s="121"/>
      <c r="C152" s="150" t="s">
        <v>297</v>
      </c>
      <c r="D152" s="150" t="s">
        <v>197</v>
      </c>
      <c r="E152" s="151" t="s">
        <v>3199</v>
      </c>
      <c r="F152" s="152" t="s">
        <v>3200</v>
      </c>
      <c r="G152" s="153" t="s">
        <v>284</v>
      </c>
      <c r="H152" s="154">
        <v>30</v>
      </c>
      <c r="I152" s="155"/>
      <c r="J152" s="155">
        <f t="shared" si="5"/>
        <v>0</v>
      </c>
      <c r="K152" s="156"/>
      <c r="L152" s="19"/>
      <c r="M152" s="157" t="s">
        <v>1</v>
      </c>
      <c r="N152" s="120" t="s">
        <v>42</v>
      </c>
      <c r="P152" s="158">
        <f t="shared" si="6"/>
        <v>0</v>
      </c>
      <c r="Q152" s="158">
        <v>0</v>
      </c>
      <c r="R152" s="158">
        <f t="shared" si="7"/>
        <v>0</v>
      </c>
      <c r="S152" s="158">
        <v>0</v>
      </c>
      <c r="T152" s="159">
        <f t="shared" si="8"/>
        <v>0</v>
      </c>
      <c r="AR152" s="106" t="s">
        <v>420</v>
      </c>
      <c r="AT152" s="106" t="s">
        <v>197</v>
      </c>
      <c r="AU152" s="106" t="s">
        <v>174</v>
      </c>
      <c r="AY152" s="3" t="s">
        <v>194</v>
      </c>
      <c r="BE152" s="81">
        <f t="shared" si="9"/>
        <v>0</v>
      </c>
      <c r="BF152" s="81">
        <f t="shared" si="10"/>
        <v>0</v>
      </c>
      <c r="BG152" s="81">
        <f t="shared" si="11"/>
        <v>0</v>
      </c>
      <c r="BH152" s="81">
        <f t="shared" si="12"/>
        <v>0</v>
      </c>
      <c r="BI152" s="81">
        <f t="shared" si="13"/>
        <v>0</v>
      </c>
      <c r="BJ152" s="3" t="s">
        <v>174</v>
      </c>
      <c r="BK152" s="81">
        <f t="shared" si="14"/>
        <v>0</v>
      </c>
      <c r="BL152" s="3" t="s">
        <v>420</v>
      </c>
      <c r="BM152" s="106" t="s">
        <v>3205</v>
      </c>
    </row>
    <row r="153" spans="2:65" s="18" customFormat="1" ht="16.5" customHeight="1">
      <c r="B153" s="121"/>
      <c r="C153" s="165" t="s">
        <v>301</v>
      </c>
      <c r="D153" s="165" t="s">
        <v>209</v>
      </c>
      <c r="E153" s="166" t="s">
        <v>3202</v>
      </c>
      <c r="F153" s="167" t="s">
        <v>3203</v>
      </c>
      <c r="G153" s="168" t="s">
        <v>216</v>
      </c>
      <c r="H153" s="169">
        <v>21</v>
      </c>
      <c r="I153" s="170"/>
      <c r="J153" s="170">
        <f t="shared" si="5"/>
        <v>0</v>
      </c>
      <c r="K153" s="171"/>
      <c r="L153" s="177" t="s">
        <v>3462</v>
      </c>
      <c r="M153" s="173" t="s">
        <v>1</v>
      </c>
      <c r="N153" s="174" t="s">
        <v>42</v>
      </c>
      <c r="P153" s="158">
        <f t="shared" si="6"/>
        <v>0</v>
      </c>
      <c r="Q153" s="158">
        <v>1E-3</v>
      </c>
      <c r="R153" s="158">
        <f t="shared" si="7"/>
        <v>2.1000000000000001E-2</v>
      </c>
      <c r="S153" s="158">
        <v>0</v>
      </c>
      <c r="T153" s="159">
        <f t="shared" si="8"/>
        <v>0</v>
      </c>
      <c r="AR153" s="106" t="s">
        <v>352</v>
      </c>
      <c r="AT153" s="106" t="s">
        <v>209</v>
      </c>
      <c r="AU153" s="106" t="s">
        <v>174</v>
      </c>
      <c r="AY153" s="3" t="s">
        <v>194</v>
      </c>
      <c r="BE153" s="81">
        <f t="shared" si="9"/>
        <v>0</v>
      </c>
      <c r="BF153" s="81">
        <f t="shared" si="10"/>
        <v>0</v>
      </c>
      <c r="BG153" s="81">
        <f t="shared" si="11"/>
        <v>0</v>
      </c>
      <c r="BH153" s="81">
        <f t="shared" si="12"/>
        <v>0</v>
      </c>
      <c r="BI153" s="81">
        <f t="shared" si="13"/>
        <v>0</v>
      </c>
      <c r="BJ153" s="3" t="s">
        <v>174</v>
      </c>
      <c r="BK153" s="81">
        <f t="shared" si="14"/>
        <v>0</v>
      </c>
      <c r="BL153" s="3" t="s">
        <v>352</v>
      </c>
      <c r="BM153" s="106" t="s">
        <v>3206</v>
      </c>
    </row>
    <row r="154" spans="2:65" s="18" customFormat="1" ht="24.2" customHeight="1">
      <c r="B154" s="121"/>
      <c r="C154" s="150" t="s">
        <v>305</v>
      </c>
      <c r="D154" s="150" t="s">
        <v>197</v>
      </c>
      <c r="E154" s="151" t="s">
        <v>3199</v>
      </c>
      <c r="F154" s="152" t="s">
        <v>3200</v>
      </c>
      <c r="G154" s="153" t="s">
        <v>284</v>
      </c>
      <c r="H154" s="154">
        <v>15</v>
      </c>
      <c r="I154" s="155"/>
      <c r="J154" s="155">
        <f t="shared" si="5"/>
        <v>0</v>
      </c>
      <c r="K154" s="156"/>
      <c r="L154" s="19"/>
      <c r="M154" s="157" t="s">
        <v>1</v>
      </c>
      <c r="N154" s="120" t="s">
        <v>42</v>
      </c>
      <c r="P154" s="158">
        <f t="shared" si="6"/>
        <v>0</v>
      </c>
      <c r="Q154" s="158">
        <v>0</v>
      </c>
      <c r="R154" s="158">
        <f t="shared" si="7"/>
        <v>0</v>
      </c>
      <c r="S154" s="158">
        <v>0</v>
      </c>
      <c r="T154" s="159">
        <f t="shared" si="8"/>
        <v>0</v>
      </c>
      <c r="AR154" s="106" t="s">
        <v>420</v>
      </c>
      <c r="AT154" s="106" t="s">
        <v>197</v>
      </c>
      <c r="AU154" s="106" t="s">
        <v>174</v>
      </c>
      <c r="AY154" s="3" t="s">
        <v>194</v>
      </c>
      <c r="BE154" s="81">
        <f t="shared" si="9"/>
        <v>0</v>
      </c>
      <c r="BF154" s="81">
        <f t="shared" si="10"/>
        <v>0</v>
      </c>
      <c r="BG154" s="81">
        <f t="shared" si="11"/>
        <v>0</v>
      </c>
      <c r="BH154" s="81">
        <f t="shared" si="12"/>
        <v>0</v>
      </c>
      <c r="BI154" s="81">
        <f t="shared" si="13"/>
        <v>0</v>
      </c>
      <c r="BJ154" s="3" t="s">
        <v>174</v>
      </c>
      <c r="BK154" s="81">
        <f t="shared" si="14"/>
        <v>0</v>
      </c>
      <c r="BL154" s="3" t="s">
        <v>420</v>
      </c>
      <c r="BM154" s="106" t="s">
        <v>3207</v>
      </c>
    </row>
    <row r="155" spans="2:65" s="18" customFormat="1" ht="16.5" customHeight="1">
      <c r="B155" s="121"/>
      <c r="C155" s="165" t="s">
        <v>309</v>
      </c>
      <c r="D155" s="165" t="s">
        <v>209</v>
      </c>
      <c r="E155" s="166" t="s">
        <v>3202</v>
      </c>
      <c r="F155" s="167" t="s">
        <v>3203</v>
      </c>
      <c r="G155" s="168" t="s">
        <v>216</v>
      </c>
      <c r="H155" s="169">
        <v>10.5</v>
      </c>
      <c r="I155" s="170"/>
      <c r="J155" s="170">
        <f t="shared" si="5"/>
        <v>0</v>
      </c>
      <c r="K155" s="171"/>
      <c r="L155" s="177" t="s">
        <v>3462</v>
      </c>
      <c r="M155" s="173" t="s">
        <v>1</v>
      </c>
      <c r="N155" s="174" t="s">
        <v>42</v>
      </c>
      <c r="P155" s="158">
        <f t="shared" si="6"/>
        <v>0</v>
      </c>
      <c r="Q155" s="158">
        <v>1E-3</v>
      </c>
      <c r="R155" s="158">
        <f t="shared" si="7"/>
        <v>1.0500000000000001E-2</v>
      </c>
      <c r="S155" s="158">
        <v>0</v>
      </c>
      <c r="T155" s="159">
        <f t="shared" si="8"/>
        <v>0</v>
      </c>
      <c r="AR155" s="106" t="s">
        <v>352</v>
      </c>
      <c r="AT155" s="106" t="s">
        <v>209</v>
      </c>
      <c r="AU155" s="106" t="s">
        <v>174</v>
      </c>
      <c r="AY155" s="3" t="s">
        <v>194</v>
      </c>
      <c r="BE155" s="81">
        <f t="shared" si="9"/>
        <v>0</v>
      </c>
      <c r="BF155" s="81">
        <f t="shared" si="10"/>
        <v>0</v>
      </c>
      <c r="BG155" s="81">
        <f t="shared" si="11"/>
        <v>0</v>
      </c>
      <c r="BH155" s="81">
        <f t="shared" si="12"/>
        <v>0</v>
      </c>
      <c r="BI155" s="81">
        <f t="shared" si="13"/>
        <v>0</v>
      </c>
      <c r="BJ155" s="3" t="s">
        <v>174</v>
      </c>
      <c r="BK155" s="81">
        <f t="shared" si="14"/>
        <v>0</v>
      </c>
      <c r="BL155" s="3" t="s">
        <v>352</v>
      </c>
      <c r="BM155" s="106" t="s">
        <v>3208</v>
      </c>
    </row>
    <row r="156" spans="2:65" s="18" customFormat="1" ht="24.2" customHeight="1">
      <c r="B156" s="121"/>
      <c r="C156" s="150" t="s">
        <v>313</v>
      </c>
      <c r="D156" s="150" t="s">
        <v>197</v>
      </c>
      <c r="E156" s="151" t="s">
        <v>563</v>
      </c>
      <c r="F156" s="152" t="s">
        <v>564</v>
      </c>
      <c r="G156" s="153" t="s">
        <v>284</v>
      </c>
      <c r="H156" s="154">
        <v>920</v>
      </c>
      <c r="I156" s="155"/>
      <c r="J156" s="155">
        <f t="shared" si="5"/>
        <v>0</v>
      </c>
      <c r="K156" s="156"/>
      <c r="L156" s="177" t="s">
        <v>3462</v>
      </c>
      <c r="M156" s="157" t="s">
        <v>1</v>
      </c>
      <c r="N156" s="120" t="s">
        <v>42</v>
      </c>
      <c r="P156" s="158">
        <f t="shared" si="6"/>
        <v>0</v>
      </c>
      <c r="Q156" s="158">
        <v>0</v>
      </c>
      <c r="R156" s="158">
        <f t="shared" si="7"/>
        <v>0</v>
      </c>
      <c r="S156" s="158">
        <v>0</v>
      </c>
      <c r="T156" s="159">
        <f t="shared" si="8"/>
        <v>0</v>
      </c>
      <c r="AR156" s="106" t="s">
        <v>420</v>
      </c>
      <c r="AT156" s="106" t="s">
        <v>197</v>
      </c>
      <c r="AU156" s="106" t="s">
        <v>174</v>
      </c>
      <c r="AY156" s="3" t="s">
        <v>194</v>
      </c>
      <c r="BE156" s="81">
        <f t="shared" si="9"/>
        <v>0</v>
      </c>
      <c r="BF156" s="81">
        <f t="shared" si="10"/>
        <v>0</v>
      </c>
      <c r="BG156" s="81">
        <f t="shared" si="11"/>
        <v>0</v>
      </c>
      <c r="BH156" s="81">
        <f t="shared" si="12"/>
        <v>0</v>
      </c>
      <c r="BI156" s="81">
        <f t="shared" si="13"/>
        <v>0</v>
      </c>
      <c r="BJ156" s="3" t="s">
        <v>174</v>
      </c>
      <c r="BK156" s="81">
        <f t="shared" si="14"/>
        <v>0</v>
      </c>
      <c r="BL156" s="3" t="s">
        <v>420</v>
      </c>
      <c r="BM156" s="106" t="s">
        <v>3209</v>
      </c>
    </row>
    <row r="157" spans="2:65" s="18" customFormat="1" ht="16.5" customHeight="1">
      <c r="B157" s="121"/>
      <c r="C157" s="165" t="s">
        <v>317</v>
      </c>
      <c r="D157" s="165" t="s">
        <v>209</v>
      </c>
      <c r="E157" s="166" t="s">
        <v>567</v>
      </c>
      <c r="F157" s="167" t="s">
        <v>568</v>
      </c>
      <c r="G157" s="168" t="s">
        <v>216</v>
      </c>
      <c r="H157" s="169">
        <v>874</v>
      </c>
      <c r="I157" s="170"/>
      <c r="J157" s="170">
        <f t="shared" si="5"/>
        <v>0</v>
      </c>
      <c r="K157" s="171"/>
      <c r="L157" s="177" t="s">
        <v>3462</v>
      </c>
      <c r="M157" s="173" t="s">
        <v>1</v>
      </c>
      <c r="N157" s="174" t="s">
        <v>42</v>
      </c>
      <c r="P157" s="158">
        <f t="shared" si="6"/>
        <v>0</v>
      </c>
      <c r="Q157" s="158">
        <v>1E-3</v>
      </c>
      <c r="R157" s="158">
        <f t="shared" si="7"/>
        <v>0.874</v>
      </c>
      <c r="S157" s="158">
        <v>0</v>
      </c>
      <c r="T157" s="159">
        <f t="shared" si="8"/>
        <v>0</v>
      </c>
      <c r="AR157" s="106" t="s">
        <v>352</v>
      </c>
      <c r="AT157" s="106" t="s">
        <v>209</v>
      </c>
      <c r="AU157" s="106" t="s">
        <v>174</v>
      </c>
      <c r="AY157" s="3" t="s">
        <v>194</v>
      </c>
      <c r="BE157" s="81">
        <f t="shared" si="9"/>
        <v>0</v>
      </c>
      <c r="BF157" s="81">
        <f t="shared" si="10"/>
        <v>0</v>
      </c>
      <c r="BG157" s="81">
        <f t="shared" si="11"/>
        <v>0</v>
      </c>
      <c r="BH157" s="81">
        <f t="shared" si="12"/>
        <v>0</v>
      </c>
      <c r="BI157" s="81">
        <f t="shared" si="13"/>
        <v>0</v>
      </c>
      <c r="BJ157" s="3" t="s">
        <v>174</v>
      </c>
      <c r="BK157" s="81">
        <f t="shared" si="14"/>
        <v>0</v>
      </c>
      <c r="BL157" s="3" t="s">
        <v>352</v>
      </c>
      <c r="BM157" s="106" t="s">
        <v>3210</v>
      </c>
    </row>
    <row r="158" spans="2:65" s="18" customFormat="1" ht="24.2" customHeight="1">
      <c r="B158" s="121"/>
      <c r="C158" s="150" t="s">
        <v>321</v>
      </c>
      <c r="D158" s="150" t="s">
        <v>197</v>
      </c>
      <c r="E158" s="151" t="s">
        <v>570</v>
      </c>
      <c r="F158" s="152" t="s">
        <v>571</v>
      </c>
      <c r="G158" s="153" t="s">
        <v>284</v>
      </c>
      <c r="H158" s="154">
        <v>920</v>
      </c>
      <c r="I158" s="155"/>
      <c r="J158" s="155">
        <f t="shared" si="5"/>
        <v>0</v>
      </c>
      <c r="K158" s="156"/>
      <c r="L158" s="177" t="s">
        <v>3462</v>
      </c>
      <c r="M158" s="157" t="s">
        <v>1</v>
      </c>
      <c r="N158" s="120" t="s">
        <v>42</v>
      </c>
      <c r="P158" s="158">
        <f t="shared" si="6"/>
        <v>0</v>
      </c>
      <c r="Q158" s="158">
        <v>0</v>
      </c>
      <c r="R158" s="158">
        <f t="shared" si="7"/>
        <v>0</v>
      </c>
      <c r="S158" s="158">
        <v>0</v>
      </c>
      <c r="T158" s="159">
        <f t="shared" si="8"/>
        <v>0</v>
      </c>
      <c r="AR158" s="106" t="s">
        <v>420</v>
      </c>
      <c r="AT158" s="106" t="s">
        <v>197</v>
      </c>
      <c r="AU158" s="106" t="s">
        <v>174</v>
      </c>
      <c r="AY158" s="3" t="s">
        <v>194</v>
      </c>
      <c r="BE158" s="81">
        <f t="shared" si="9"/>
        <v>0</v>
      </c>
      <c r="BF158" s="81">
        <f t="shared" si="10"/>
        <v>0</v>
      </c>
      <c r="BG158" s="81">
        <f t="shared" si="11"/>
        <v>0</v>
      </c>
      <c r="BH158" s="81">
        <f t="shared" si="12"/>
        <v>0</v>
      </c>
      <c r="BI158" s="81">
        <f t="shared" si="13"/>
        <v>0</v>
      </c>
      <c r="BJ158" s="3" t="s">
        <v>174</v>
      </c>
      <c r="BK158" s="81">
        <f t="shared" si="14"/>
        <v>0</v>
      </c>
      <c r="BL158" s="3" t="s">
        <v>420</v>
      </c>
      <c r="BM158" s="106" t="s">
        <v>3211</v>
      </c>
    </row>
    <row r="159" spans="2:65" s="18" customFormat="1" ht="16.5" customHeight="1">
      <c r="B159" s="121"/>
      <c r="C159" s="165" t="s">
        <v>325</v>
      </c>
      <c r="D159" s="165" t="s">
        <v>209</v>
      </c>
      <c r="E159" s="166" t="s">
        <v>574</v>
      </c>
      <c r="F159" s="167" t="s">
        <v>575</v>
      </c>
      <c r="G159" s="168" t="s">
        <v>216</v>
      </c>
      <c r="H159" s="169">
        <v>18.399999999999999</v>
      </c>
      <c r="I159" s="170"/>
      <c r="J159" s="170">
        <f t="shared" si="5"/>
        <v>0</v>
      </c>
      <c r="K159" s="171"/>
      <c r="L159" s="177" t="s">
        <v>3462</v>
      </c>
      <c r="M159" s="173" t="s">
        <v>1</v>
      </c>
      <c r="N159" s="174" t="s">
        <v>42</v>
      </c>
      <c r="P159" s="158">
        <f t="shared" si="6"/>
        <v>0</v>
      </c>
      <c r="Q159" s="158">
        <v>1E-3</v>
      </c>
      <c r="R159" s="158">
        <f t="shared" si="7"/>
        <v>1.84E-2</v>
      </c>
      <c r="S159" s="158">
        <v>0</v>
      </c>
      <c r="T159" s="159">
        <f t="shared" si="8"/>
        <v>0</v>
      </c>
      <c r="AR159" s="106" t="s">
        <v>352</v>
      </c>
      <c r="AT159" s="106" t="s">
        <v>209</v>
      </c>
      <c r="AU159" s="106" t="s">
        <v>174</v>
      </c>
      <c r="AY159" s="3" t="s">
        <v>194</v>
      </c>
      <c r="BE159" s="81">
        <f t="shared" si="9"/>
        <v>0</v>
      </c>
      <c r="BF159" s="81">
        <f t="shared" si="10"/>
        <v>0</v>
      </c>
      <c r="BG159" s="81">
        <f t="shared" si="11"/>
        <v>0</v>
      </c>
      <c r="BH159" s="81">
        <f t="shared" si="12"/>
        <v>0</v>
      </c>
      <c r="BI159" s="81">
        <f t="shared" si="13"/>
        <v>0</v>
      </c>
      <c r="BJ159" s="3" t="s">
        <v>174</v>
      </c>
      <c r="BK159" s="81">
        <f t="shared" si="14"/>
        <v>0</v>
      </c>
      <c r="BL159" s="3" t="s">
        <v>352</v>
      </c>
      <c r="BM159" s="106" t="s">
        <v>3212</v>
      </c>
    </row>
    <row r="160" spans="2:65" s="18" customFormat="1" ht="21.75" customHeight="1">
      <c r="B160" s="121"/>
      <c r="C160" s="165" t="s">
        <v>329</v>
      </c>
      <c r="D160" s="165" t="s">
        <v>209</v>
      </c>
      <c r="E160" s="166" t="s">
        <v>410</v>
      </c>
      <c r="F160" s="167" t="s">
        <v>411</v>
      </c>
      <c r="G160" s="168" t="s">
        <v>216</v>
      </c>
      <c r="H160" s="169">
        <v>4.5999999999999996</v>
      </c>
      <c r="I160" s="170"/>
      <c r="J160" s="170">
        <f t="shared" si="5"/>
        <v>0</v>
      </c>
      <c r="K160" s="171"/>
      <c r="L160" s="177" t="s">
        <v>3462</v>
      </c>
      <c r="M160" s="173" t="s">
        <v>1</v>
      </c>
      <c r="N160" s="174" t="s">
        <v>42</v>
      </c>
      <c r="P160" s="158">
        <f t="shared" si="6"/>
        <v>0</v>
      </c>
      <c r="Q160" s="158">
        <v>1E-3</v>
      </c>
      <c r="R160" s="158">
        <f t="shared" si="7"/>
        <v>4.5999999999999999E-3</v>
      </c>
      <c r="S160" s="158">
        <v>0</v>
      </c>
      <c r="T160" s="159">
        <f t="shared" si="8"/>
        <v>0</v>
      </c>
      <c r="AR160" s="106" t="s">
        <v>352</v>
      </c>
      <c r="AT160" s="106" t="s">
        <v>209</v>
      </c>
      <c r="AU160" s="106" t="s">
        <v>174</v>
      </c>
      <c r="AY160" s="3" t="s">
        <v>194</v>
      </c>
      <c r="BE160" s="81">
        <f t="shared" si="9"/>
        <v>0</v>
      </c>
      <c r="BF160" s="81">
        <f t="shared" si="10"/>
        <v>0</v>
      </c>
      <c r="BG160" s="81">
        <f t="shared" si="11"/>
        <v>0</v>
      </c>
      <c r="BH160" s="81">
        <f t="shared" si="12"/>
        <v>0</v>
      </c>
      <c r="BI160" s="81">
        <f t="shared" si="13"/>
        <v>0</v>
      </c>
      <c r="BJ160" s="3" t="s">
        <v>174</v>
      </c>
      <c r="BK160" s="81">
        <f t="shared" si="14"/>
        <v>0</v>
      </c>
      <c r="BL160" s="3" t="s">
        <v>352</v>
      </c>
      <c r="BM160" s="106" t="s">
        <v>3213</v>
      </c>
    </row>
    <row r="161" spans="2:65" s="18" customFormat="1" ht="24.2" customHeight="1">
      <c r="B161" s="121"/>
      <c r="C161" s="150" t="s">
        <v>333</v>
      </c>
      <c r="D161" s="150" t="s">
        <v>197</v>
      </c>
      <c r="E161" s="151" t="s">
        <v>580</v>
      </c>
      <c r="F161" s="152" t="s">
        <v>581</v>
      </c>
      <c r="G161" s="153" t="s">
        <v>284</v>
      </c>
      <c r="H161" s="154">
        <v>1160</v>
      </c>
      <c r="I161" s="155"/>
      <c r="J161" s="155">
        <f t="shared" si="5"/>
        <v>0</v>
      </c>
      <c r="K161" s="156"/>
      <c r="L161" s="19"/>
      <c r="M161" s="157" t="s">
        <v>1</v>
      </c>
      <c r="N161" s="120" t="s">
        <v>42</v>
      </c>
      <c r="P161" s="158">
        <f t="shared" si="6"/>
        <v>0</v>
      </c>
      <c r="Q161" s="158">
        <v>0</v>
      </c>
      <c r="R161" s="158">
        <f t="shared" si="7"/>
        <v>0</v>
      </c>
      <c r="S161" s="158">
        <v>0</v>
      </c>
      <c r="T161" s="159">
        <f t="shared" si="8"/>
        <v>0</v>
      </c>
      <c r="AR161" s="106" t="s">
        <v>420</v>
      </c>
      <c r="AT161" s="106" t="s">
        <v>197</v>
      </c>
      <c r="AU161" s="106" t="s">
        <v>174</v>
      </c>
      <c r="AY161" s="3" t="s">
        <v>194</v>
      </c>
      <c r="BE161" s="81">
        <f t="shared" si="9"/>
        <v>0</v>
      </c>
      <c r="BF161" s="81">
        <f t="shared" si="10"/>
        <v>0</v>
      </c>
      <c r="BG161" s="81">
        <f t="shared" si="11"/>
        <v>0</v>
      </c>
      <c r="BH161" s="81">
        <f t="shared" si="12"/>
        <v>0</v>
      </c>
      <c r="BI161" s="81">
        <f t="shared" si="13"/>
        <v>0</v>
      </c>
      <c r="BJ161" s="3" t="s">
        <v>174</v>
      </c>
      <c r="BK161" s="81">
        <f t="shared" si="14"/>
        <v>0</v>
      </c>
      <c r="BL161" s="3" t="s">
        <v>420</v>
      </c>
      <c r="BM161" s="106" t="s">
        <v>3214</v>
      </c>
    </row>
    <row r="162" spans="2:65" s="18" customFormat="1" ht="16.5" customHeight="1">
      <c r="B162" s="121"/>
      <c r="C162" s="165" t="s">
        <v>337</v>
      </c>
      <c r="D162" s="165" t="s">
        <v>209</v>
      </c>
      <c r="E162" s="166" t="s">
        <v>567</v>
      </c>
      <c r="F162" s="167" t="s">
        <v>568</v>
      </c>
      <c r="G162" s="168" t="s">
        <v>216</v>
      </c>
      <c r="H162" s="169">
        <v>1102</v>
      </c>
      <c r="I162" s="170"/>
      <c r="J162" s="170">
        <f t="shared" si="5"/>
        <v>0</v>
      </c>
      <c r="K162" s="171"/>
      <c r="L162" s="177" t="s">
        <v>3462</v>
      </c>
      <c r="M162" s="173" t="s">
        <v>1</v>
      </c>
      <c r="N162" s="174" t="s">
        <v>42</v>
      </c>
      <c r="P162" s="158">
        <f t="shared" si="6"/>
        <v>0</v>
      </c>
      <c r="Q162" s="158">
        <v>1E-3</v>
      </c>
      <c r="R162" s="158">
        <f t="shared" si="7"/>
        <v>1.1020000000000001</v>
      </c>
      <c r="S162" s="158">
        <v>0</v>
      </c>
      <c r="T162" s="159">
        <f t="shared" si="8"/>
        <v>0</v>
      </c>
      <c r="AR162" s="106" t="s">
        <v>352</v>
      </c>
      <c r="AT162" s="106" t="s">
        <v>209</v>
      </c>
      <c r="AU162" s="106" t="s">
        <v>174</v>
      </c>
      <c r="AY162" s="3" t="s">
        <v>194</v>
      </c>
      <c r="BE162" s="81">
        <f t="shared" si="9"/>
        <v>0</v>
      </c>
      <c r="BF162" s="81">
        <f t="shared" si="10"/>
        <v>0</v>
      </c>
      <c r="BG162" s="81">
        <f t="shared" si="11"/>
        <v>0</v>
      </c>
      <c r="BH162" s="81">
        <f t="shared" si="12"/>
        <v>0</v>
      </c>
      <c r="BI162" s="81">
        <f t="shared" si="13"/>
        <v>0</v>
      </c>
      <c r="BJ162" s="3" t="s">
        <v>174</v>
      </c>
      <c r="BK162" s="81">
        <f t="shared" si="14"/>
        <v>0</v>
      </c>
      <c r="BL162" s="3" t="s">
        <v>352</v>
      </c>
      <c r="BM162" s="106" t="s">
        <v>3215</v>
      </c>
    </row>
    <row r="163" spans="2:65" s="18" customFormat="1" ht="24.2" customHeight="1">
      <c r="B163" s="121"/>
      <c r="C163" s="150" t="s">
        <v>464</v>
      </c>
      <c r="D163" s="150" t="s">
        <v>197</v>
      </c>
      <c r="E163" s="151" t="s">
        <v>580</v>
      </c>
      <c r="F163" s="152" t="s">
        <v>581</v>
      </c>
      <c r="G163" s="153" t="s">
        <v>284</v>
      </c>
      <c r="H163" s="154">
        <v>690</v>
      </c>
      <c r="I163" s="155"/>
      <c r="J163" s="155">
        <f t="shared" si="5"/>
        <v>0</v>
      </c>
      <c r="K163" s="156"/>
      <c r="L163" s="19"/>
      <c r="M163" s="157" t="s">
        <v>1</v>
      </c>
      <c r="N163" s="120" t="s">
        <v>42</v>
      </c>
      <c r="P163" s="158">
        <f t="shared" si="6"/>
        <v>0</v>
      </c>
      <c r="Q163" s="158">
        <v>0</v>
      </c>
      <c r="R163" s="158">
        <f t="shared" si="7"/>
        <v>0</v>
      </c>
      <c r="S163" s="158">
        <v>0</v>
      </c>
      <c r="T163" s="159">
        <f t="shared" si="8"/>
        <v>0</v>
      </c>
      <c r="AR163" s="106" t="s">
        <v>420</v>
      </c>
      <c r="AT163" s="106" t="s">
        <v>197</v>
      </c>
      <c r="AU163" s="106" t="s">
        <v>174</v>
      </c>
      <c r="AY163" s="3" t="s">
        <v>194</v>
      </c>
      <c r="BE163" s="81">
        <f t="shared" si="9"/>
        <v>0</v>
      </c>
      <c r="BF163" s="81">
        <f t="shared" si="10"/>
        <v>0</v>
      </c>
      <c r="BG163" s="81">
        <f t="shared" si="11"/>
        <v>0</v>
      </c>
      <c r="BH163" s="81">
        <f t="shared" si="12"/>
        <v>0</v>
      </c>
      <c r="BI163" s="81">
        <f t="shared" si="13"/>
        <v>0</v>
      </c>
      <c r="BJ163" s="3" t="s">
        <v>174</v>
      </c>
      <c r="BK163" s="81">
        <f t="shared" si="14"/>
        <v>0</v>
      </c>
      <c r="BL163" s="3" t="s">
        <v>420</v>
      </c>
      <c r="BM163" s="106" t="s">
        <v>3216</v>
      </c>
    </row>
    <row r="164" spans="2:65" s="18" customFormat="1" ht="16.5" customHeight="1">
      <c r="B164" s="121"/>
      <c r="C164" s="165" t="s">
        <v>468</v>
      </c>
      <c r="D164" s="165" t="s">
        <v>209</v>
      </c>
      <c r="E164" s="166" t="s">
        <v>567</v>
      </c>
      <c r="F164" s="167" t="s">
        <v>568</v>
      </c>
      <c r="G164" s="168" t="s">
        <v>216</v>
      </c>
      <c r="H164" s="169">
        <v>655.5</v>
      </c>
      <c r="I164" s="170"/>
      <c r="J164" s="170">
        <f t="shared" si="5"/>
        <v>0</v>
      </c>
      <c r="K164" s="171"/>
      <c r="L164" s="177" t="s">
        <v>3462</v>
      </c>
      <c r="M164" s="173" t="s">
        <v>1</v>
      </c>
      <c r="N164" s="174" t="s">
        <v>42</v>
      </c>
      <c r="P164" s="158">
        <f t="shared" si="6"/>
        <v>0</v>
      </c>
      <c r="Q164" s="158">
        <v>1E-3</v>
      </c>
      <c r="R164" s="158">
        <f t="shared" si="7"/>
        <v>0.65549999999999997</v>
      </c>
      <c r="S164" s="158">
        <v>0</v>
      </c>
      <c r="T164" s="159">
        <f t="shared" si="8"/>
        <v>0</v>
      </c>
      <c r="AR164" s="106" t="s">
        <v>352</v>
      </c>
      <c r="AT164" s="106" t="s">
        <v>209</v>
      </c>
      <c r="AU164" s="106" t="s">
        <v>174</v>
      </c>
      <c r="AY164" s="3" t="s">
        <v>194</v>
      </c>
      <c r="BE164" s="81">
        <f t="shared" si="9"/>
        <v>0</v>
      </c>
      <c r="BF164" s="81">
        <f t="shared" si="10"/>
        <v>0</v>
      </c>
      <c r="BG164" s="81">
        <f t="shared" si="11"/>
        <v>0</v>
      </c>
      <c r="BH164" s="81">
        <f t="shared" si="12"/>
        <v>0</v>
      </c>
      <c r="BI164" s="81">
        <f t="shared" si="13"/>
        <v>0</v>
      </c>
      <c r="BJ164" s="3" t="s">
        <v>174</v>
      </c>
      <c r="BK164" s="81">
        <f t="shared" si="14"/>
        <v>0</v>
      </c>
      <c r="BL164" s="3" t="s">
        <v>352</v>
      </c>
      <c r="BM164" s="106" t="s">
        <v>3217</v>
      </c>
    </row>
    <row r="165" spans="2:65" s="18" customFormat="1" ht="24.2" customHeight="1">
      <c r="B165" s="121"/>
      <c r="C165" s="150" t="s">
        <v>472</v>
      </c>
      <c r="D165" s="150" t="s">
        <v>197</v>
      </c>
      <c r="E165" s="151" t="s">
        <v>580</v>
      </c>
      <c r="F165" s="152" t="s">
        <v>581</v>
      </c>
      <c r="G165" s="153" t="s">
        <v>284</v>
      </c>
      <c r="H165" s="154">
        <v>450</v>
      </c>
      <c r="I165" s="155"/>
      <c r="J165" s="155">
        <f t="shared" si="5"/>
        <v>0</v>
      </c>
      <c r="K165" s="156"/>
      <c r="L165" s="19"/>
      <c r="M165" s="157" t="s">
        <v>1</v>
      </c>
      <c r="N165" s="120" t="s">
        <v>42</v>
      </c>
      <c r="P165" s="158">
        <f t="shared" si="6"/>
        <v>0</v>
      </c>
      <c r="Q165" s="158">
        <v>0</v>
      </c>
      <c r="R165" s="158">
        <f t="shared" si="7"/>
        <v>0</v>
      </c>
      <c r="S165" s="158">
        <v>0</v>
      </c>
      <c r="T165" s="159">
        <f t="shared" si="8"/>
        <v>0</v>
      </c>
      <c r="AR165" s="106" t="s">
        <v>420</v>
      </c>
      <c r="AT165" s="106" t="s">
        <v>197</v>
      </c>
      <c r="AU165" s="106" t="s">
        <v>174</v>
      </c>
      <c r="AY165" s="3" t="s">
        <v>194</v>
      </c>
      <c r="BE165" s="81">
        <f t="shared" si="9"/>
        <v>0</v>
      </c>
      <c r="BF165" s="81">
        <f t="shared" si="10"/>
        <v>0</v>
      </c>
      <c r="BG165" s="81">
        <f t="shared" si="11"/>
        <v>0</v>
      </c>
      <c r="BH165" s="81">
        <f t="shared" si="12"/>
        <v>0</v>
      </c>
      <c r="BI165" s="81">
        <f t="shared" si="13"/>
        <v>0</v>
      </c>
      <c r="BJ165" s="3" t="s">
        <v>174</v>
      </c>
      <c r="BK165" s="81">
        <f t="shared" si="14"/>
        <v>0</v>
      </c>
      <c r="BL165" s="3" t="s">
        <v>420</v>
      </c>
      <c r="BM165" s="106" t="s">
        <v>3218</v>
      </c>
    </row>
    <row r="166" spans="2:65" s="18" customFormat="1" ht="16.5" customHeight="1">
      <c r="B166" s="121"/>
      <c r="C166" s="165" t="s">
        <v>474</v>
      </c>
      <c r="D166" s="165" t="s">
        <v>209</v>
      </c>
      <c r="E166" s="166" t="s">
        <v>567</v>
      </c>
      <c r="F166" s="167" t="s">
        <v>568</v>
      </c>
      <c r="G166" s="168" t="s">
        <v>216</v>
      </c>
      <c r="H166" s="169">
        <v>427.5</v>
      </c>
      <c r="I166" s="170"/>
      <c r="J166" s="170">
        <f t="shared" si="5"/>
        <v>0</v>
      </c>
      <c r="K166" s="171"/>
      <c r="L166" s="177" t="s">
        <v>3462</v>
      </c>
      <c r="M166" s="173" t="s">
        <v>1</v>
      </c>
      <c r="N166" s="174" t="s">
        <v>42</v>
      </c>
      <c r="P166" s="158">
        <f t="shared" si="6"/>
        <v>0</v>
      </c>
      <c r="Q166" s="158">
        <v>1E-3</v>
      </c>
      <c r="R166" s="158">
        <f t="shared" si="7"/>
        <v>0.42749999999999999</v>
      </c>
      <c r="S166" s="158">
        <v>0</v>
      </c>
      <c r="T166" s="159">
        <f t="shared" si="8"/>
        <v>0</v>
      </c>
      <c r="AR166" s="106" t="s">
        <v>352</v>
      </c>
      <c r="AT166" s="106" t="s">
        <v>209</v>
      </c>
      <c r="AU166" s="106" t="s">
        <v>174</v>
      </c>
      <c r="AY166" s="3" t="s">
        <v>194</v>
      </c>
      <c r="BE166" s="81">
        <f t="shared" si="9"/>
        <v>0</v>
      </c>
      <c r="BF166" s="81">
        <f t="shared" si="10"/>
        <v>0</v>
      </c>
      <c r="BG166" s="81">
        <f t="shared" si="11"/>
        <v>0</v>
      </c>
      <c r="BH166" s="81">
        <f t="shared" si="12"/>
        <v>0</v>
      </c>
      <c r="BI166" s="81">
        <f t="shared" si="13"/>
        <v>0</v>
      </c>
      <c r="BJ166" s="3" t="s">
        <v>174</v>
      </c>
      <c r="BK166" s="81">
        <f t="shared" si="14"/>
        <v>0</v>
      </c>
      <c r="BL166" s="3" t="s">
        <v>352</v>
      </c>
      <c r="BM166" s="106" t="s">
        <v>3219</v>
      </c>
    </row>
    <row r="167" spans="2:65" s="18" customFormat="1" ht="24.2" customHeight="1">
      <c r="B167" s="121"/>
      <c r="C167" s="150" t="s">
        <v>478</v>
      </c>
      <c r="D167" s="150" t="s">
        <v>197</v>
      </c>
      <c r="E167" s="151" t="s">
        <v>580</v>
      </c>
      <c r="F167" s="152" t="s">
        <v>581</v>
      </c>
      <c r="G167" s="153" t="s">
        <v>284</v>
      </c>
      <c r="H167" s="154">
        <v>455</v>
      </c>
      <c r="I167" s="155"/>
      <c r="J167" s="155">
        <f t="shared" si="5"/>
        <v>0</v>
      </c>
      <c r="K167" s="156"/>
      <c r="L167" s="177"/>
      <c r="M167" s="157" t="s">
        <v>1</v>
      </c>
      <c r="N167" s="120" t="s">
        <v>42</v>
      </c>
      <c r="P167" s="158">
        <f t="shared" si="6"/>
        <v>0</v>
      </c>
      <c r="Q167" s="158">
        <v>0</v>
      </c>
      <c r="R167" s="158">
        <f t="shared" si="7"/>
        <v>0</v>
      </c>
      <c r="S167" s="158">
        <v>0</v>
      </c>
      <c r="T167" s="159">
        <f t="shared" si="8"/>
        <v>0</v>
      </c>
      <c r="AR167" s="106" t="s">
        <v>420</v>
      </c>
      <c r="AT167" s="106" t="s">
        <v>197</v>
      </c>
      <c r="AU167" s="106" t="s">
        <v>174</v>
      </c>
      <c r="AY167" s="3" t="s">
        <v>194</v>
      </c>
      <c r="BE167" s="81">
        <f t="shared" si="9"/>
        <v>0</v>
      </c>
      <c r="BF167" s="81">
        <f t="shared" si="10"/>
        <v>0</v>
      </c>
      <c r="BG167" s="81">
        <f t="shared" si="11"/>
        <v>0</v>
      </c>
      <c r="BH167" s="81">
        <f t="shared" si="12"/>
        <v>0</v>
      </c>
      <c r="BI167" s="81">
        <f t="shared" si="13"/>
        <v>0</v>
      </c>
      <c r="BJ167" s="3" t="s">
        <v>174</v>
      </c>
      <c r="BK167" s="81">
        <f t="shared" si="14"/>
        <v>0</v>
      </c>
      <c r="BL167" s="3" t="s">
        <v>420</v>
      </c>
      <c r="BM167" s="106" t="s">
        <v>3220</v>
      </c>
    </row>
    <row r="168" spans="2:65" s="18" customFormat="1" ht="16.5" customHeight="1">
      <c r="B168" s="121"/>
      <c r="C168" s="165" t="s">
        <v>482</v>
      </c>
      <c r="D168" s="165" t="s">
        <v>209</v>
      </c>
      <c r="E168" s="166" t="s">
        <v>567</v>
      </c>
      <c r="F168" s="167" t="s">
        <v>568</v>
      </c>
      <c r="G168" s="168" t="s">
        <v>216</v>
      </c>
      <c r="H168" s="169">
        <v>432.25</v>
      </c>
      <c r="I168" s="170"/>
      <c r="J168" s="170">
        <f t="shared" si="5"/>
        <v>0</v>
      </c>
      <c r="K168" s="171"/>
      <c r="L168" s="177" t="s">
        <v>3462</v>
      </c>
      <c r="M168" s="173" t="s">
        <v>1</v>
      </c>
      <c r="N168" s="174" t="s">
        <v>42</v>
      </c>
      <c r="P168" s="158">
        <f t="shared" si="6"/>
        <v>0</v>
      </c>
      <c r="Q168" s="158">
        <v>1E-3</v>
      </c>
      <c r="R168" s="158">
        <f t="shared" si="7"/>
        <v>0.43225000000000002</v>
      </c>
      <c r="S168" s="158">
        <v>0</v>
      </c>
      <c r="T168" s="159">
        <f t="shared" si="8"/>
        <v>0</v>
      </c>
      <c r="AR168" s="106" t="s">
        <v>352</v>
      </c>
      <c r="AT168" s="106" t="s">
        <v>209</v>
      </c>
      <c r="AU168" s="106" t="s">
        <v>174</v>
      </c>
      <c r="AY168" s="3" t="s">
        <v>194</v>
      </c>
      <c r="BE168" s="81">
        <f t="shared" si="9"/>
        <v>0</v>
      </c>
      <c r="BF168" s="81">
        <f t="shared" si="10"/>
        <v>0</v>
      </c>
      <c r="BG168" s="81">
        <f t="shared" si="11"/>
        <v>0</v>
      </c>
      <c r="BH168" s="81">
        <f t="shared" si="12"/>
        <v>0</v>
      </c>
      <c r="BI168" s="81">
        <f t="shared" si="13"/>
        <v>0</v>
      </c>
      <c r="BJ168" s="3" t="s">
        <v>174</v>
      </c>
      <c r="BK168" s="81">
        <f t="shared" si="14"/>
        <v>0</v>
      </c>
      <c r="BL168" s="3" t="s">
        <v>352</v>
      </c>
      <c r="BM168" s="106" t="s">
        <v>3221</v>
      </c>
    </row>
    <row r="169" spans="2:65" s="18" customFormat="1" ht="24.2" customHeight="1">
      <c r="B169" s="121"/>
      <c r="C169" s="150" t="s">
        <v>486</v>
      </c>
      <c r="D169" s="150" t="s">
        <v>197</v>
      </c>
      <c r="E169" s="151" t="s">
        <v>3222</v>
      </c>
      <c r="F169" s="152" t="s">
        <v>3223</v>
      </c>
      <c r="G169" s="153" t="s">
        <v>284</v>
      </c>
      <c r="H169" s="154">
        <v>6235</v>
      </c>
      <c r="I169" s="155"/>
      <c r="J169" s="155">
        <f t="shared" si="5"/>
        <v>0</v>
      </c>
      <c r="K169" s="156"/>
      <c r="L169" s="19"/>
      <c r="M169" s="157" t="s">
        <v>1</v>
      </c>
      <c r="N169" s="120" t="s">
        <v>42</v>
      </c>
      <c r="P169" s="158">
        <f t="shared" si="6"/>
        <v>0</v>
      </c>
      <c r="Q169" s="158">
        <v>0</v>
      </c>
      <c r="R169" s="158">
        <f t="shared" si="7"/>
        <v>0</v>
      </c>
      <c r="S169" s="158">
        <v>0</v>
      </c>
      <c r="T169" s="159">
        <f t="shared" si="8"/>
        <v>0</v>
      </c>
      <c r="AR169" s="106" t="s">
        <v>420</v>
      </c>
      <c r="AT169" s="106" t="s">
        <v>197</v>
      </c>
      <c r="AU169" s="106" t="s">
        <v>174</v>
      </c>
      <c r="AY169" s="3" t="s">
        <v>194</v>
      </c>
      <c r="BE169" s="81">
        <f t="shared" si="9"/>
        <v>0</v>
      </c>
      <c r="BF169" s="81">
        <f t="shared" si="10"/>
        <v>0</v>
      </c>
      <c r="BG169" s="81">
        <f t="shared" si="11"/>
        <v>0</v>
      </c>
      <c r="BH169" s="81">
        <f t="shared" si="12"/>
        <v>0</v>
      </c>
      <c r="BI169" s="81">
        <f t="shared" si="13"/>
        <v>0</v>
      </c>
      <c r="BJ169" s="3" t="s">
        <v>174</v>
      </c>
      <c r="BK169" s="81">
        <f t="shared" si="14"/>
        <v>0</v>
      </c>
      <c r="BL169" s="3" t="s">
        <v>420</v>
      </c>
      <c r="BM169" s="106" t="s">
        <v>3224</v>
      </c>
    </row>
    <row r="170" spans="2:65" s="18" customFormat="1" ht="16.5" customHeight="1">
      <c r="B170" s="121"/>
      <c r="C170" s="165" t="s">
        <v>490</v>
      </c>
      <c r="D170" s="165" t="s">
        <v>209</v>
      </c>
      <c r="E170" s="166" t="s">
        <v>3188</v>
      </c>
      <c r="F170" s="167" t="s">
        <v>3189</v>
      </c>
      <c r="G170" s="168" t="s">
        <v>216</v>
      </c>
      <c r="H170" s="169">
        <v>15587.5</v>
      </c>
      <c r="I170" s="170"/>
      <c r="J170" s="170">
        <f t="shared" si="5"/>
        <v>0</v>
      </c>
      <c r="K170" s="171"/>
      <c r="L170" s="177" t="s">
        <v>3462</v>
      </c>
      <c r="M170" s="173" t="s">
        <v>1</v>
      </c>
      <c r="N170" s="174" t="s">
        <v>42</v>
      </c>
      <c r="P170" s="158">
        <f t="shared" si="6"/>
        <v>0</v>
      </c>
      <c r="Q170" s="158">
        <v>1E-3</v>
      </c>
      <c r="R170" s="158">
        <f t="shared" si="7"/>
        <v>15.5875</v>
      </c>
      <c r="S170" s="158">
        <v>0</v>
      </c>
      <c r="T170" s="159">
        <f t="shared" si="8"/>
        <v>0</v>
      </c>
      <c r="AR170" s="106" t="s">
        <v>352</v>
      </c>
      <c r="AT170" s="106" t="s">
        <v>209</v>
      </c>
      <c r="AU170" s="106" t="s">
        <v>174</v>
      </c>
      <c r="AY170" s="3" t="s">
        <v>194</v>
      </c>
      <c r="BE170" s="81">
        <f t="shared" si="9"/>
        <v>0</v>
      </c>
      <c r="BF170" s="81">
        <f t="shared" si="10"/>
        <v>0</v>
      </c>
      <c r="BG170" s="81">
        <f t="shared" si="11"/>
        <v>0</v>
      </c>
      <c r="BH170" s="81">
        <f t="shared" si="12"/>
        <v>0</v>
      </c>
      <c r="BI170" s="81">
        <f t="shared" si="13"/>
        <v>0</v>
      </c>
      <c r="BJ170" s="3" t="s">
        <v>174</v>
      </c>
      <c r="BK170" s="81">
        <f t="shared" si="14"/>
        <v>0</v>
      </c>
      <c r="BL170" s="3" t="s">
        <v>352</v>
      </c>
      <c r="BM170" s="106" t="s">
        <v>3225</v>
      </c>
    </row>
    <row r="171" spans="2:65" s="18" customFormat="1" ht="21.75" customHeight="1">
      <c r="B171" s="121"/>
      <c r="C171" s="150" t="s">
        <v>494</v>
      </c>
      <c r="D171" s="150" t="s">
        <v>197</v>
      </c>
      <c r="E171" s="151" t="s">
        <v>3226</v>
      </c>
      <c r="F171" s="152" t="s">
        <v>3227</v>
      </c>
      <c r="G171" s="153" t="s">
        <v>227</v>
      </c>
      <c r="H171" s="154">
        <v>20</v>
      </c>
      <c r="I171" s="155"/>
      <c r="J171" s="155">
        <f t="shared" si="5"/>
        <v>0</v>
      </c>
      <c r="K171" s="156"/>
      <c r="L171" s="19"/>
      <c r="M171" s="157" t="s">
        <v>1</v>
      </c>
      <c r="N171" s="120" t="s">
        <v>42</v>
      </c>
      <c r="P171" s="158">
        <f t="shared" si="6"/>
        <v>0</v>
      </c>
      <c r="Q171" s="158">
        <v>0</v>
      </c>
      <c r="R171" s="158">
        <f t="shared" si="7"/>
        <v>0</v>
      </c>
      <c r="S171" s="158">
        <v>0</v>
      </c>
      <c r="T171" s="159">
        <f t="shared" si="8"/>
        <v>0</v>
      </c>
      <c r="AR171" s="106" t="s">
        <v>420</v>
      </c>
      <c r="AT171" s="106" t="s">
        <v>197</v>
      </c>
      <c r="AU171" s="106" t="s">
        <v>174</v>
      </c>
      <c r="AY171" s="3" t="s">
        <v>194</v>
      </c>
      <c r="BE171" s="81">
        <f t="shared" si="9"/>
        <v>0</v>
      </c>
      <c r="BF171" s="81">
        <f t="shared" si="10"/>
        <v>0</v>
      </c>
      <c r="BG171" s="81">
        <f t="shared" si="11"/>
        <v>0</v>
      </c>
      <c r="BH171" s="81">
        <f t="shared" si="12"/>
        <v>0</v>
      </c>
      <c r="BI171" s="81">
        <f t="shared" si="13"/>
        <v>0</v>
      </c>
      <c r="BJ171" s="3" t="s">
        <v>174</v>
      </c>
      <c r="BK171" s="81">
        <f t="shared" si="14"/>
        <v>0</v>
      </c>
      <c r="BL171" s="3" t="s">
        <v>420</v>
      </c>
      <c r="BM171" s="106" t="s">
        <v>3228</v>
      </c>
    </row>
    <row r="172" spans="2:65" s="18" customFormat="1" ht="21.75" customHeight="1">
      <c r="B172" s="121"/>
      <c r="C172" s="165" t="s">
        <v>498</v>
      </c>
      <c r="D172" s="165" t="s">
        <v>209</v>
      </c>
      <c r="E172" s="166" t="s">
        <v>3229</v>
      </c>
      <c r="F172" s="167" t="s">
        <v>3230</v>
      </c>
      <c r="G172" s="168" t="s">
        <v>227</v>
      </c>
      <c r="H172" s="169">
        <v>20</v>
      </c>
      <c r="I172" s="170"/>
      <c r="J172" s="170">
        <f t="shared" si="5"/>
        <v>0</v>
      </c>
      <c r="K172" s="171"/>
      <c r="L172" s="177" t="s">
        <v>3462</v>
      </c>
      <c r="M172" s="173" t="s">
        <v>1</v>
      </c>
      <c r="N172" s="174" t="s">
        <v>42</v>
      </c>
      <c r="P172" s="158">
        <f t="shared" si="6"/>
        <v>0</v>
      </c>
      <c r="Q172" s="158">
        <v>4.0000000000000002E-4</v>
      </c>
      <c r="R172" s="158">
        <f t="shared" si="7"/>
        <v>8.0000000000000002E-3</v>
      </c>
      <c r="S172" s="158">
        <v>0</v>
      </c>
      <c r="T172" s="159">
        <f t="shared" si="8"/>
        <v>0</v>
      </c>
      <c r="AR172" s="106" t="s">
        <v>352</v>
      </c>
      <c r="AT172" s="106" t="s">
        <v>209</v>
      </c>
      <c r="AU172" s="106" t="s">
        <v>174</v>
      </c>
      <c r="AY172" s="3" t="s">
        <v>194</v>
      </c>
      <c r="BE172" s="81">
        <f t="shared" si="9"/>
        <v>0</v>
      </c>
      <c r="BF172" s="81">
        <f t="shared" si="10"/>
        <v>0</v>
      </c>
      <c r="BG172" s="81">
        <f t="shared" si="11"/>
        <v>0</v>
      </c>
      <c r="BH172" s="81">
        <f t="shared" si="12"/>
        <v>0</v>
      </c>
      <c r="BI172" s="81">
        <f t="shared" si="13"/>
        <v>0</v>
      </c>
      <c r="BJ172" s="3" t="s">
        <v>174</v>
      </c>
      <c r="BK172" s="81">
        <f t="shared" si="14"/>
        <v>0</v>
      </c>
      <c r="BL172" s="3" t="s">
        <v>352</v>
      </c>
      <c r="BM172" s="106" t="s">
        <v>3231</v>
      </c>
    </row>
    <row r="173" spans="2:65" s="18" customFormat="1" ht="16.5" customHeight="1">
      <c r="B173" s="121"/>
      <c r="C173" s="150" t="s">
        <v>502</v>
      </c>
      <c r="D173" s="150" t="s">
        <v>197</v>
      </c>
      <c r="E173" s="151" t="s">
        <v>3232</v>
      </c>
      <c r="F173" s="152" t="s">
        <v>3233</v>
      </c>
      <c r="G173" s="153" t="s">
        <v>284</v>
      </c>
      <c r="H173" s="154">
        <v>40</v>
      </c>
      <c r="I173" s="155"/>
      <c r="J173" s="155">
        <f t="shared" si="5"/>
        <v>0</v>
      </c>
      <c r="K173" s="156"/>
      <c r="L173" s="19"/>
      <c r="M173" s="157" t="s">
        <v>1</v>
      </c>
      <c r="N173" s="120" t="s">
        <v>42</v>
      </c>
      <c r="P173" s="158">
        <f t="shared" si="6"/>
        <v>0</v>
      </c>
      <c r="Q173" s="158">
        <v>0</v>
      </c>
      <c r="R173" s="158">
        <f t="shared" si="7"/>
        <v>0</v>
      </c>
      <c r="S173" s="158">
        <v>0</v>
      </c>
      <c r="T173" s="159">
        <f t="shared" si="8"/>
        <v>0</v>
      </c>
      <c r="AR173" s="106" t="s">
        <v>420</v>
      </c>
      <c r="AT173" s="106" t="s">
        <v>197</v>
      </c>
      <c r="AU173" s="106" t="s">
        <v>174</v>
      </c>
      <c r="AY173" s="3" t="s">
        <v>194</v>
      </c>
      <c r="BE173" s="81">
        <f t="shared" si="9"/>
        <v>0</v>
      </c>
      <c r="BF173" s="81">
        <f t="shared" si="10"/>
        <v>0</v>
      </c>
      <c r="BG173" s="81">
        <f t="shared" si="11"/>
        <v>0</v>
      </c>
      <c r="BH173" s="81">
        <f t="shared" si="12"/>
        <v>0</v>
      </c>
      <c r="BI173" s="81">
        <f t="shared" si="13"/>
        <v>0</v>
      </c>
      <c r="BJ173" s="3" t="s">
        <v>174</v>
      </c>
      <c r="BK173" s="81">
        <f t="shared" si="14"/>
        <v>0</v>
      </c>
      <c r="BL173" s="3" t="s">
        <v>420</v>
      </c>
      <c r="BM173" s="106" t="s">
        <v>3234</v>
      </c>
    </row>
    <row r="174" spans="2:65" s="18" customFormat="1" ht="24.2" customHeight="1">
      <c r="B174" s="121"/>
      <c r="C174" s="165" t="s">
        <v>506</v>
      </c>
      <c r="D174" s="165" t="s">
        <v>209</v>
      </c>
      <c r="E174" s="166" t="s">
        <v>3235</v>
      </c>
      <c r="F174" s="167" t="s">
        <v>3236</v>
      </c>
      <c r="G174" s="168" t="s">
        <v>227</v>
      </c>
      <c r="H174" s="169">
        <v>20</v>
      </c>
      <c r="I174" s="170"/>
      <c r="J174" s="170">
        <f t="shared" si="5"/>
        <v>0</v>
      </c>
      <c r="K174" s="171"/>
      <c r="L174" s="177" t="s">
        <v>3462</v>
      </c>
      <c r="M174" s="173" t="s">
        <v>1</v>
      </c>
      <c r="N174" s="174" t="s">
        <v>42</v>
      </c>
      <c r="P174" s="158">
        <f t="shared" si="6"/>
        <v>0</v>
      </c>
      <c r="Q174" s="158">
        <v>4.4400000000000004E-3</v>
      </c>
      <c r="R174" s="158">
        <f t="shared" si="7"/>
        <v>8.8800000000000004E-2</v>
      </c>
      <c r="S174" s="158">
        <v>0</v>
      </c>
      <c r="T174" s="159">
        <f t="shared" si="8"/>
        <v>0</v>
      </c>
      <c r="AR174" s="106" t="s">
        <v>352</v>
      </c>
      <c r="AT174" s="106" t="s">
        <v>209</v>
      </c>
      <c r="AU174" s="106" t="s">
        <v>174</v>
      </c>
      <c r="AY174" s="3" t="s">
        <v>194</v>
      </c>
      <c r="BE174" s="81">
        <f t="shared" si="9"/>
        <v>0</v>
      </c>
      <c r="BF174" s="81">
        <f t="shared" si="10"/>
        <v>0</v>
      </c>
      <c r="BG174" s="81">
        <f t="shared" si="11"/>
        <v>0</v>
      </c>
      <c r="BH174" s="81">
        <f t="shared" si="12"/>
        <v>0</v>
      </c>
      <c r="BI174" s="81">
        <f t="shared" si="13"/>
        <v>0</v>
      </c>
      <c r="BJ174" s="3" t="s">
        <v>174</v>
      </c>
      <c r="BK174" s="81">
        <f t="shared" si="14"/>
        <v>0</v>
      </c>
      <c r="BL174" s="3" t="s">
        <v>352</v>
      </c>
      <c r="BM174" s="106" t="s">
        <v>3237</v>
      </c>
    </row>
    <row r="175" spans="2:65" s="18" customFormat="1" ht="21.75" customHeight="1">
      <c r="B175" s="121"/>
      <c r="C175" s="150" t="s">
        <v>510</v>
      </c>
      <c r="D175" s="150" t="s">
        <v>197</v>
      </c>
      <c r="E175" s="151" t="s">
        <v>3027</v>
      </c>
      <c r="F175" s="152" t="s">
        <v>3028</v>
      </c>
      <c r="G175" s="153" t="s">
        <v>227</v>
      </c>
      <c r="H175" s="154">
        <v>70</v>
      </c>
      <c r="I175" s="155"/>
      <c r="J175" s="155">
        <f t="shared" si="5"/>
        <v>0</v>
      </c>
      <c r="K175" s="156"/>
      <c r="L175" s="19"/>
      <c r="M175" s="157" t="s">
        <v>1</v>
      </c>
      <c r="N175" s="120" t="s">
        <v>42</v>
      </c>
      <c r="P175" s="158">
        <f t="shared" si="6"/>
        <v>0</v>
      </c>
      <c r="Q175" s="158">
        <v>0</v>
      </c>
      <c r="R175" s="158">
        <f t="shared" si="7"/>
        <v>0</v>
      </c>
      <c r="S175" s="158">
        <v>0</v>
      </c>
      <c r="T175" s="159">
        <f t="shared" si="8"/>
        <v>0</v>
      </c>
      <c r="AR175" s="106" t="s">
        <v>84</v>
      </c>
      <c r="AT175" s="106" t="s">
        <v>197</v>
      </c>
      <c r="AU175" s="106" t="s">
        <v>174</v>
      </c>
      <c r="AY175" s="3" t="s">
        <v>194</v>
      </c>
      <c r="BE175" s="81">
        <f t="shared" si="9"/>
        <v>0</v>
      </c>
      <c r="BF175" s="81">
        <f t="shared" si="10"/>
        <v>0</v>
      </c>
      <c r="BG175" s="81">
        <f t="shared" si="11"/>
        <v>0</v>
      </c>
      <c r="BH175" s="81">
        <f t="shared" si="12"/>
        <v>0</v>
      </c>
      <c r="BI175" s="81">
        <f t="shared" si="13"/>
        <v>0</v>
      </c>
      <c r="BJ175" s="3" t="s">
        <v>174</v>
      </c>
      <c r="BK175" s="81">
        <f t="shared" si="14"/>
        <v>0</v>
      </c>
      <c r="BL175" s="3" t="s">
        <v>84</v>
      </c>
      <c r="BM175" s="106" t="s">
        <v>3238</v>
      </c>
    </row>
    <row r="176" spans="2:65" s="18" customFormat="1" ht="16.5" customHeight="1">
      <c r="B176" s="121"/>
      <c r="C176" s="165" t="s">
        <v>514</v>
      </c>
      <c r="D176" s="165" t="s">
        <v>209</v>
      </c>
      <c r="E176" s="166" t="s">
        <v>3030</v>
      </c>
      <c r="F176" s="167" t="s">
        <v>3031</v>
      </c>
      <c r="G176" s="168" t="s">
        <v>227</v>
      </c>
      <c r="H176" s="169">
        <v>70</v>
      </c>
      <c r="I176" s="170"/>
      <c r="J176" s="170">
        <f t="shared" si="5"/>
        <v>0</v>
      </c>
      <c r="K176" s="171"/>
      <c r="L176" s="177" t="s">
        <v>3462</v>
      </c>
      <c r="M176" s="173" t="s">
        <v>1</v>
      </c>
      <c r="N176" s="174" t="s">
        <v>42</v>
      </c>
      <c r="P176" s="158">
        <f t="shared" si="6"/>
        <v>0</v>
      </c>
      <c r="Q176" s="158">
        <v>1.4999999999999999E-4</v>
      </c>
      <c r="R176" s="158">
        <f t="shared" si="7"/>
        <v>1.0499999999999999E-2</v>
      </c>
      <c r="S176" s="158">
        <v>0</v>
      </c>
      <c r="T176" s="159">
        <f t="shared" si="8"/>
        <v>0</v>
      </c>
      <c r="AR176" s="106" t="s">
        <v>174</v>
      </c>
      <c r="AT176" s="106" t="s">
        <v>209</v>
      </c>
      <c r="AU176" s="106" t="s">
        <v>174</v>
      </c>
      <c r="AY176" s="3" t="s">
        <v>194</v>
      </c>
      <c r="BE176" s="81">
        <f t="shared" si="9"/>
        <v>0</v>
      </c>
      <c r="BF176" s="81">
        <f t="shared" si="10"/>
        <v>0</v>
      </c>
      <c r="BG176" s="81">
        <f t="shared" si="11"/>
        <v>0</v>
      </c>
      <c r="BH176" s="81">
        <f t="shared" si="12"/>
        <v>0</v>
      </c>
      <c r="BI176" s="81">
        <f t="shared" si="13"/>
        <v>0</v>
      </c>
      <c r="BJ176" s="3" t="s">
        <v>174</v>
      </c>
      <c r="BK176" s="81">
        <f t="shared" si="14"/>
        <v>0</v>
      </c>
      <c r="BL176" s="3" t="s">
        <v>84</v>
      </c>
      <c r="BM176" s="106" t="s">
        <v>3239</v>
      </c>
    </row>
    <row r="177" spans="2:65" s="18" customFormat="1" ht="33" customHeight="1">
      <c r="B177" s="121"/>
      <c r="C177" s="150" t="s">
        <v>518</v>
      </c>
      <c r="D177" s="150" t="s">
        <v>197</v>
      </c>
      <c r="E177" s="151" t="s">
        <v>2835</v>
      </c>
      <c r="F177" s="152" t="s">
        <v>2836</v>
      </c>
      <c r="G177" s="153" t="s">
        <v>227</v>
      </c>
      <c r="H177" s="154">
        <v>350</v>
      </c>
      <c r="I177" s="155"/>
      <c r="J177" s="155">
        <f t="shared" si="5"/>
        <v>0</v>
      </c>
      <c r="K177" s="156"/>
      <c r="L177" s="19"/>
      <c r="M177" s="157" t="s">
        <v>1</v>
      </c>
      <c r="N177" s="120" t="s">
        <v>42</v>
      </c>
      <c r="P177" s="158">
        <f t="shared" si="6"/>
        <v>0</v>
      </c>
      <c r="Q177" s="158">
        <v>0</v>
      </c>
      <c r="R177" s="158">
        <f t="shared" si="7"/>
        <v>0</v>
      </c>
      <c r="S177" s="158">
        <v>0</v>
      </c>
      <c r="T177" s="159">
        <f t="shared" si="8"/>
        <v>0</v>
      </c>
      <c r="AR177" s="106" t="s">
        <v>84</v>
      </c>
      <c r="AT177" s="106" t="s">
        <v>197</v>
      </c>
      <c r="AU177" s="106" t="s">
        <v>174</v>
      </c>
      <c r="AY177" s="3" t="s">
        <v>194</v>
      </c>
      <c r="BE177" s="81">
        <f t="shared" si="9"/>
        <v>0</v>
      </c>
      <c r="BF177" s="81">
        <f t="shared" si="10"/>
        <v>0</v>
      </c>
      <c r="BG177" s="81">
        <f t="shared" si="11"/>
        <v>0</v>
      </c>
      <c r="BH177" s="81">
        <f t="shared" si="12"/>
        <v>0</v>
      </c>
      <c r="BI177" s="81">
        <f t="shared" si="13"/>
        <v>0</v>
      </c>
      <c r="BJ177" s="3" t="s">
        <v>174</v>
      </c>
      <c r="BK177" s="81">
        <f t="shared" si="14"/>
        <v>0</v>
      </c>
      <c r="BL177" s="3" t="s">
        <v>84</v>
      </c>
      <c r="BM177" s="106" t="s">
        <v>3240</v>
      </c>
    </row>
    <row r="178" spans="2:65" s="18" customFormat="1" ht="24.2" customHeight="1">
      <c r="B178" s="121"/>
      <c r="C178" s="165" t="s">
        <v>522</v>
      </c>
      <c r="D178" s="165" t="s">
        <v>209</v>
      </c>
      <c r="E178" s="166" t="s">
        <v>2838</v>
      </c>
      <c r="F178" s="167" t="s">
        <v>2839</v>
      </c>
      <c r="G178" s="168" t="s">
        <v>227</v>
      </c>
      <c r="H178" s="169">
        <v>350</v>
      </c>
      <c r="I178" s="170"/>
      <c r="J178" s="170">
        <f t="shared" si="5"/>
        <v>0</v>
      </c>
      <c r="K178" s="171"/>
      <c r="L178" s="177" t="s">
        <v>3462</v>
      </c>
      <c r="M178" s="173" t="s">
        <v>1</v>
      </c>
      <c r="N178" s="174" t="s">
        <v>42</v>
      </c>
      <c r="P178" s="158">
        <f t="shared" si="6"/>
        <v>0</v>
      </c>
      <c r="Q178" s="158">
        <v>2.2000000000000001E-4</v>
      </c>
      <c r="R178" s="158">
        <f t="shared" si="7"/>
        <v>7.6999999999999999E-2</v>
      </c>
      <c r="S178" s="158">
        <v>0</v>
      </c>
      <c r="T178" s="159">
        <f t="shared" si="8"/>
        <v>0</v>
      </c>
      <c r="AR178" s="106" t="s">
        <v>174</v>
      </c>
      <c r="AT178" s="106" t="s">
        <v>209</v>
      </c>
      <c r="AU178" s="106" t="s">
        <v>174</v>
      </c>
      <c r="AY178" s="3" t="s">
        <v>194</v>
      </c>
      <c r="BE178" s="81">
        <f t="shared" si="9"/>
        <v>0</v>
      </c>
      <c r="BF178" s="81">
        <f t="shared" si="10"/>
        <v>0</v>
      </c>
      <c r="BG178" s="81">
        <f t="shared" si="11"/>
        <v>0</v>
      </c>
      <c r="BH178" s="81">
        <f t="shared" si="12"/>
        <v>0</v>
      </c>
      <c r="BI178" s="81">
        <f t="shared" si="13"/>
        <v>0</v>
      </c>
      <c r="BJ178" s="3" t="s">
        <v>174</v>
      </c>
      <c r="BK178" s="81">
        <f t="shared" si="14"/>
        <v>0</v>
      </c>
      <c r="BL178" s="3" t="s">
        <v>84</v>
      </c>
      <c r="BM178" s="106" t="s">
        <v>3241</v>
      </c>
    </row>
    <row r="179" spans="2:65" s="18" customFormat="1" ht="33" customHeight="1">
      <c r="B179" s="121"/>
      <c r="C179" s="150" t="s">
        <v>526</v>
      </c>
      <c r="D179" s="150" t="s">
        <v>197</v>
      </c>
      <c r="E179" s="151" t="s">
        <v>2835</v>
      </c>
      <c r="F179" s="152" t="s">
        <v>2836</v>
      </c>
      <c r="G179" s="153" t="s">
        <v>227</v>
      </c>
      <c r="H179" s="154">
        <v>60</v>
      </c>
      <c r="I179" s="155"/>
      <c r="J179" s="155">
        <f t="shared" si="5"/>
        <v>0</v>
      </c>
      <c r="K179" s="156"/>
      <c r="L179" s="19"/>
      <c r="M179" s="157" t="s">
        <v>1</v>
      </c>
      <c r="N179" s="120" t="s">
        <v>42</v>
      </c>
      <c r="P179" s="158">
        <f t="shared" si="6"/>
        <v>0</v>
      </c>
      <c r="Q179" s="158">
        <v>0</v>
      </c>
      <c r="R179" s="158">
        <f t="shared" si="7"/>
        <v>0</v>
      </c>
      <c r="S179" s="158">
        <v>0</v>
      </c>
      <c r="T179" s="159">
        <f t="shared" si="8"/>
        <v>0</v>
      </c>
      <c r="AR179" s="106" t="s">
        <v>420</v>
      </c>
      <c r="AT179" s="106" t="s">
        <v>197</v>
      </c>
      <c r="AU179" s="106" t="s">
        <v>174</v>
      </c>
      <c r="AY179" s="3" t="s">
        <v>194</v>
      </c>
      <c r="BE179" s="81">
        <f t="shared" si="9"/>
        <v>0</v>
      </c>
      <c r="BF179" s="81">
        <f t="shared" si="10"/>
        <v>0</v>
      </c>
      <c r="BG179" s="81">
        <f t="shared" si="11"/>
        <v>0</v>
      </c>
      <c r="BH179" s="81">
        <f t="shared" si="12"/>
        <v>0</v>
      </c>
      <c r="BI179" s="81">
        <f t="shared" si="13"/>
        <v>0</v>
      </c>
      <c r="BJ179" s="3" t="s">
        <v>174</v>
      </c>
      <c r="BK179" s="81">
        <f t="shared" si="14"/>
        <v>0</v>
      </c>
      <c r="BL179" s="3" t="s">
        <v>420</v>
      </c>
      <c r="BM179" s="106" t="s">
        <v>3242</v>
      </c>
    </row>
    <row r="180" spans="2:65" s="18" customFormat="1" ht="24.2" customHeight="1">
      <c r="B180" s="121"/>
      <c r="C180" s="165" t="s">
        <v>530</v>
      </c>
      <c r="D180" s="165" t="s">
        <v>209</v>
      </c>
      <c r="E180" s="166" t="s">
        <v>3243</v>
      </c>
      <c r="F180" s="167" t="s">
        <v>3244</v>
      </c>
      <c r="G180" s="168" t="s">
        <v>227</v>
      </c>
      <c r="H180" s="169">
        <v>60</v>
      </c>
      <c r="I180" s="170"/>
      <c r="J180" s="170">
        <f t="shared" si="5"/>
        <v>0</v>
      </c>
      <c r="K180" s="171"/>
      <c r="L180" s="177" t="s">
        <v>3462</v>
      </c>
      <c r="M180" s="173" t="s">
        <v>1</v>
      </c>
      <c r="N180" s="174" t="s">
        <v>42</v>
      </c>
      <c r="P180" s="158">
        <f t="shared" si="6"/>
        <v>0</v>
      </c>
      <c r="Q180" s="158">
        <v>2.2000000000000001E-4</v>
      </c>
      <c r="R180" s="158">
        <f t="shared" si="7"/>
        <v>1.32E-2</v>
      </c>
      <c r="S180" s="158">
        <v>0</v>
      </c>
      <c r="T180" s="159">
        <f t="shared" si="8"/>
        <v>0</v>
      </c>
      <c r="AR180" s="106" t="s">
        <v>352</v>
      </c>
      <c r="AT180" s="106" t="s">
        <v>209</v>
      </c>
      <c r="AU180" s="106" t="s">
        <v>174</v>
      </c>
      <c r="AY180" s="3" t="s">
        <v>194</v>
      </c>
      <c r="BE180" s="81">
        <f t="shared" si="9"/>
        <v>0</v>
      </c>
      <c r="BF180" s="81">
        <f t="shared" si="10"/>
        <v>0</v>
      </c>
      <c r="BG180" s="81">
        <f t="shared" si="11"/>
        <v>0</v>
      </c>
      <c r="BH180" s="81">
        <f t="shared" si="12"/>
        <v>0</v>
      </c>
      <c r="BI180" s="81">
        <f t="shared" si="13"/>
        <v>0</v>
      </c>
      <c r="BJ180" s="3" t="s">
        <v>174</v>
      </c>
      <c r="BK180" s="81">
        <f t="shared" si="14"/>
        <v>0</v>
      </c>
      <c r="BL180" s="3" t="s">
        <v>352</v>
      </c>
      <c r="BM180" s="106" t="s">
        <v>3245</v>
      </c>
    </row>
    <row r="181" spans="2:65" s="18" customFormat="1" ht="21.75" customHeight="1">
      <c r="B181" s="121"/>
      <c r="C181" s="150" t="s">
        <v>534</v>
      </c>
      <c r="D181" s="150" t="s">
        <v>197</v>
      </c>
      <c r="E181" s="151" t="s">
        <v>3246</v>
      </c>
      <c r="F181" s="152" t="s">
        <v>3247</v>
      </c>
      <c r="G181" s="153" t="s">
        <v>227</v>
      </c>
      <c r="H181" s="154">
        <v>70</v>
      </c>
      <c r="I181" s="155"/>
      <c r="J181" s="155">
        <f t="shared" si="5"/>
        <v>0</v>
      </c>
      <c r="K181" s="156"/>
      <c r="L181" s="19"/>
      <c r="M181" s="157" t="s">
        <v>1</v>
      </c>
      <c r="N181" s="120" t="s">
        <v>42</v>
      </c>
      <c r="P181" s="158">
        <f t="shared" si="6"/>
        <v>0</v>
      </c>
      <c r="Q181" s="158">
        <v>0</v>
      </c>
      <c r="R181" s="158">
        <f t="shared" si="7"/>
        <v>0</v>
      </c>
      <c r="S181" s="158">
        <v>0</v>
      </c>
      <c r="T181" s="159">
        <f t="shared" si="8"/>
        <v>0</v>
      </c>
      <c r="AR181" s="106" t="s">
        <v>420</v>
      </c>
      <c r="AT181" s="106" t="s">
        <v>197</v>
      </c>
      <c r="AU181" s="106" t="s">
        <v>174</v>
      </c>
      <c r="AY181" s="3" t="s">
        <v>194</v>
      </c>
      <c r="BE181" s="81">
        <f t="shared" si="9"/>
        <v>0</v>
      </c>
      <c r="BF181" s="81">
        <f t="shared" si="10"/>
        <v>0</v>
      </c>
      <c r="BG181" s="81">
        <f t="shared" si="11"/>
        <v>0</v>
      </c>
      <c r="BH181" s="81">
        <f t="shared" si="12"/>
        <v>0</v>
      </c>
      <c r="BI181" s="81">
        <f t="shared" si="13"/>
        <v>0</v>
      </c>
      <c r="BJ181" s="3" t="s">
        <v>174</v>
      </c>
      <c r="BK181" s="81">
        <f t="shared" si="14"/>
        <v>0</v>
      </c>
      <c r="BL181" s="3" t="s">
        <v>420</v>
      </c>
      <c r="BM181" s="106" t="s">
        <v>3248</v>
      </c>
    </row>
    <row r="182" spans="2:65" s="18" customFormat="1" ht="16.5" customHeight="1">
      <c r="B182" s="121"/>
      <c r="C182" s="165" t="s">
        <v>538</v>
      </c>
      <c r="D182" s="165" t="s">
        <v>209</v>
      </c>
      <c r="E182" s="166" t="s">
        <v>3249</v>
      </c>
      <c r="F182" s="167" t="s">
        <v>3250</v>
      </c>
      <c r="G182" s="168" t="s">
        <v>227</v>
      </c>
      <c r="H182" s="169">
        <v>70</v>
      </c>
      <c r="I182" s="170"/>
      <c r="J182" s="170">
        <f t="shared" si="5"/>
        <v>0</v>
      </c>
      <c r="K182" s="171"/>
      <c r="L182" s="177" t="s">
        <v>3462</v>
      </c>
      <c r="M182" s="173" t="s">
        <v>1</v>
      </c>
      <c r="N182" s="174" t="s">
        <v>42</v>
      </c>
      <c r="P182" s="158">
        <f t="shared" si="6"/>
        <v>0</v>
      </c>
      <c r="Q182" s="158">
        <v>2.0000000000000001E-4</v>
      </c>
      <c r="R182" s="158">
        <f t="shared" si="7"/>
        <v>1.4E-2</v>
      </c>
      <c r="S182" s="158">
        <v>0</v>
      </c>
      <c r="T182" s="159">
        <f t="shared" si="8"/>
        <v>0</v>
      </c>
      <c r="AR182" s="106" t="s">
        <v>352</v>
      </c>
      <c r="AT182" s="106" t="s">
        <v>209</v>
      </c>
      <c r="AU182" s="106" t="s">
        <v>174</v>
      </c>
      <c r="AY182" s="3" t="s">
        <v>194</v>
      </c>
      <c r="BE182" s="81">
        <f t="shared" si="9"/>
        <v>0</v>
      </c>
      <c r="BF182" s="81">
        <f t="shared" si="10"/>
        <v>0</v>
      </c>
      <c r="BG182" s="81">
        <f t="shared" si="11"/>
        <v>0</v>
      </c>
      <c r="BH182" s="81">
        <f t="shared" si="12"/>
        <v>0</v>
      </c>
      <c r="BI182" s="81">
        <f t="shared" si="13"/>
        <v>0</v>
      </c>
      <c r="BJ182" s="3" t="s">
        <v>174</v>
      </c>
      <c r="BK182" s="81">
        <f t="shared" si="14"/>
        <v>0</v>
      </c>
      <c r="BL182" s="3" t="s">
        <v>352</v>
      </c>
      <c r="BM182" s="106" t="s">
        <v>3251</v>
      </c>
    </row>
    <row r="183" spans="2:65" s="18" customFormat="1" ht="24.2" customHeight="1">
      <c r="B183" s="121"/>
      <c r="C183" s="150" t="s">
        <v>542</v>
      </c>
      <c r="D183" s="150" t="s">
        <v>197</v>
      </c>
      <c r="E183" s="151" t="s">
        <v>3252</v>
      </c>
      <c r="F183" s="152" t="s">
        <v>3253</v>
      </c>
      <c r="G183" s="153" t="s">
        <v>227</v>
      </c>
      <c r="H183" s="154">
        <v>400</v>
      </c>
      <c r="I183" s="155"/>
      <c r="J183" s="155">
        <f t="shared" si="5"/>
        <v>0</v>
      </c>
      <c r="K183" s="156"/>
      <c r="L183" s="19"/>
      <c r="M183" s="157" t="s">
        <v>1</v>
      </c>
      <c r="N183" s="120" t="s">
        <v>42</v>
      </c>
      <c r="P183" s="158">
        <f t="shared" si="6"/>
        <v>0</v>
      </c>
      <c r="Q183" s="158">
        <v>0</v>
      </c>
      <c r="R183" s="158">
        <f t="shared" si="7"/>
        <v>0</v>
      </c>
      <c r="S183" s="158">
        <v>0</v>
      </c>
      <c r="T183" s="159">
        <f t="shared" si="8"/>
        <v>0</v>
      </c>
      <c r="AR183" s="106" t="s">
        <v>420</v>
      </c>
      <c r="AT183" s="106" t="s">
        <v>197</v>
      </c>
      <c r="AU183" s="106" t="s">
        <v>174</v>
      </c>
      <c r="AY183" s="3" t="s">
        <v>194</v>
      </c>
      <c r="BE183" s="81">
        <f t="shared" si="9"/>
        <v>0</v>
      </c>
      <c r="BF183" s="81">
        <f t="shared" si="10"/>
        <v>0</v>
      </c>
      <c r="BG183" s="81">
        <f t="shared" si="11"/>
        <v>0</v>
      </c>
      <c r="BH183" s="81">
        <f t="shared" si="12"/>
        <v>0</v>
      </c>
      <c r="BI183" s="81">
        <f t="shared" si="13"/>
        <v>0</v>
      </c>
      <c r="BJ183" s="3" t="s">
        <v>174</v>
      </c>
      <c r="BK183" s="81">
        <f t="shared" si="14"/>
        <v>0</v>
      </c>
      <c r="BL183" s="3" t="s">
        <v>420</v>
      </c>
      <c r="BM183" s="106" t="s">
        <v>3254</v>
      </c>
    </row>
    <row r="184" spans="2:65" s="18" customFormat="1" ht="24.2" customHeight="1">
      <c r="B184" s="121"/>
      <c r="C184" s="165" t="s">
        <v>546</v>
      </c>
      <c r="D184" s="165" t="s">
        <v>209</v>
      </c>
      <c r="E184" s="166" t="s">
        <v>3191</v>
      </c>
      <c r="F184" s="167" t="s">
        <v>3192</v>
      </c>
      <c r="G184" s="168" t="s">
        <v>227</v>
      </c>
      <c r="H184" s="169">
        <v>400</v>
      </c>
      <c r="I184" s="170"/>
      <c r="J184" s="170">
        <f t="shared" si="5"/>
        <v>0</v>
      </c>
      <c r="K184" s="171"/>
      <c r="L184" s="177" t="s">
        <v>3462</v>
      </c>
      <c r="M184" s="173" t="s">
        <v>1</v>
      </c>
      <c r="N184" s="174" t="s">
        <v>42</v>
      </c>
      <c r="P184" s="158">
        <f t="shared" si="6"/>
        <v>0</v>
      </c>
      <c r="Q184" s="158">
        <v>5.5999999999999995E-4</v>
      </c>
      <c r="R184" s="158">
        <f t="shared" si="7"/>
        <v>0.22399999999999998</v>
      </c>
      <c r="S184" s="158">
        <v>0</v>
      </c>
      <c r="T184" s="159">
        <f t="shared" si="8"/>
        <v>0</v>
      </c>
      <c r="AR184" s="106" t="s">
        <v>352</v>
      </c>
      <c r="AT184" s="106" t="s">
        <v>209</v>
      </c>
      <c r="AU184" s="106" t="s">
        <v>174</v>
      </c>
      <c r="AY184" s="3" t="s">
        <v>194</v>
      </c>
      <c r="BE184" s="81">
        <f t="shared" si="9"/>
        <v>0</v>
      </c>
      <c r="BF184" s="81">
        <f t="shared" si="10"/>
        <v>0</v>
      </c>
      <c r="BG184" s="81">
        <f t="shared" si="11"/>
        <v>0</v>
      </c>
      <c r="BH184" s="81">
        <f t="shared" si="12"/>
        <v>0</v>
      </c>
      <c r="BI184" s="81">
        <f t="shared" si="13"/>
        <v>0</v>
      </c>
      <c r="BJ184" s="3" t="s">
        <v>174</v>
      </c>
      <c r="BK184" s="81">
        <f t="shared" si="14"/>
        <v>0</v>
      </c>
      <c r="BL184" s="3" t="s">
        <v>352</v>
      </c>
      <c r="BM184" s="106" t="s">
        <v>3255</v>
      </c>
    </row>
    <row r="185" spans="2:65" s="18" customFormat="1" ht="33" customHeight="1">
      <c r="B185" s="121"/>
      <c r="C185" s="150" t="s">
        <v>550</v>
      </c>
      <c r="D185" s="150" t="s">
        <v>197</v>
      </c>
      <c r="E185" s="151" t="s">
        <v>3256</v>
      </c>
      <c r="F185" s="152" t="s">
        <v>3257</v>
      </c>
      <c r="G185" s="153" t="s">
        <v>227</v>
      </c>
      <c r="H185" s="154">
        <v>950</v>
      </c>
      <c r="I185" s="155"/>
      <c r="J185" s="155">
        <f t="shared" si="5"/>
        <v>0</v>
      </c>
      <c r="K185" s="156"/>
      <c r="L185" s="19"/>
      <c r="M185" s="157" t="s">
        <v>1</v>
      </c>
      <c r="N185" s="120" t="s">
        <v>42</v>
      </c>
      <c r="P185" s="158">
        <f t="shared" si="6"/>
        <v>0</v>
      </c>
      <c r="Q185" s="158">
        <v>0</v>
      </c>
      <c r="R185" s="158">
        <f t="shared" si="7"/>
        <v>0</v>
      </c>
      <c r="S185" s="158">
        <v>0</v>
      </c>
      <c r="T185" s="159">
        <f t="shared" si="8"/>
        <v>0</v>
      </c>
      <c r="AR185" s="106" t="s">
        <v>420</v>
      </c>
      <c r="AT185" s="106" t="s">
        <v>197</v>
      </c>
      <c r="AU185" s="106" t="s">
        <v>174</v>
      </c>
      <c r="AY185" s="3" t="s">
        <v>194</v>
      </c>
      <c r="BE185" s="81">
        <f t="shared" si="9"/>
        <v>0</v>
      </c>
      <c r="BF185" s="81">
        <f t="shared" si="10"/>
        <v>0</v>
      </c>
      <c r="BG185" s="81">
        <f t="shared" si="11"/>
        <v>0</v>
      </c>
      <c r="BH185" s="81">
        <f t="shared" si="12"/>
        <v>0</v>
      </c>
      <c r="BI185" s="81">
        <f t="shared" si="13"/>
        <v>0</v>
      </c>
      <c r="BJ185" s="3" t="s">
        <v>174</v>
      </c>
      <c r="BK185" s="81">
        <f t="shared" si="14"/>
        <v>0</v>
      </c>
      <c r="BL185" s="3" t="s">
        <v>420</v>
      </c>
      <c r="BM185" s="106" t="s">
        <v>3258</v>
      </c>
    </row>
    <row r="186" spans="2:65" s="18" customFormat="1" ht="33" customHeight="1">
      <c r="B186" s="121"/>
      <c r="C186" s="165" t="s">
        <v>554</v>
      </c>
      <c r="D186" s="165" t="s">
        <v>209</v>
      </c>
      <c r="E186" s="166" t="s">
        <v>3259</v>
      </c>
      <c r="F186" s="167" t="s">
        <v>3260</v>
      </c>
      <c r="G186" s="168" t="s">
        <v>1659</v>
      </c>
      <c r="H186" s="169">
        <v>1.25</v>
      </c>
      <c r="I186" s="170"/>
      <c r="J186" s="170">
        <f t="shared" si="5"/>
        <v>0</v>
      </c>
      <c r="K186" s="171"/>
      <c r="L186" s="172"/>
      <c r="M186" s="173" t="s">
        <v>1</v>
      </c>
      <c r="N186" s="174" t="s">
        <v>42</v>
      </c>
      <c r="P186" s="158">
        <f t="shared" si="6"/>
        <v>0</v>
      </c>
      <c r="Q186" s="158">
        <v>1E-3</v>
      </c>
      <c r="R186" s="158">
        <f t="shared" si="7"/>
        <v>1.25E-3</v>
      </c>
      <c r="S186" s="158">
        <v>0</v>
      </c>
      <c r="T186" s="159">
        <f t="shared" si="8"/>
        <v>0</v>
      </c>
      <c r="AR186" s="106" t="s">
        <v>174</v>
      </c>
      <c r="AT186" s="106" t="s">
        <v>209</v>
      </c>
      <c r="AU186" s="106" t="s">
        <v>174</v>
      </c>
      <c r="AY186" s="3" t="s">
        <v>194</v>
      </c>
      <c r="BE186" s="81">
        <f t="shared" si="9"/>
        <v>0</v>
      </c>
      <c r="BF186" s="81">
        <f t="shared" si="10"/>
        <v>0</v>
      </c>
      <c r="BG186" s="81">
        <f t="shared" si="11"/>
        <v>0</v>
      </c>
      <c r="BH186" s="81">
        <f t="shared" si="12"/>
        <v>0</v>
      </c>
      <c r="BI186" s="81">
        <f t="shared" si="13"/>
        <v>0</v>
      </c>
      <c r="BJ186" s="3" t="s">
        <v>174</v>
      </c>
      <c r="BK186" s="81">
        <f t="shared" si="14"/>
        <v>0</v>
      </c>
      <c r="BL186" s="3" t="s">
        <v>84</v>
      </c>
      <c r="BM186" s="106" t="s">
        <v>3261</v>
      </c>
    </row>
    <row r="187" spans="2:65" s="137" customFormat="1" ht="22.9" customHeight="1">
      <c r="B187" s="138"/>
      <c r="D187" s="139" t="s">
        <v>75</v>
      </c>
      <c r="E187" s="148" t="s">
        <v>1069</v>
      </c>
      <c r="F187" s="148" t="s">
        <v>1070</v>
      </c>
      <c r="I187" s="141"/>
      <c r="J187" s="149">
        <f>BK187</f>
        <v>0</v>
      </c>
      <c r="L187" s="138"/>
      <c r="M187" s="143"/>
      <c r="P187" s="144">
        <f>SUM(P188:P199)</f>
        <v>0</v>
      </c>
      <c r="R187" s="144">
        <f>SUM(R188:R199)</f>
        <v>5.9200000000000003E-2</v>
      </c>
      <c r="T187" s="145">
        <f>SUM(T188:T199)</f>
        <v>0</v>
      </c>
      <c r="AR187" s="139" t="s">
        <v>205</v>
      </c>
      <c r="AT187" s="146" t="s">
        <v>75</v>
      </c>
      <c r="AU187" s="146" t="s">
        <v>84</v>
      </c>
      <c r="AY187" s="139" t="s">
        <v>194</v>
      </c>
      <c r="BK187" s="147">
        <f>SUM(BK188:BK199)</f>
        <v>0</v>
      </c>
    </row>
    <row r="188" spans="2:65" s="18" customFormat="1" ht="24.2" customHeight="1">
      <c r="B188" s="121"/>
      <c r="C188" s="150" t="s">
        <v>222</v>
      </c>
      <c r="D188" s="150" t="s">
        <v>197</v>
      </c>
      <c r="E188" s="151" t="s">
        <v>2030</v>
      </c>
      <c r="F188" s="152" t="s">
        <v>2031</v>
      </c>
      <c r="G188" s="153" t="s">
        <v>419</v>
      </c>
      <c r="H188" s="154">
        <v>1220</v>
      </c>
      <c r="I188" s="155"/>
      <c r="J188" s="155">
        <f t="shared" ref="J188:J199" si="15">ROUND(I188*H188,2)</f>
        <v>0</v>
      </c>
      <c r="K188" s="156"/>
      <c r="L188" s="19"/>
      <c r="M188" s="157" t="s">
        <v>1</v>
      </c>
      <c r="N188" s="120" t="s">
        <v>42</v>
      </c>
      <c r="P188" s="158">
        <f t="shared" ref="P188:P199" si="16">O188*H188</f>
        <v>0</v>
      </c>
      <c r="Q188" s="158">
        <v>0</v>
      </c>
      <c r="R188" s="158">
        <f t="shared" ref="R188:R199" si="17">Q188*H188</f>
        <v>0</v>
      </c>
      <c r="S188" s="158">
        <v>0</v>
      </c>
      <c r="T188" s="159">
        <f t="shared" ref="T188:T199" si="18">S188*H188</f>
        <v>0</v>
      </c>
      <c r="AR188" s="106" t="s">
        <v>213</v>
      </c>
      <c r="AT188" s="106" t="s">
        <v>197</v>
      </c>
      <c r="AU188" s="106" t="s">
        <v>174</v>
      </c>
      <c r="AY188" s="3" t="s">
        <v>194</v>
      </c>
      <c r="BE188" s="81">
        <f t="shared" ref="BE188:BE199" si="19">IF(N188="základná",J188,0)</f>
        <v>0</v>
      </c>
      <c r="BF188" s="81">
        <f t="shared" ref="BF188:BF199" si="20">IF(N188="znížená",J188,0)</f>
        <v>0</v>
      </c>
      <c r="BG188" s="81">
        <f t="shared" ref="BG188:BG199" si="21">IF(N188="zákl. prenesená",J188,0)</f>
        <v>0</v>
      </c>
      <c r="BH188" s="81">
        <f t="shared" ref="BH188:BH199" si="22">IF(N188="zníž. prenesená",J188,0)</f>
        <v>0</v>
      </c>
      <c r="BI188" s="81">
        <f t="shared" ref="BI188:BI199" si="23">IF(N188="nulová",J188,0)</f>
        <v>0</v>
      </c>
      <c r="BJ188" s="3" t="s">
        <v>174</v>
      </c>
      <c r="BK188" s="81">
        <f t="shared" ref="BK188:BK199" si="24">ROUND(I188*H188,2)</f>
        <v>0</v>
      </c>
      <c r="BL188" s="3" t="s">
        <v>213</v>
      </c>
      <c r="BM188" s="106" t="s">
        <v>3262</v>
      </c>
    </row>
    <row r="189" spans="2:65" s="18" customFormat="1" ht="24.2" customHeight="1">
      <c r="B189" s="121"/>
      <c r="C189" s="150" t="s">
        <v>224</v>
      </c>
      <c r="D189" s="150" t="s">
        <v>197</v>
      </c>
      <c r="E189" s="151" t="s">
        <v>2036</v>
      </c>
      <c r="F189" s="152" t="s">
        <v>2037</v>
      </c>
      <c r="G189" s="153" t="s">
        <v>284</v>
      </c>
      <c r="H189" s="154">
        <v>3675</v>
      </c>
      <c r="I189" s="155"/>
      <c r="J189" s="155">
        <f t="shared" si="15"/>
        <v>0</v>
      </c>
      <c r="K189" s="156"/>
      <c r="L189" s="19"/>
      <c r="M189" s="157" t="s">
        <v>1</v>
      </c>
      <c r="N189" s="120" t="s">
        <v>42</v>
      </c>
      <c r="P189" s="158">
        <f t="shared" si="16"/>
        <v>0</v>
      </c>
      <c r="Q189" s="158">
        <v>0</v>
      </c>
      <c r="R189" s="158">
        <f t="shared" si="17"/>
        <v>0</v>
      </c>
      <c r="S189" s="158">
        <v>0</v>
      </c>
      <c r="T189" s="159">
        <f t="shared" si="18"/>
        <v>0</v>
      </c>
      <c r="AR189" s="106" t="s">
        <v>420</v>
      </c>
      <c r="AT189" s="106" t="s">
        <v>197</v>
      </c>
      <c r="AU189" s="106" t="s">
        <v>174</v>
      </c>
      <c r="AY189" s="3" t="s">
        <v>194</v>
      </c>
      <c r="BE189" s="81">
        <f t="shared" si="19"/>
        <v>0</v>
      </c>
      <c r="BF189" s="81">
        <f t="shared" si="20"/>
        <v>0</v>
      </c>
      <c r="BG189" s="81">
        <f t="shared" si="21"/>
        <v>0</v>
      </c>
      <c r="BH189" s="81">
        <f t="shared" si="22"/>
        <v>0</v>
      </c>
      <c r="BI189" s="81">
        <f t="shared" si="23"/>
        <v>0</v>
      </c>
      <c r="BJ189" s="3" t="s">
        <v>174</v>
      </c>
      <c r="BK189" s="81">
        <f t="shared" si="24"/>
        <v>0</v>
      </c>
      <c r="BL189" s="3" t="s">
        <v>420</v>
      </c>
      <c r="BM189" s="106" t="s">
        <v>3263</v>
      </c>
    </row>
    <row r="190" spans="2:65" s="18" customFormat="1" ht="24.2" customHeight="1">
      <c r="B190" s="121"/>
      <c r="C190" s="150" t="s">
        <v>195</v>
      </c>
      <c r="D190" s="150" t="s">
        <v>197</v>
      </c>
      <c r="E190" s="151" t="s">
        <v>2036</v>
      </c>
      <c r="F190" s="152" t="s">
        <v>2037</v>
      </c>
      <c r="G190" s="153" t="s">
        <v>284</v>
      </c>
      <c r="H190" s="154">
        <v>650</v>
      </c>
      <c r="I190" s="155"/>
      <c r="J190" s="155">
        <f t="shared" si="15"/>
        <v>0</v>
      </c>
      <c r="K190" s="156"/>
      <c r="L190" s="19"/>
      <c r="M190" s="157" t="s">
        <v>1</v>
      </c>
      <c r="N190" s="120" t="s">
        <v>42</v>
      </c>
      <c r="P190" s="158">
        <f t="shared" si="16"/>
        <v>0</v>
      </c>
      <c r="Q190" s="158">
        <v>0</v>
      </c>
      <c r="R190" s="158">
        <f t="shared" si="17"/>
        <v>0</v>
      </c>
      <c r="S190" s="158">
        <v>0</v>
      </c>
      <c r="T190" s="159">
        <f t="shared" si="18"/>
        <v>0</v>
      </c>
      <c r="AR190" s="106" t="s">
        <v>420</v>
      </c>
      <c r="AT190" s="106" t="s">
        <v>197</v>
      </c>
      <c r="AU190" s="106" t="s">
        <v>174</v>
      </c>
      <c r="AY190" s="3" t="s">
        <v>194</v>
      </c>
      <c r="BE190" s="81">
        <f t="shared" si="19"/>
        <v>0</v>
      </c>
      <c r="BF190" s="81">
        <f t="shared" si="20"/>
        <v>0</v>
      </c>
      <c r="BG190" s="81">
        <f t="shared" si="21"/>
        <v>0</v>
      </c>
      <c r="BH190" s="81">
        <f t="shared" si="22"/>
        <v>0</v>
      </c>
      <c r="BI190" s="81">
        <f t="shared" si="23"/>
        <v>0</v>
      </c>
      <c r="BJ190" s="3" t="s">
        <v>174</v>
      </c>
      <c r="BK190" s="81">
        <f t="shared" si="24"/>
        <v>0</v>
      </c>
      <c r="BL190" s="3" t="s">
        <v>420</v>
      </c>
      <c r="BM190" s="106" t="s">
        <v>3264</v>
      </c>
    </row>
    <row r="191" spans="2:65" s="18" customFormat="1" ht="24.2" customHeight="1">
      <c r="B191" s="121"/>
      <c r="C191" s="150" t="s">
        <v>232</v>
      </c>
      <c r="D191" s="150" t="s">
        <v>197</v>
      </c>
      <c r="E191" s="151" t="s">
        <v>2039</v>
      </c>
      <c r="F191" s="152" t="s">
        <v>2040</v>
      </c>
      <c r="G191" s="153" t="s">
        <v>803</v>
      </c>
      <c r="H191" s="154">
        <v>986</v>
      </c>
      <c r="I191" s="155"/>
      <c r="J191" s="155">
        <f t="shared" si="15"/>
        <v>0</v>
      </c>
      <c r="K191" s="156"/>
      <c r="L191" s="19"/>
      <c r="M191" s="157" t="s">
        <v>1</v>
      </c>
      <c r="N191" s="120" t="s">
        <v>42</v>
      </c>
      <c r="P191" s="158">
        <f t="shared" si="16"/>
        <v>0</v>
      </c>
      <c r="Q191" s="158">
        <v>0</v>
      </c>
      <c r="R191" s="158">
        <f t="shared" si="17"/>
        <v>0</v>
      </c>
      <c r="S191" s="158">
        <v>0</v>
      </c>
      <c r="T191" s="159">
        <f t="shared" si="18"/>
        <v>0</v>
      </c>
      <c r="AR191" s="106" t="s">
        <v>420</v>
      </c>
      <c r="AT191" s="106" t="s">
        <v>197</v>
      </c>
      <c r="AU191" s="106" t="s">
        <v>174</v>
      </c>
      <c r="AY191" s="3" t="s">
        <v>194</v>
      </c>
      <c r="BE191" s="81">
        <f t="shared" si="19"/>
        <v>0</v>
      </c>
      <c r="BF191" s="81">
        <f t="shared" si="20"/>
        <v>0</v>
      </c>
      <c r="BG191" s="81">
        <f t="shared" si="21"/>
        <v>0</v>
      </c>
      <c r="BH191" s="81">
        <f t="shared" si="22"/>
        <v>0</v>
      </c>
      <c r="BI191" s="81">
        <f t="shared" si="23"/>
        <v>0</v>
      </c>
      <c r="BJ191" s="3" t="s">
        <v>174</v>
      </c>
      <c r="BK191" s="81">
        <f t="shared" si="24"/>
        <v>0</v>
      </c>
      <c r="BL191" s="3" t="s">
        <v>420</v>
      </c>
      <c r="BM191" s="106" t="s">
        <v>3265</v>
      </c>
    </row>
    <row r="192" spans="2:65" s="18" customFormat="1" ht="24.2" customHeight="1">
      <c r="B192" s="121"/>
      <c r="C192" s="150" t="s">
        <v>236</v>
      </c>
      <c r="D192" s="150" t="s">
        <v>197</v>
      </c>
      <c r="E192" s="151" t="s">
        <v>2039</v>
      </c>
      <c r="F192" s="152" t="s">
        <v>2040</v>
      </c>
      <c r="G192" s="153" t="s">
        <v>803</v>
      </c>
      <c r="H192" s="154">
        <v>490</v>
      </c>
      <c r="I192" s="155"/>
      <c r="J192" s="155">
        <f t="shared" si="15"/>
        <v>0</v>
      </c>
      <c r="K192" s="156"/>
      <c r="L192" s="19"/>
      <c r="M192" s="157" t="s">
        <v>1</v>
      </c>
      <c r="N192" s="120" t="s">
        <v>42</v>
      </c>
      <c r="P192" s="158">
        <f t="shared" si="16"/>
        <v>0</v>
      </c>
      <c r="Q192" s="158">
        <v>0</v>
      </c>
      <c r="R192" s="158">
        <f t="shared" si="17"/>
        <v>0</v>
      </c>
      <c r="S192" s="158">
        <v>0</v>
      </c>
      <c r="T192" s="159">
        <f t="shared" si="18"/>
        <v>0</v>
      </c>
      <c r="AR192" s="106" t="s">
        <v>420</v>
      </c>
      <c r="AT192" s="106" t="s">
        <v>197</v>
      </c>
      <c r="AU192" s="106" t="s">
        <v>174</v>
      </c>
      <c r="AY192" s="3" t="s">
        <v>194</v>
      </c>
      <c r="BE192" s="81">
        <f t="shared" si="19"/>
        <v>0</v>
      </c>
      <c r="BF192" s="81">
        <f t="shared" si="20"/>
        <v>0</v>
      </c>
      <c r="BG192" s="81">
        <f t="shared" si="21"/>
        <v>0</v>
      </c>
      <c r="BH192" s="81">
        <f t="shared" si="22"/>
        <v>0</v>
      </c>
      <c r="BI192" s="81">
        <f t="shared" si="23"/>
        <v>0</v>
      </c>
      <c r="BJ192" s="3" t="s">
        <v>174</v>
      </c>
      <c r="BK192" s="81">
        <f t="shared" si="24"/>
        <v>0</v>
      </c>
      <c r="BL192" s="3" t="s">
        <v>420</v>
      </c>
      <c r="BM192" s="106" t="s">
        <v>3266</v>
      </c>
    </row>
    <row r="193" spans="2:65" s="18" customFormat="1" ht="37.9" customHeight="1">
      <c r="B193" s="121"/>
      <c r="C193" s="150" t="s">
        <v>240</v>
      </c>
      <c r="D193" s="150" t="s">
        <v>197</v>
      </c>
      <c r="E193" s="151" t="s">
        <v>3267</v>
      </c>
      <c r="F193" s="152" t="s">
        <v>3268</v>
      </c>
      <c r="G193" s="153" t="s">
        <v>284</v>
      </c>
      <c r="H193" s="154">
        <v>40</v>
      </c>
      <c r="I193" s="155"/>
      <c r="J193" s="155">
        <f t="shared" si="15"/>
        <v>0</v>
      </c>
      <c r="K193" s="156"/>
      <c r="L193" s="19"/>
      <c r="M193" s="157" t="s">
        <v>1</v>
      </c>
      <c r="N193" s="120" t="s">
        <v>42</v>
      </c>
      <c r="P193" s="158">
        <f t="shared" si="16"/>
        <v>0</v>
      </c>
      <c r="Q193" s="158">
        <v>0</v>
      </c>
      <c r="R193" s="158">
        <f t="shared" si="17"/>
        <v>0</v>
      </c>
      <c r="S193" s="158">
        <v>0</v>
      </c>
      <c r="T193" s="159">
        <f t="shared" si="18"/>
        <v>0</v>
      </c>
      <c r="AR193" s="106" t="s">
        <v>420</v>
      </c>
      <c r="AT193" s="106" t="s">
        <v>197</v>
      </c>
      <c r="AU193" s="106" t="s">
        <v>174</v>
      </c>
      <c r="AY193" s="3" t="s">
        <v>194</v>
      </c>
      <c r="BE193" s="81">
        <f t="shared" si="19"/>
        <v>0</v>
      </c>
      <c r="BF193" s="81">
        <f t="shared" si="20"/>
        <v>0</v>
      </c>
      <c r="BG193" s="81">
        <f t="shared" si="21"/>
        <v>0</v>
      </c>
      <c r="BH193" s="81">
        <f t="shared" si="22"/>
        <v>0</v>
      </c>
      <c r="BI193" s="81">
        <f t="shared" si="23"/>
        <v>0</v>
      </c>
      <c r="BJ193" s="3" t="s">
        <v>174</v>
      </c>
      <c r="BK193" s="81">
        <f t="shared" si="24"/>
        <v>0</v>
      </c>
      <c r="BL193" s="3" t="s">
        <v>420</v>
      </c>
      <c r="BM193" s="106" t="s">
        <v>3269</v>
      </c>
    </row>
    <row r="194" spans="2:65" s="18" customFormat="1" ht="24.2" customHeight="1">
      <c r="B194" s="121"/>
      <c r="C194" s="165" t="s">
        <v>244</v>
      </c>
      <c r="D194" s="165" t="s">
        <v>209</v>
      </c>
      <c r="E194" s="166" t="s">
        <v>2683</v>
      </c>
      <c r="F194" s="167" t="s">
        <v>3270</v>
      </c>
      <c r="G194" s="168" t="s">
        <v>284</v>
      </c>
      <c r="H194" s="169">
        <v>40</v>
      </c>
      <c r="I194" s="170"/>
      <c r="J194" s="170">
        <f t="shared" si="15"/>
        <v>0</v>
      </c>
      <c r="K194" s="171"/>
      <c r="L194" s="172"/>
      <c r="M194" s="173" t="s">
        <v>1</v>
      </c>
      <c r="N194" s="174" t="s">
        <v>42</v>
      </c>
      <c r="P194" s="158">
        <f t="shared" si="16"/>
        <v>0</v>
      </c>
      <c r="Q194" s="158">
        <v>1.48E-3</v>
      </c>
      <c r="R194" s="158">
        <f t="shared" si="17"/>
        <v>5.9200000000000003E-2</v>
      </c>
      <c r="S194" s="158">
        <v>0</v>
      </c>
      <c r="T194" s="159">
        <f t="shared" si="18"/>
        <v>0</v>
      </c>
      <c r="AR194" s="106" t="s">
        <v>352</v>
      </c>
      <c r="AT194" s="106" t="s">
        <v>209</v>
      </c>
      <c r="AU194" s="106" t="s">
        <v>174</v>
      </c>
      <c r="AY194" s="3" t="s">
        <v>194</v>
      </c>
      <c r="BE194" s="81">
        <f t="shared" si="19"/>
        <v>0</v>
      </c>
      <c r="BF194" s="81">
        <f t="shared" si="20"/>
        <v>0</v>
      </c>
      <c r="BG194" s="81">
        <f t="shared" si="21"/>
        <v>0</v>
      </c>
      <c r="BH194" s="81">
        <f t="shared" si="22"/>
        <v>0</v>
      </c>
      <c r="BI194" s="81">
        <f t="shared" si="23"/>
        <v>0</v>
      </c>
      <c r="BJ194" s="3" t="s">
        <v>174</v>
      </c>
      <c r="BK194" s="81">
        <f t="shared" si="24"/>
        <v>0</v>
      </c>
      <c r="BL194" s="3" t="s">
        <v>352</v>
      </c>
      <c r="BM194" s="106" t="s">
        <v>3271</v>
      </c>
    </row>
    <row r="195" spans="2:65" s="18" customFormat="1" ht="33" customHeight="1">
      <c r="B195" s="121"/>
      <c r="C195" s="150" t="s">
        <v>249</v>
      </c>
      <c r="D195" s="150" t="s">
        <v>197</v>
      </c>
      <c r="E195" s="151" t="s">
        <v>2051</v>
      </c>
      <c r="F195" s="152" t="s">
        <v>2052</v>
      </c>
      <c r="G195" s="153" t="s">
        <v>284</v>
      </c>
      <c r="H195" s="154">
        <v>3675</v>
      </c>
      <c r="I195" s="155"/>
      <c r="J195" s="155">
        <f t="shared" si="15"/>
        <v>0</v>
      </c>
      <c r="K195" s="156"/>
      <c r="L195" s="19"/>
      <c r="M195" s="157" t="s">
        <v>1</v>
      </c>
      <c r="N195" s="120" t="s">
        <v>42</v>
      </c>
      <c r="P195" s="158">
        <f t="shared" si="16"/>
        <v>0</v>
      </c>
      <c r="Q195" s="158">
        <v>0</v>
      </c>
      <c r="R195" s="158">
        <f t="shared" si="17"/>
        <v>0</v>
      </c>
      <c r="S195" s="158">
        <v>0</v>
      </c>
      <c r="T195" s="159">
        <f t="shared" si="18"/>
        <v>0</v>
      </c>
      <c r="AR195" s="106" t="s">
        <v>420</v>
      </c>
      <c r="AT195" s="106" t="s">
        <v>197</v>
      </c>
      <c r="AU195" s="106" t="s">
        <v>174</v>
      </c>
      <c r="AY195" s="3" t="s">
        <v>194</v>
      </c>
      <c r="BE195" s="81">
        <f t="shared" si="19"/>
        <v>0</v>
      </c>
      <c r="BF195" s="81">
        <f t="shared" si="20"/>
        <v>0</v>
      </c>
      <c r="BG195" s="81">
        <f t="shared" si="21"/>
        <v>0</v>
      </c>
      <c r="BH195" s="81">
        <f t="shared" si="22"/>
        <v>0</v>
      </c>
      <c r="BI195" s="81">
        <f t="shared" si="23"/>
        <v>0</v>
      </c>
      <c r="BJ195" s="3" t="s">
        <v>174</v>
      </c>
      <c r="BK195" s="81">
        <f t="shared" si="24"/>
        <v>0</v>
      </c>
      <c r="BL195" s="3" t="s">
        <v>420</v>
      </c>
      <c r="BM195" s="106" t="s">
        <v>3272</v>
      </c>
    </row>
    <row r="196" spans="2:65" s="18" customFormat="1" ht="33" customHeight="1">
      <c r="B196" s="121"/>
      <c r="C196" s="150" t="s">
        <v>253</v>
      </c>
      <c r="D196" s="150" t="s">
        <v>197</v>
      </c>
      <c r="E196" s="151" t="s">
        <v>2051</v>
      </c>
      <c r="F196" s="152" t="s">
        <v>2052</v>
      </c>
      <c r="G196" s="153" t="s">
        <v>284</v>
      </c>
      <c r="H196" s="154">
        <v>650</v>
      </c>
      <c r="I196" s="155"/>
      <c r="J196" s="155">
        <f t="shared" si="15"/>
        <v>0</v>
      </c>
      <c r="K196" s="156"/>
      <c r="L196" s="19"/>
      <c r="M196" s="157" t="s">
        <v>1</v>
      </c>
      <c r="N196" s="120" t="s">
        <v>42</v>
      </c>
      <c r="P196" s="158">
        <f t="shared" si="16"/>
        <v>0</v>
      </c>
      <c r="Q196" s="158">
        <v>0</v>
      </c>
      <c r="R196" s="158">
        <f t="shared" si="17"/>
        <v>0</v>
      </c>
      <c r="S196" s="158">
        <v>0</v>
      </c>
      <c r="T196" s="159">
        <f t="shared" si="18"/>
        <v>0</v>
      </c>
      <c r="AR196" s="106" t="s">
        <v>420</v>
      </c>
      <c r="AT196" s="106" t="s">
        <v>197</v>
      </c>
      <c r="AU196" s="106" t="s">
        <v>174</v>
      </c>
      <c r="AY196" s="3" t="s">
        <v>194</v>
      </c>
      <c r="BE196" s="81">
        <f t="shared" si="19"/>
        <v>0</v>
      </c>
      <c r="BF196" s="81">
        <f t="shared" si="20"/>
        <v>0</v>
      </c>
      <c r="BG196" s="81">
        <f t="shared" si="21"/>
        <v>0</v>
      </c>
      <c r="BH196" s="81">
        <f t="shared" si="22"/>
        <v>0</v>
      </c>
      <c r="BI196" s="81">
        <f t="shared" si="23"/>
        <v>0</v>
      </c>
      <c r="BJ196" s="3" t="s">
        <v>174</v>
      </c>
      <c r="BK196" s="81">
        <f t="shared" si="24"/>
        <v>0</v>
      </c>
      <c r="BL196" s="3" t="s">
        <v>420</v>
      </c>
      <c r="BM196" s="106" t="s">
        <v>3273</v>
      </c>
    </row>
    <row r="197" spans="2:65" s="18" customFormat="1" ht="24.2" customHeight="1">
      <c r="B197" s="121"/>
      <c r="C197" s="150" t="s">
        <v>257</v>
      </c>
      <c r="D197" s="150" t="s">
        <v>197</v>
      </c>
      <c r="E197" s="151" t="s">
        <v>2054</v>
      </c>
      <c r="F197" s="152" t="s">
        <v>2055</v>
      </c>
      <c r="G197" s="153" t="s">
        <v>803</v>
      </c>
      <c r="H197" s="154">
        <v>20</v>
      </c>
      <c r="I197" s="155"/>
      <c r="J197" s="155">
        <f t="shared" si="15"/>
        <v>0</v>
      </c>
      <c r="K197" s="156"/>
      <c r="L197" s="19"/>
      <c r="M197" s="157" t="s">
        <v>1</v>
      </c>
      <c r="N197" s="120" t="s">
        <v>42</v>
      </c>
      <c r="P197" s="158">
        <f t="shared" si="16"/>
        <v>0</v>
      </c>
      <c r="Q197" s="158">
        <v>0</v>
      </c>
      <c r="R197" s="158">
        <f t="shared" si="17"/>
        <v>0</v>
      </c>
      <c r="S197" s="158">
        <v>0</v>
      </c>
      <c r="T197" s="159">
        <f t="shared" si="18"/>
        <v>0</v>
      </c>
      <c r="AR197" s="106" t="s">
        <v>420</v>
      </c>
      <c r="AT197" s="106" t="s">
        <v>197</v>
      </c>
      <c r="AU197" s="106" t="s">
        <v>174</v>
      </c>
      <c r="AY197" s="3" t="s">
        <v>194</v>
      </c>
      <c r="BE197" s="81">
        <f t="shared" si="19"/>
        <v>0</v>
      </c>
      <c r="BF197" s="81">
        <f t="shared" si="20"/>
        <v>0</v>
      </c>
      <c r="BG197" s="81">
        <f t="shared" si="21"/>
        <v>0</v>
      </c>
      <c r="BH197" s="81">
        <f t="shared" si="22"/>
        <v>0</v>
      </c>
      <c r="BI197" s="81">
        <f t="shared" si="23"/>
        <v>0</v>
      </c>
      <c r="BJ197" s="3" t="s">
        <v>174</v>
      </c>
      <c r="BK197" s="81">
        <f t="shared" si="24"/>
        <v>0</v>
      </c>
      <c r="BL197" s="3" t="s">
        <v>420</v>
      </c>
      <c r="BM197" s="106" t="s">
        <v>3274</v>
      </c>
    </row>
    <row r="198" spans="2:65" s="18" customFormat="1" ht="24.2" customHeight="1">
      <c r="B198" s="121"/>
      <c r="C198" s="150" t="s">
        <v>261</v>
      </c>
      <c r="D198" s="150" t="s">
        <v>197</v>
      </c>
      <c r="E198" s="151" t="s">
        <v>2057</v>
      </c>
      <c r="F198" s="152" t="s">
        <v>2058</v>
      </c>
      <c r="G198" s="153" t="s">
        <v>803</v>
      </c>
      <c r="H198" s="154">
        <v>200</v>
      </c>
      <c r="I198" s="155"/>
      <c r="J198" s="155">
        <f t="shared" si="15"/>
        <v>0</v>
      </c>
      <c r="K198" s="156"/>
      <c r="L198" s="19"/>
      <c r="M198" s="157" t="s">
        <v>1</v>
      </c>
      <c r="N198" s="120" t="s">
        <v>42</v>
      </c>
      <c r="P198" s="158">
        <f t="shared" si="16"/>
        <v>0</v>
      </c>
      <c r="Q198" s="158">
        <v>0</v>
      </c>
      <c r="R198" s="158">
        <f t="shared" si="17"/>
        <v>0</v>
      </c>
      <c r="S198" s="158">
        <v>0</v>
      </c>
      <c r="T198" s="159">
        <f t="shared" si="18"/>
        <v>0</v>
      </c>
      <c r="AR198" s="106" t="s">
        <v>420</v>
      </c>
      <c r="AT198" s="106" t="s">
        <v>197</v>
      </c>
      <c r="AU198" s="106" t="s">
        <v>174</v>
      </c>
      <c r="AY198" s="3" t="s">
        <v>194</v>
      </c>
      <c r="BE198" s="81">
        <f t="shared" si="19"/>
        <v>0</v>
      </c>
      <c r="BF198" s="81">
        <f t="shared" si="20"/>
        <v>0</v>
      </c>
      <c r="BG198" s="81">
        <f t="shared" si="21"/>
        <v>0</v>
      </c>
      <c r="BH198" s="81">
        <f t="shared" si="22"/>
        <v>0</v>
      </c>
      <c r="BI198" s="81">
        <f t="shared" si="23"/>
        <v>0</v>
      </c>
      <c r="BJ198" s="3" t="s">
        <v>174</v>
      </c>
      <c r="BK198" s="81">
        <f t="shared" si="24"/>
        <v>0</v>
      </c>
      <c r="BL198" s="3" t="s">
        <v>420</v>
      </c>
      <c r="BM198" s="106" t="s">
        <v>3275</v>
      </c>
    </row>
    <row r="199" spans="2:65" s="18" customFormat="1" ht="33" customHeight="1">
      <c r="B199" s="121"/>
      <c r="C199" s="150" t="s">
        <v>265</v>
      </c>
      <c r="D199" s="150" t="s">
        <v>197</v>
      </c>
      <c r="E199" s="151" t="s">
        <v>2060</v>
      </c>
      <c r="F199" s="152" t="s">
        <v>2061</v>
      </c>
      <c r="G199" s="153" t="s">
        <v>419</v>
      </c>
      <c r="H199" s="154">
        <v>1220</v>
      </c>
      <c r="I199" s="155"/>
      <c r="J199" s="155">
        <f t="shared" si="15"/>
        <v>0</v>
      </c>
      <c r="K199" s="156"/>
      <c r="L199" s="19"/>
      <c r="M199" s="160" t="s">
        <v>1</v>
      </c>
      <c r="N199" s="161" t="s">
        <v>42</v>
      </c>
      <c r="O199" s="162"/>
      <c r="P199" s="163">
        <f t="shared" si="16"/>
        <v>0</v>
      </c>
      <c r="Q199" s="163">
        <v>0</v>
      </c>
      <c r="R199" s="163">
        <f t="shared" si="17"/>
        <v>0</v>
      </c>
      <c r="S199" s="163">
        <v>0</v>
      </c>
      <c r="T199" s="164">
        <f t="shared" si="18"/>
        <v>0</v>
      </c>
      <c r="AR199" s="106" t="s">
        <v>420</v>
      </c>
      <c r="AT199" s="106" t="s">
        <v>197</v>
      </c>
      <c r="AU199" s="106" t="s">
        <v>174</v>
      </c>
      <c r="AY199" s="3" t="s">
        <v>194</v>
      </c>
      <c r="BE199" s="81">
        <f t="shared" si="19"/>
        <v>0</v>
      </c>
      <c r="BF199" s="81">
        <f t="shared" si="20"/>
        <v>0</v>
      </c>
      <c r="BG199" s="81">
        <f t="shared" si="21"/>
        <v>0</v>
      </c>
      <c r="BH199" s="81">
        <f t="shared" si="22"/>
        <v>0</v>
      </c>
      <c r="BI199" s="81">
        <f t="shared" si="23"/>
        <v>0</v>
      </c>
      <c r="BJ199" s="3" t="s">
        <v>174</v>
      </c>
      <c r="BK199" s="81">
        <f t="shared" si="24"/>
        <v>0</v>
      </c>
      <c r="BL199" s="3" t="s">
        <v>420</v>
      </c>
      <c r="BM199" s="106" t="s">
        <v>3276</v>
      </c>
    </row>
    <row r="200" spans="2:65" s="18" customFormat="1" ht="6.95" customHeight="1">
      <c r="B200" s="33"/>
      <c r="C200" s="34"/>
      <c r="D200" s="34"/>
      <c r="E200" s="34"/>
      <c r="F200" s="34"/>
      <c r="G200" s="34"/>
      <c r="H200" s="34"/>
      <c r="I200" s="34"/>
      <c r="J200" s="34"/>
      <c r="K200" s="34"/>
      <c r="L200" s="19"/>
    </row>
  </sheetData>
  <autoFilter ref="C131:K199"/>
  <mergeCells count="14">
    <mergeCell ref="D110:F110"/>
    <mergeCell ref="E122:H122"/>
    <mergeCell ref="E124:H124"/>
    <mergeCell ref="L2:V2"/>
    <mergeCell ref="E86:H86"/>
    <mergeCell ref="D106:F106"/>
    <mergeCell ref="D107:F107"/>
    <mergeCell ref="D108:F108"/>
    <mergeCell ref="D109:F109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0"/>
  <sheetViews>
    <sheetView showGridLines="0" topLeftCell="A125" workbookViewId="0">
      <selection activeCell="C118" sqref="C118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136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3277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86</v>
      </c>
      <c r="I11" s="12" t="s">
        <v>18</v>
      </c>
      <c r="J11" s="13" t="s">
        <v>155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21.75" customHeight="1">
      <c r="B13" s="19"/>
      <c r="D13" s="10" t="s">
        <v>156</v>
      </c>
      <c r="F13" s="87" t="s">
        <v>157</v>
      </c>
      <c r="I13" s="10" t="s">
        <v>158</v>
      </c>
      <c r="J13" s="87" t="s">
        <v>159</v>
      </c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160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J95</f>
        <v>0</v>
      </c>
      <c r="L30" s="19"/>
    </row>
    <row r="31" spans="2:12" s="18" customFormat="1" ht="14.45" customHeight="1">
      <c r="B31" s="19"/>
      <c r="D31" s="17" t="s">
        <v>146</v>
      </c>
      <c r="J31" s="90">
        <f>J103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ROUND((SUM(BE103:BE110) + SUM(BE130:BE169)),  2)</f>
        <v>0</v>
      </c>
      <c r="G35" s="96"/>
      <c r="H35" s="96"/>
      <c r="I35" s="97">
        <v>0.23</v>
      </c>
      <c r="J35" s="95">
        <f>ROUND(((SUM(BE103:BE110) + SUM(BE130:BE169))*I35),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ROUND((SUM(BF103:BF110) + SUM(BF130:BF169)),  2)</f>
        <v>0</v>
      </c>
      <c r="I36" s="99">
        <v>0.23</v>
      </c>
      <c r="J36" s="98">
        <f>ROUND(((SUM(BF103:BF110) + SUM(BF130:BF169))*I36),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ROUND((SUM(BG103:BG110) + SUM(BG130:BG169)),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ROUND((SUM(BH103:BH110) + SUM(BH130:BH169)),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ROUND((SUM(BI103:BI110) + SUM(BI130:BI169)),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s="18" customFormat="1" ht="14.45" customHeight="1">
      <c r="B49" s="19"/>
      <c r="D49" s="30" t="s">
        <v>49</v>
      </c>
      <c r="E49" s="31"/>
      <c r="F49" s="31"/>
      <c r="G49" s="30" t="s">
        <v>50</v>
      </c>
      <c r="H49" s="31"/>
      <c r="I49" s="31"/>
      <c r="J49" s="31"/>
      <c r="K49" s="31"/>
      <c r="L49" s="19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 s="18" customFormat="1" ht="12.75">
      <c r="B60" s="19"/>
      <c r="D60" s="32" t="s">
        <v>51</v>
      </c>
      <c r="E60" s="21"/>
      <c r="F60" s="103" t="s">
        <v>52</v>
      </c>
      <c r="G60" s="32" t="s">
        <v>51</v>
      </c>
      <c r="H60" s="21"/>
      <c r="I60" s="21"/>
      <c r="J60" s="104" t="s">
        <v>52</v>
      </c>
      <c r="K60" s="21"/>
      <c r="L60" s="19"/>
    </row>
    <row r="61" spans="2:12">
      <c r="B61" s="6"/>
      <c r="L61" s="6"/>
    </row>
    <row r="62" spans="2:12">
      <c r="B62" s="6"/>
      <c r="L62" s="6"/>
    </row>
    <row r="63" spans="2:12">
      <c r="B63" s="6"/>
      <c r="L63" s="6"/>
    </row>
    <row r="64" spans="2:12" s="18" customFormat="1" ht="12.75">
      <c r="B64" s="19"/>
      <c r="D64" s="30" t="s">
        <v>53</v>
      </c>
      <c r="E64" s="31"/>
      <c r="F64" s="31"/>
      <c r="G64" s="30" t="s">
        <v>54</v>
      </c>
      <c r="H64" s="31"/>
      <c r="I64" s="31"/>
      <c r="J64" s="31"/>
      <c r="K64" s="31"/>
      <c r="L64" s="19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 s="18" customFormat="1" ht="12.75">
      <c r="B75" s="19"/>
      <c r="D75" s="32" t="s">
        <v>51</v>
      </c>
      <c r="E75" s="21"/>
      <c r="F75" s="103" t="s">
        <v>52</v>
      </c>
      <c r="G75" s="32" t="s">
        <v>51</v>
      </c>
      <c r="H75" s="21"/>
      <c r="I75" s="21"/>
      <c r="J75" s="104" t="s">
        <v>52</v>
      </c>
      <c r="K75" s="21"/>
      <c r="L75" s="19"/>
    </row>
    <row r="76" spans="2:12" s="18" customFormat="1" ht="14.45" customHeigh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19"/>
    </row>
    <row r="80" spans="2:12" s="18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19"/>
    </row>
    <row r="81" spans="2:47" s="18" customFormat="1" ht="24.95" customHeight="1">
      <c r="B81" s="19"/>
      <c r="C81" s="7" t="s">
        <v>162</v>
      </c>
      <c r="L81" s="19"/>
    </row>
    <row r="82" spans="2:47" s="18" customFormat="1" ht="6.95" customHeight="1">
      <c r="B82" s="19"/>
      <c r="L82" s="19"/>
    </row>
    <row r="83" spans="2:47" s="18" customFormat="1" ht="12" customHeight="1">
      <c r="B83" s="19"/>
      <c r="C83" s="12" t="s">
        <v>15</v>
      </c>
      <c r="L83" s="19"/>
    </row>
    <row r="84" spans="2:47" s="18" customFormat="1" ht="26.25" customHeight="1">
      <c r="B84" s="19"/>
      <c r="E84" s="226" t="str">
        <f>E7</f>
        <v>25A092 - 17981 - VAR ESt. 110 kV - doplnenie kompenzačnej tlmivky VVN a rekonštrukcia súvisiacich zariadení (II. časť  -</v>
      </c>
      <c r="F84" s="227"/>
      <c r="G84" s="227"/>
      <c r="H84" s="227"/>
      <c r="L84" s="19"/>
    </row>
    <row r="85" spans="2:47" s="18" customFormat="1" ht="12" customHeight="1">
      <c r="B85" s="19"/>
      <c r="C85" s="12" t="s">
        <v>153</v>
      </c>
      <c r="L85" s="19"/>
    </row>
    <row r="86" spans="2:47" s="18" customFormat="1" ht="16.5" customHeight="1">
      <c r="B86" s="19"/>
      <c r="E86" s="220" t="str">
        <f>E9</f>
        <v>SO51 - Bleskozvod R110 kV</v>
      </c>
      <c r="F86" s="228"/>
      <c r="G86" s="228"/>
      <c r="H86" s="228"/>
      <c r="L86" s="19"/>
    </row>
    <row r="87" spans="2:47" s="18" customFormat="1" ht="6.95" customHeight="1">
      <c r="B87" s="19"/>
      <c r="L87" s="19"/>
    </row>
    <row r="88" spans="2:47" s="18" customFormat="1" ht="12" customHeight="1">
      <c r="B88" s="19"/>
      <c r="C88" s="12" t="s">
        <v>19</v>
      </c>
      <c r="F88" s="13" t="str">
        <f>F12</f>
        <v>Košice</v>
      </c>
      <c r="I88" s="12" t="s">
        <v>21</v>
      </c>
      <c r="J88" s="86" t="str">
        <f>IF(J12="","",J12)</f>
        <v>24. 6. 2026</v>
      </c>
      <c r="L88" s="19"/>
    </row>
    <row r="89" spans="2:47" s="18" customFormat="1" ht="6.95" customHeight="1">
      <c r="B89" s="19"/>
      <c r="L89" s="19"/>
    </row>
    <row r="90" spans="2:47" s="18" customFormat="1" ht="15.2" customHeight="1">
      <c r="B90" s="19"/>
      <c r="C90" s="12" t="s">
        <v>23</v>
      </c>
      <c r="F90" s="13" t="str">
        <f>E15</f>
        <v>Stredoslovenská distribučná, a.s.</v>
      </c>
      <c r="I90" s="12" t="s">
        <v>28</v>
      </c>
      <c r="J90" s="105" t="str">
        <f>E21</f>
        <v>Ing.Jaroslav Kločanka</v>
      </c>
      <c r="L90" s="19"/>
    </row>
    <row r="91" spans="2:47" s="18" customFormat="1" ht="15.2" customHeight="1">
      <c r="B91" s="19"/>
      <c r="C91" s="12" t="s">
        <v>27</v>
      </c>
      <c r="F91" s="13" t="str">
        <f>IF(E18="","",E18)</f>
        <v/>
      </c>
      <c r="I91" s="12" t="s">
        <v>31</v>
      </c>
      <c r="J91" s="105" t="str">
        <f>E24</f>
        <v xml:space="preserve"> </v>
      </c>
      <c r="L91" s="19"/>
    </row>
    <row r="92" spans="2:47" s="18" customFormat="1" ht="10.35" customHeight="1">
      <c r="B92" s="19"/>
      <c r="L92" s="19"/>
    </row>
    <row r="93" spans="2:47" s="18" customFormat="1" ht="29.25" customHeight="1">
      <c r="B93" s="19"/>
      <c r="C93" s="106" t="s">
        <v>163</v>
      </c>
      <c r="J93" s="107" t="s">
        <v>164</v>
      </c>
      <c r="L93" s="19"/>
    </row>
    <row r="94" spans="2:47" s="18" customFormat="1" ht="10.35" customHeight="1">
      <c r="B94" s="19"/>
      <c r="L94" s="19"/>
    </row>
    <row r="95" spans="2:47" s="18" customFormat="1" ht="22.9" customHeight="1">
      <c r="B95" s="19"/>
      <c r="C95" s="108" t="s">
        <v>165</v>
      </c>
      <c r="J95" s="92">
        <f>J130</f>
        <v>0</v>
      </c>
      <c r="L95" s="19"/>
      <c r="AU95" s="3" t="s">
        <v>166</v>
      </c>
    </row>
    <row r="96" spans="2:47" s="109" customFormat="1" ht="24.95" customHeight="1">
      <c r="B96" s="110"/>
      <c r="D96" s="111" t="s">
        <v>167</v>
      </c>
      <c r="E96" s="112"/>
      <c r="F96" s="112"/>
      <c r="G96" s="112"/>
      <c r="H96" s="112"/>
      <c r="I96" s="112"/>
      <c r="J96" s="113">
        <f>J131</f>
        <v>0</v>
      </c>
      <c r="L96" s="110"/>
    </row>
    <row r="97" spans="2:65" s="114" customFormat="1" ht="19.899999999999999" customHeight="1">
      <c r="B97" s="115"/>
      <c r="D97" s="116" t="s">
        <v>343</v>
      </c>
      <c r="E97" s="117"/>
      <c r="F97" s="117"/>
      <c r="G97" s="117"/>
      <c r="H97" s="117"/>
      <c r="I97" s="117"/>
      <c r="J97" s="118">
        <f>J132</f>
        <v>0</v>
      </c>
      <c r="L97" s="115"/>
    </row>
    <row r="98" spans="2:65" s="109" customFormat="1" ht="24.95" customHeight="1">
      <c r="B98" s="110"/>
      <c r="D98" s="111" t="s">
        <v>169</v>
      </c>
      <c r="E98" s="112"/>
      <c r="F98" s="112"/>
      <c r="G98" s="112"/>
      <c r="H98" s="112"/>
      <c r="I98" s="112"/>
      <c r="J98" s="113">
        <f>J138</f>
        <v>0</v>
      </c>
      <c r="L98" s="110"/>
    </row>
    <row r="99" spans="2:65" s="114" customFormat="1" ht="19.899999999999999" customHeight="1">
      <c r="B99" s="115"/>
      <c r="D99" s="116" t="s">
        <v>344</v>
      </c>
      <c r="E99" s="117"/>
      <c r="F99" s="117"/>
      <c r="G99" s="117"/>
      <c r="H99" s="117"/>
      <c r="I99" s="117"/>
      <c r="J99" s="118">
        <f>J139</f>
        <v>0</v>
      </c>
      <c r="L99" s="115"/>
    </row>
    <row r="100" spans="2:65" s="114" customFormat="1" ht="19.899999999999999" customHeight="1">
      <c r="B100" s="115"/>
      <c r="D100" s="116" t="s">
        <v>717</v>
      </c>
      <c r="E100" s="117"/>
      <c r="F100" s="117"/>
      <c r="G100" s="117"/>
      <c r="H100" s="117"/>
      <c r="I100" s="117"/>
      <c r="J100" s="118">
        <f>J163</f>
        <v>0</v>
      </c>
      <c r="L100" s="115"/>
    </row>
    <row r="101" spans="2:65" s="18" customFormat="1" ht="21.75" customHeight="1">
      <c r="B101" s="19"/>
      <c r="L101" s="19"/>
    </row>
    <row r="102" spans="2:65" s="18" customFormat="1" ht="6.95" customHeight="1">
      <c r="B102" s="19"/>
      <c r="L102" s="19"/>
    </row>
    <row r="103" spans="2:65" s="18" customFormat="1" ht="29.25" customHeight="1">
      <c r="B103" s="19"/>
      <c r="C103" s="108" t="s">
        <v>171</v>
      </c>
      <c r="J103" s="119">
        <f>ROUND(J104 + J105 + J106 + J107 + J108 + J109,2)</f>
        <v>0</v>
      </c>
      <c r="L103" s="19"/>
      <c r="N103" s="120" t="s">
        <v>40</v>
      </c>
    </row>
    <row r="104" spans="2:65" s="18" customFormat="1" ht="18" customHeight="1">
      <c r="B104" s="121"/>
      <c r="C104" s="122"/>
      <c r="D104" s="185" t="s">
        <v>172</v>
      </c>
      <c r="E104" s="185"/>
      <c r="F104" s="185"/>
      <c r="G104" s="122"/>
      <c r="H104" s="122"/>
      <c r="I104" s="122"/>
      <c r="J104" s="123">
        <v>0</v>
      </c>
      <c r="K104" s="122"/>
      <c r="L104" s="121"/>
      <c r="M104" s="122"/>
      <c r="N104" s="79" t="s">
        <v>42</v>
      </c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4" t="s">
        <v>173</v>
      </c>
      <c r="AZ104" s="122"/>
      <c r="BA104" s="122"/>
      <c r="BB104" s="122"/>
      <c r="BC104" s="122"/>
      <c r="BD104" s="122"/>
      <c r="BE104" s="125">
        <f t="shared" ref="BE104:BE109" si="0">IF(N104="základná",J104,0)</f>
        <v>0</v>
      </c>
      <c r="BF104" s="125">
        <f t="shared" ref="BF104:BF109" si="1">IF(N104="znížená",J104,0)</f>
        <v>0</v>
      </c>
      <c r="BG104" s="125">
        <f t="shared" ref="BG104:BG109" si="2">IF(N104="zákl. prenesená",J104,0)</f>
        <v>0</v>
      </c>
      <c r="BH104" s="125">
        <f t="shared" ref="BH104:BH109" si="3">IF(N104="zníž. prenesená",J104,0)</f>
        <v>0</v>
      </c>
      <c r="BI104" s="125">
        <f t="shared" ref="BI104:BI109" si="4">IF(N104="nulová",J104,0)</f>
        <v>0</v>
      </c>
      <c r="BJ104" s="124" t="s">
        <v>174</v>
      </c>
      <c r="BK104" s="122"/>
      <c r="BL104" s="122"/>
      <c r="BM104" s="122"/>
    </row>
    <row r="105" spans="2:65" s="18" customFormat="1" ht="18" customHeight="1">
      <c r="B105" s="121"/>
      <c r="C105" s="122"/>
      <c r="D105" s="185" t="s">
        <v>175</v>
      </c>
      <c r="E105" s="185"/>
      <c r="F105" s="185"/>
      <c r="G105" s="122"/>
      <c r="H105" s="122"/>
      <c r="I105" s="122"/>
      <c r="J105" s="123">
        <v>0</v>
      </c>
      <c r="K105" s="122"/>
      <c r="L105" s="121"/>
      <c r="M105" s="122"/>
      <c r="N105" s="79" t="s">
        <v>42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4" t="s">
        <v>173</v>
      </c>
      <c r="AZ105" s="122"/>
      <c r="BA105" s="122"/>
      <c r="BB105" s="122"/>
      <c r="BC105" s="122"/>
      <c r="BD105" s="122"/>
      <c r="BE105" s="125">
        <f t="shared" si="0"/>
        <v>0</v>
      </c>
      <c r="BF105" s="125">
        <f t="shared" si="1"/>
        <v>0</v>
      </c>
      <c r="BG105" s="125">
        <f t="shared" si="2"/>
        <v>0</v>
      </c>
      <c r="BH105" s="125">
        <f t="shared" si="3"/>
        <v>0</v>
      </c>
      <c r="BI105" s="125">
        <f t="shared" si="4"/>
        <v>0</v>
      </c>
      <c r="BJ105" s="124" t="s">
        <v>174</v>
      </c>
      <c r="BK105" s="122"/>
      <c r="BL105" s="122"/>
      <c r="BM105" s="122"/>
    </row>
    <row r="106" spans="2:65" s="18" customFormat="1" ht="18" customHeight="1">
      <c r="B106" s="121"/>
      <c r="C106" s="122"/>
      <c r="D106" s="185" t="s">
        <v>176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si="0"/>
        <v>0</v>
      </c>
      <c r="BF106" s="125">
        <f t="shared" si="1"/>
        <v>0</v>
      </c>
      <c r="BG106" s="125">
        <f t="shared" si="2"/>
        <v>0</v>
      </c>
      <c r="BH106" s="125">
        <f t="shared" si="3"/>
        <v>0</v>
      </c>
      <c r="BI106" s="125">
        <f t="shared" si="4"/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177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178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26" t="s">
        <v>179</v>
      </c>
      <c r="E109" s="122"/>
      <c r="F109" s="122"/>
      <c r="G109" s="122"/>
      <c r="H109" s="122"/>
      <c r="I109" s="122"/>
      <c r="J109" s="123">
        <f>ROUND(J30*T109,2)</f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180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>
      <c r="B110" s="19"/>
      <c r="L110" s="19"/>
    </row>
    <row r="111" spans="2:65" s="18" customFormat="1" ht="29.25" customHeight="1">
      <c r="B111" s="19"/>
      <c r="C111" s="53" t="s">
        <v>151</v>
      </c>
      <c r="J111" s="92">
        <f>ROUND(J95+J103,2)</f>
        <v>0</v>
      </c>
      <c r="L111" s="19"/>
    </row>
    <row r="112" spans="2:65" s="18" customFormat="1" ht="6.95" customHeight="1"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19"/>
    </row>
    <row r="116" spans="2:12" s="18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19"/>
    </row>
    <row r="117" spans="2:12" s="18" customFormat="1" ht="24.95" customHeight="1">
      <c r="B117" s="19"/>
      <c r="C117" s="7" t="s">
        <v>3460</v>
      </c>
      <c r="L117" s="19"/>
    </row>
    <row r="118" spans="2:12" s="18" customFormat="1" ht="6.95" customHeight="1">
      <c r="B118" s="19"/>
      <c r="L118" s="19"/>
    </row>
    <row r="119" spans="2:12" s="18" customFormat="1" ht="12" customHeight="1">
      <c r="B119" s="19"/>
      <c r="C119" s="12" t="s">
        <v>15</v>
      </c>
      <c r="L119" s="19"/>
    </row>
    <row r="120" spans="2:12" s="18" customFormat="1" ht="26.25" customHeight="1">
      <c r="B120" s="19"/>
      <c r="E120" s="226" t="str">
        <f>E7</f>
        <v>25A092 - 17981 - VAR ESt. 110 kV - doplnenie kompenzačnej tlmivky VVN a rekonštrukcia súvisiacich zariadení (II. časť  -</v>
      </c>
      <c r="F120" s="227"/>
      <c r="G120" s="227"/>
      <c r="H120" s="227"/>
      <c r="L120" s="19"/>
    </row>
    <row r="121" spans="2:12" s="18" customFormat="1" ht="12" customHeight="1">
      <c r="B121" s="19"/>
      <c r="C121" s="12" t="s">
        <v>153</v>
      </c>
      <c r="L121" s="19"/>
    </row>
    <row r="122" spans="2:12" s="18" customFormat="1" ht="16.5" customHeight="1">
      <c r="B122" s="19"/>
      <c r="E122" s="220" t="str">
        <f>E9</f>
        <v>SO51 - Bleskozvod R110 kV</v>
      </c>
      <c r="F122" s="228"/>
      <c r="G122" s="228"/>
      <c r="H122" s="228"/>
      <c r="L122" s="19"/>
    </row>
    <row r="123" spans="2:12" s="18" customFormat="1" ht="6.95" customHeight="1">
      <c r="B123" s="19"/>
      <c r="L123" s="19"/>
    </row>
    <row r="124" spans="2:12" s="18" customFormat="1" ht="12" customHeight="1">
      <c r="B124" s="19"/>
      <c r="C124" s="12" t="s">
        <v>19</v>
      </c>
      <c r="F124" s="13" t="str">
        <f>F12</f>
        <v>Košice</v>
      </c>
      <c r="I124" s="12" t="s">
        <v>21</v>
      </c>
      <c r="J124" s="86" t="str">
        <f>IF(J12="","",J12)</f>
        <v>24. 6. 2026</v>
      </c>
      <c r="L124" s="19"/>
    </row>
    <row r="125" spans="2:12" s="18" customFormat="1" ht="6.95" customHeight="1">
      <c r="B125" s="19"/>
      <c r="L125" s="19"/>
    </row>
    <row r="126" spans="2:12" s="18" customFormat="1" ht="15.2" customHeight="1">
      <c r="B126" s="19"/>
      <c r="C126" s="12" t="s">
        <v>23</v>
      </c>
      <c r="F126" s="13" t="str">
        <f>E15</f>
        <v>Stredoslovenská distribučná, a.s.</v>
      </c>
      <c r="I126" s="12" t="s">
        <v>28</v>
      </c>
      <c r="J126" s="105" t="str">
        <f>E21</f>
        <v>Ing.Jaroslav Kločanka</v>
      </c>
      <c r="L126" s="19"/>
    </row>
    <row r="127" spans="2:12" s="18" customFormat="1" ht="15.2" customHeight="1">
      <c r="B127" s="19"/>
      <c r="C127" s="12" t="s">
        <v>27</v>
      </c>
      <c r="F127" s="13" t="str">
        <f>IF(E18="","",E18)</f>
        <v/>
      </c>
      <c r="I127" s="12" t="s">
        <v>31</v>
      </c>
      <c r="J127" s="105" t="str">
        <f>E24</f>
        <v xml:space="preserve"> </v>
      </c>
      <c r="L127" s="19"/>
    </row>
    <row r="128" spans="2:12" s="18" customFormat="1" ht="10.35" customHeight="1">
      <c r="B128" s="19"/>
      <c r="L128" s="19"/>
    </row>
    <row r="129" spans="2:65" s="127" customFormat="1" ht="29.25" customHeight="1">
      <c r="B129" s="128"/>
      <c r="C129" s="129" t="s">
        <v>181</v>
      </c>
      <c r="D129" s="130" t="s">
        <v>61</v>
      </c>
      <c r="E129" s="130" t="s">
        <v>57</v>
      </c>
      <c r="F129" s="130" t="s">
        <v>58</v>
      </c>
      <c r="G129" s="130" t="s">
        <v>182</v>
      </c>
      <c r="H129" s="130" t="s">
        <v>183</v>
      </c>
      <c r="I129" s="130" t="s">
        <v>184</v>
      </c>
      <c r="J129" s="131" t="s">
        <v>164</v>
      </c>
      <c r="K129" s="132" t="s">
        <v>185</v>
      </c>
      <c r="L129" s="128"/>
      <c r="M129" s="47" t="s">
        <v>1</v>
      </c>
      <c r="N129" s="48" t="s">
        <v>40</v>
      </c>
      <c r="O129" s="48" t="s">
        <v>186</v>
      </c>
      <c r="P129" s="48" t="s">
        <v>187</v>
      </c>
      <c r="Q129" s="48" t="s">
        <v>188</v>
      </c>
      <c r="R129" s="48" t="s">
        <v>189</v>
      </c>
      <c r="S129" s="48" t="s">
        <v>190</v>
      </c>
      <c r="T129" s="49" t="s">
        <v>191</v>
      </c>
    </row>
    <row r="130" spans="2:65" s="18" customFormat="1" ht="22.9" customHeight="1">
      <c r="B130" s="19"/>
      <c r="C130" s="53" t="s">
        <v>161</v>
      </c>
      <c r="J130" s="133">
        <f>BK130</f>
        <v>0</v>
      </c>
      <c r="L130" s="19"/>
      <c r="M130" s="50"/>
      <c r="N130" s="43"/>
      <c r="O130" s="43"/>
      <c r="P130" s="134">
        <f>P131+P138</f>
        <v>0</v>
      </c>
      <c r="Q130" s="43"/>
      <c r="R130" s="134">
        <f>R131+R138</f>
        <v>2.1819999999999996E-2</v>
      </c>
      <c r="S130" s="43"/>
      <c r="T130" s="135">
        <f>T131+T138</f>
        <v>0</v>
      </c>
      <c r="AT130" s="3" t="s">
        <v>75</v>
      </c>
      <c r="AU130" s="3" t="s">
        <v>166</v>
      </c>
      <c r="BK130" s="136">
        <f>BK131+BK138</f>
        <v>0</v>
      </c>
    </row>
    <row r="131" spans="2:65" s="137" customFormat="1" ht="25.9" customHeight="1">
      <c r="B131" s="138"/>
      <c r="D131" s="139" t="s">
        <v>75</v>
      </c>
      <c r="E131" s="140" t="s">
        <v>192</v>
      </c>
      <c r="F131" s="140" t="s">
        <v>193</v>
      </c>
      <c r="I131" s="141"/>
      <c r="J131" s="142">
        <f>BK131</f>
        <v>0</v>
      </c>
      <c r="L131" s="138"/>
      <c r="M131" s="143"/>
      <c r="P131" s="144">
        <f>P132</f>
        <v>0</v>
      </c>
      <c r="R131" s="144">
        <f>R132</f>
        <v>0</v>
      </c>
      <c r="T131" s="145">
        <f>T132</f>
        <v>0</v>
      </c>
      <c r="AR131" s="139" t="s">
        <v>84</v>
      </c>
      <c r="AT131" s="146" t="s">
        <v>75</v>
      </c>
      <c r="AU131" s="146" t="s">
        <v>76</v>
      </c>
      <c r="AY131" s="139" t="s">
        <v>194</v>
      </c>
      <c r="BK131" s="147">
        <f>BK132</f>
        <v>0</v>
      </c>
    </row>
    <row r="132" spans="2:65" s="137" customFormat="1" ht="22.9" customHeight="1">
      <c r="B132" s="138"/>
      <c r="D132" s="139" t="s">
        <v>75</v>
      </c>
      <c r="E132" s="148" t="s">
        <v>354</v>
      </c>
      <c r="F132" s="148" t="s">
        <v>355</v>
      </c>
      <c r="I132" s="141"/>
      <c r="J132" s="149">
        <f>BK132</f>
        <v>0</v>
      </c>
      <c r="L132" s="138"/>
      <c r="M132" s="143"/>
      <c r="P132" s="144">
        <f>SUM(P133:P137)</f>
        <v>0</v>
      </c>
      <c r="R132" s="144">
        <f>SUM(R133:R137)</f>
        <v>0</v>
      </c>
      <c r="T132" s="145">
        <f>SUM(T133:T137)</f>
        <v>0</v>
      </c>
      <c r="AR132" s="139" t="s">
        <v>213</v>
      </c>
      <c r="AT132" s="146" t="s">
        <v>75</v>
      </c>
      <c r="AU132" s="146" t="s">
        <v>84</v>
      </c>
      <c r="AY132" s="139" t="s">
        <v>194</v>
      </c>
      <c r="BK132" s="147">
        <f>SUM(BK133:BK137)</f>
        <v>0</v>
      </c>
    </row>
    <row r="133" spans="2:65" s="18" customFormat="1" ht="33" customHeight="1">
      <c r="B133" s="121"/>
      <c r="C133" s="150" t="s">
        <v>222</v>
      </c>
      <c r="D133" s="150" t="s">
        <v>197</v>
      </c>
      <c r="E133" s="151" t="s">
        <v>1901</v>
      </c>
      <c r="F133" s="152" t="s">
        <v>1902</v>
      </c>
      <c r="G133" s="153" t="s">
        <v>358</v>
      </c>
      <c r="H133" s="154">
        <v>40</v>
      </c>
      <c r="I133" s="155"/>
      <c r="J133" s="155">
        <f>ROUND(I133*H133,2)</f>
        <v>0</v>
      </c>
      <c r="K133" s="156"/>
      <c r="L133" s="19"/>
      <c r="M133" s="157" t="s">
        <v>1</v>
      </c>
      <c r="N133" s="120" t="s">
        <v>42</v>
      </c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AR133" s="106" t="s">
        <v>359</v>
      </c>
      <c r="AT133" s="106" t="s">
        <v>197</v>
      </c>
      <c r="AU133" s="106" t="s">
        <v>174</v>
      </c>
      <c r="AY133" s="3" t="s">
        <v>194</v>
      </c>
      <c r="BE133" s="81">
        <f>IF(N133="základná",J133,0)</f>
        <v>0</v>
      </c>
      <c r="BF133" s="81">
        <f>IF(N133="znížená",J133,0)</f>
        <v>0</v>
      </c>
      <c r="BG133" s="81">
        <f>IF(N133="zákl. prenesená",J133,0)</f>
        <v>0</v>
      </c>
      <c r="BH133" s="81">
        <f>IF(N133="zníž. prenesená",J133,0)</f>
        <v>0</v>
      </c>
      <c r="BI133" s="81">
        <f>IF(N133="nulová",J133,0)</f>
        <v>0</v>
      </c>
      <c r="BJ133" s="3" t="s">
        <v>174</v>
      </c>
      <c r="BK133" s="81">
        <f>ROUND(I133*H133,2)</f>
        <v>0</v>
      </c>
      <c r="BL133" s="3" t="s">
        <v>359</v>
      </c>
      <c r="BM133" s="106" t="s">
        <v>3278</v>
      </c>
    </row>
    <row r="134" spans="2:65" s="18" customFormat="1" ht="33" customHeight="1">
      <c r="B134" s="121"/>
      <c r="C134" s="150" t="s">
        <v>224</v>
      </c>
      <c r="D134" s="150" t="s">
        <v>197</v>
      </c>
      <c r="E134" s="151" t="s">
        <v>356</v>
      </c>
      <c r="F134" s="152" t="s">
        <v>357</v>
      </c>
      <c r="G134" s="153" t="s">
        <v>358</v>
      </c>
      <c r="H134" s="154">
        <v>16</v>
      </c>
      <c r="I134" s="155"/>
      <c r="J134" s="155">
        <f>ROUND(I134*H134,2)</f>
        <v>0</v>
      </c>
      <c r="K134" s="156"/>
      <c r="L134" s="19"/>
      <c r="M134" s="157" t="s">
        <v>1</v>
      </c>
      <c r="N134" s="120" t="s">
        <v>42</v>
      </c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AR134" s="106" t="s">
        <v>359</v>
      </c>
      <c r="AT134" s="106" t="s">
        <v>197</v>
      </c>
      <c r="AU134" s="106" t="s">
        <v>174</v>
      </c>
      <c r="AY134" s="3" t="s">
        <v>194</v>
      </c>
      <c r="BE134" s="81">
        <f>IF(N134="základná",J134,0)</f>
        <v>0</v>
      </c>
      <c r="BF134" s="81">
        <f>IF(N134="znížená",J134,0)</f>
        <v>0</v>
      </c>
      <c r="BG134" s="81">
        <f>IF(N134="zákl. prenesená",J134,0)</f>
        <v>0</v>
      </c>
      <c r="BH134" s="81">
        <f>IF(N134="zníž. prenesená",J134,0)</f>
        <v>0</v>
      </c>
      <c r="BI134" s="81">
        <f>IF(N134="nulová",J134,0)</f>
        <v>0</v>
      </c>
      <c r="BJ134" s="3" t="s">
        <v>174</v>
      </c>
      <c r="BK134" s="81">
        <f>ROUND(I134*H134,2)</f>
        <v>0</v>
      </c>
      <c r="BL134" s="3" t="s">
        <v>359</v>
      </c>
      <c r="BM134" s="106" t="s">
        <v>3279</v>
      </c>
    </row>
    <row r="135" spans="2:65" s="18" customFormat="1" ht="37.9" customHeight="1">
      <c r="B135" s="121"/>
      <c r="C135" s="150" t="s">
        <v>195</v>
      </c>
      <c r="D135" s="150" t="s">
        <v>197</v>
      </c>
      <c r="E135" s="151" t="s">
        <v>361</v>
      </c>
      <c r="F135" s="152" t="s">
        <v>362</v>
      </c>
      <c r="G135" s="153" t="s">
        <v>358</v>
      </c>
      <c r="H135" s="154">
        <v>16</v>
      </c>
      <c r="I135" s="155"/>
      <c r="J135" s="155">
        <f>ROUND(I135*H135,2)</f>
        <v>0</v>
      </c>
      <c r="K135" s="156"/>
      <c r="L135" s="19"/>
      <c r="M135" s="157" t="s">
        <v>1</v>
      </c>
      <c r="N135" s="120" t="s">
        <v>42</v>
      </c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AR135" s="106" t="s">
        <v>359</v>
      </c>
      <c r="AT135" s="106" t="s">
        <v>197</v>
      </c>
      <c r="AU135" s="106" t="s">
        <v>174</v>
      </c>
      <c r="AY135" s="3" t="s">
        <v>194</v>
      </c>
      <c r="BE135" s="81">
        <f>IF(N135="základná",J135,0)</f>
        <v>0</v>
      </c>
      <c r="BF135" s="81">
        <f>IF(N135="znížená",J135,0)</f>
        <v>0</v>
      </c>
      <c r="BG135" s="81">
        <f>IF(N135="zákl. prenesená",J135,0)</f>
        <v>0</v>
      </c>
      <c r="BH135" s="81">
        <f>IF(N135="zníž. prenesená",J135,0)</f>
        <v>0</v>
      </c>
      <c r="BI135" s="81">
        <f>IF(N135="nulová",J135,0)</f>
        <v>0</v>
      </c>
      <c r="BJ135" s="3" t="s">
        <v>174</v>
      </c>
      <c r="BK135" s="81">
        <f>ROUND(I135*H135,2)</f>
        <v>0</v>
      </c>
      <c r="BL135" s="3" t="s">
        <v>359</v>
      </c>
      <c r="BM135" s="106" t="s">
        <v>3280</v>
      </c>
    </row>
    <row r="136" spans="2:65" s="18" customFormat="1" ht="16.5" customHeight="1">
      <c r="B136" s="121"/>
      <c r="C136" s="150" t="s">
        <v>232</v>
      </c>
      <c r="D136" s="150" t="s">
        <v>197</v>
      </c>
      <c r="E136" s="151" t="s">
        <v>1906</v>
      </c>
      <c r="F136" s="152" t="s">
        <v>1907</v>
      </c>
      <c r="G136" s="153" t="s">
        <v>358</v>
      </c>
      <c r="H136" s="154">
        <v>8</v>
      </c>
      <c r="I136" s="155"/>
      <c r="J136" s="155">
        <f>ROUND(I136*H136,2)</f>
        <v>0</v>
      </c>
      <c r="K136" s="156"/>
      <c r="L136" s="19"/>
      <c r="M136" s="157" t="s">
        <v>1</v>
      </c>
      <c r="N136" s="120" t="s">
        <v>42</v>
      </c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AR136" s="106" t="s">
        <v>84</v>
      </c>
      <c r="AT136" s="106" t="s">
        <v>197</v>
      </c>
      <c r="AU136" s="106" t="s">
        <v>174</v>
      </c>
      <c r="AY136" s="3" t="s">
        <v>194</v>
      </c>
      <c r="BE136" s="81">
        <f>IF(N136="základná",J136,0)</f>
        <v>0</v>
      </c>
      <c r="BF136" s="81">
        <f>IF(N136="znížená",J136,0)</f>
        <v>0</v>
      </c>
      <c r="BG136" s="81">
        <f>IF(N136="zákl. prenesená",J136,0)</f>
        <v>0</v>
      </c>
      <c r="BH136" s="81">
        <f>IF(N136="zníž. prenesená",J136,0)</f>
        <v>0</v>
      </c>
      <c r="BI136" s="81">
        <f>IF(N136="nulová",J136,0)</f>
        <v>0</v>
      </c>
      <c r="BJ136" s="3" t="s">
        <v>174</v>
      </c>
      <c r="BK136" s="81">
        <f>ROUND(I136*H136,2)</f>
        <v>0</v>
      </c>
      <c r="BL136" s="3" t="s">
        <v>84</v>
      </c>
      <c r="BM136" s="106" t="s">
        <v>3281</v>
      </c>
    </row>
    <row r="137" spans="2:65" s="18" customFormat="1" ht="21.75" customHeight="1">
      <c r="B137" s="121"/>
      <c r="C137" s="150" t="s">
        <v>236</v>
      </c>
      <c r="D137" s="150" t="s">
        <v>197</v>
      </c>
      <c r="E137" s="151" t="s">
        <v>379</v>
      </c>
      <c r="F137" s="152" t="s">
        <v>380</v>
      </c>
      <c r="G137" s="153" t="s">
        <v>358</v>
      </c>
      <c r="H137" s="154">
        <v>16</v>
      </c>
      <c r="I137" s="155"/>
      <c r="J137" s="155">
        <f>ROUND(I137*H137,2)</f>
        <v>0</v>
      </c>
      <c r="K137" s="156"/>
      <c r="L137" s="19"/>
      <c r="M137" s="157" t="s">
        <v>1</v>
      </c>
      <c r="N137" s="120" t="s">
        <v>42</v>
      </c>
      <c r="P137" s="158">
        <f>O137*H137</f>
        <v>0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AR137" s="106" t="s">
        <v>84</v>
      </c>
      <c r="AT137" s="106" t="s">
        <v>197</v>
      </c>
      <c r="AU137" s="106" t="s">
        <v>174</v>
      </c>
      <c r="AY137" s="3" t="s">
        <v>194</v>
      </c>
      <c r="BE137" s="81">
        <f>IF(N137="základná",J137,0)</f>
        <v>0</v>
      </c>
      <c r="BF137" s="81">
        <f>IF(N137="znížená",J137,0)</f>
        <v>0</v>
      </c>
      <c r="BG137" s="81">
        <f>IF(N137="zákl. prenesená",J137,0)</f>
        <v>0</v>
      </c>
      <c r="BH137" s="81">
        <f>IF(N137="zníž. prenesená",J137,0)</f>
        <v>0</v>
      </c>
      <c r="BI137" s="81">
        <f>IF(N137="nulová",J137,0)</f>
        <v>0</v>
      </c>
      <c r="BJ137" s="3" t="s">
        <v>174</v>
      </c>
      <c r="BK137" s="81">
        <f>ROUND(I137*H137,2)</f>
        <v>0</v>
      </c>
      <c r="BL137" s="3" t="s">
        <v>84</v>
      </c>
      <c r="BM137" s="106" t="s">
        <v>3282</v>
      </c>
    </row>
    <row r="138" spans="2:65" s="137" customFormat="1" ht="25.9" customHeight="1">
      <c r="B138" s="138"/>
      <c r="D138" s="139" t="s">
        <v>75</v>
      </c>
      <c r="E138" s="140" t="s">
        <v>209</v>
      </c>
      <c r="F138" s="140" t="s">
        <v>210</v>
      </c>
      <c r="I138" s="141"/>
      <c r="J138" s="142">
        <f>BK138</f>
        <v>0</v>
      </c>
      <c r="L138" s="138"/>
      <c r="M138" s="143"/>
      <c r="P138" s="144">
        <f>P139+P163</f>
        <v>0</v>
      </c>
      <c r="R138" s="144">
        <f>R139+R163</f>
        <v>2.1819999999999996E-2</v>
      </c>
      <c r="T138" s="145">
        <f>T139+T163</f>
        <v>0</v>
      </c>
      <c r="AR138" s="139" t="s">
        <v>205</v>
      </c>
      <c r="AT138" s="146" t="s">
        <v>75</v>
      </c>
      <c r="AU138" s="146" t="s">
        <v>76</v>
      </c>
      <c r="AY138" s="139" t="s">
        <v>194</v>
      </c>
      <c r="BK138" s="147">
        <f>BK139+BK163</f>
        <v>0</v>
      </c>
    </row>
    <row r="139" spans="2:65" s="137" customFormat="1" ht="22.9" customHeight="1">
      <c r="B139" s="138"/>
      <c r="D139" s="139" t="s">
        <v>75</v>
      </c>
      <c r="E139" s="148" t="s">
        <v>211</v>
      </c>
      <c r="F139" s="148" t="s">
        <v>382</v>
      </c>
      <c r="I139" s="141"/>
      <c r="J139" s="149">
        <f>BK139</f>
        <v>0</v>
      </c>
      <c r="L139" s="138"/>
      <c r="M139" s="143"/>
      <c r="P139" s="144">
        <f>SUM(P140:P162)</f>
        <v>0</v>
      </c>
      <c r="R139" s="144">
        <f>SUM(R140:R162)</f>
        <v>2.1819999999999996E-2</v>
      </c>
      <c r="T139" s="145">
        <f>SUM(T140:T162)</f>
        <v>0</v>
      </c>
      <c r="AR139" s="139" t="s">
        <v>205</v>
      </c>
      <c r="AT139" s="146" t="s">
        <v>75</v>
      </c>
      <c r="AU139" s="146" t="s">
        <v>84</v>
      </c>
      <c r="AY139" s="139" t="s">
        <v>194</v>
      </c>
      <c r="BK139" s="147">
        <f>SUM(BK140:BK162)</f>
        <v>0</v>
      </c>
    </row>
    <row r="140" spans="2:65" s="18" customFormat="1" ht="16.5" customHeight="1">
      <c r="B140" s="121"/>
      <c r="C140" s="150" t="s">
        <v>240</v>
      </c>
      <c r="D140" s="150" t="s">
        <v>197</v>
      </c>
      <c r="E140" s="151" t="s">
        <v>3283</v>
      </c>
      <c r="F140" s="152" t="s">
        <v>3284</v>
      </c>
      <c r="G140" s="153" t="s">
        <v>227</v>
      </c>
      <c r="H140" s="154">
        <v>4</v>
      </c>
      <c r="I140" s="155"/>
      <c r="J140" s="155">
        <f t="shared" ref="J140:J162" si="5">ROUND(I140*H140,2)</f>
        <v>0</v>
      </c>
      <c r="K140" s="156"/>
      <c r="L140" s="19"/>
      <c r="M140" s="157" t="s">
        <v>1</v>
      </c>
      <c r="N140" s="120" t="s">
        <v>42</v>
      </c>
      <c r="P140" s="158">
        <f t="shared" ref="P140:P162" si="6">O140*H140</f>
        <v>0</v>
      </c>
      <c r="Q140" s="158">
        <v>0</v>
      </c>
      <c r="R140" s="158">
        <f t="shared" ref="R140:R162" si="7">Q140*H140</f>
        <v>0</v>
      </c>
      <c r="S140" s="158">
        <v>0</v>
      </c>
      <c r="T140" s="159">
        <f t="shared" ref="T140:T162" si="8">S140*H140</f>
        <v>0</v>
      </c>
      <c r="AR140" s="106" t="s">
        <v>420</v>
      </c>
      <c r="AT140" s="106" t="s">
        <v>197</v>
      </c>
      <c r="AU140" s="106" t="s">
        <v>174</v>
      </c>
      <c r="AY140" s="3" t="s">
        <v>194</v>
      </c>
      <c r="BE140" s="81">
        <f t="shared" ref="BE140:BE162" si="9">IF(N140="základná",J140,0)</f>
        <v>0</v>
      </c>
      <c r="BF140" s="81">
        <f t="shared" ref="BF140:BF162" si="10">IF(N140="znížená",J140,0)</f>
        <v>0</v>
      </c>
      <c r="BG140" s="81">
        <f t="shared" ref="BG140:BG162" si="11">IF(N140="zákl. prenesená",J140,0)</f>
        <v>0</v>
      </c>
      <c r="BH140" s="81">
        <f t="shared" ref="BH140:BH162" si="12">IF(N140="zníž. prenesená",J140,0)</f>
        <v>0</v>
      </c>
      <c r="BI140" s="81">
        <f t="shared" ref="BI140:BI162" si="13">IF(N140="nulová",J140,0)</f>
        <v>0</v>
      </c>
      <c r="BJ140" s="3" t="s">
        <v>174</v>
      </c>
      <c r="BK140" s="81">
        <f t="shared" ref="BK140:BK162" si="14">ROUND(I140*H140,2)</f>
        <v>0</v>
      </c>
      <c r="BL140" s="3" t="s">
        <v>420</v>
      </c>
      <c r="BM140" s="106" t="s">
        <v>3285</v>
      </c>
    </row>
    <row r="141" spans="2:65" s="18" customFormat="1" ht="24.2" customHeight="1">
      <c r="B141" s="121"/>
      <c r="C141" s="150" t="s">
        <v>244</v>
      </c>
      <c r="D141" s="150" t="s">
        <v>197</v>
      </c>
      <c r="E141" s="151" t="s">
        <v>3286</v>
      </c>
      <c r="F141" s="152" t="s">
        <v>3287</v>
      </c>
      <c r="G141" s="153" t="s">
        <v>284</v>
      </c>
      <c r="H141" s="154">
        <v>80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420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420</v>
      </c>
      <c r="BM141" s="106" t="s">
        <v>3288</v>
      </c>
    </row>
    <row r="142" spans="2:65" s="18" customFormat="1" ht="16.5" customHeight="1">
      <c r="B142" s="121"/>
      <c r="C142" s="165" t="s">
        <v>249</v>
      </c>
      <c r="D142" s="165" t="s">
        <v>209</v>
      </c>
      <c r="E142" s="166" t="s">
        <v>3289</v>
      </c>
      <c r="F142" s="167" t="s">
        <v>3290</v>
      </c>
      <c r="G142" s="168" t="s">
        <v>216</v>
      </c>
      <c r="H142" s="169">
        <v>11.2</v>
      </c>
      <c r="I142" s="170"/>
      <c r="J142" s="170">
        <f t="shared" si="5"/>
        <v>0</v>
      </c>
      <c r="K142" s="171"/>
      <c r="L142" s="172"/>
      <c r="M142" s="173" t="s">
        <v>1</v>
      </c>
      <c r="N142" s="174" t="s">
        <v>42</v>
      </c>
      <c r="P142" s="158">
        <f t="shared" si="6"/>
        <v>0</v>
      </c>
      <c r="Q142" s="158">
        <v>1E-3</v>
      </c>
      <c r="R142" s="158">
        <f t="shared" si="7"/>
        <v>1.12E-2</v>
      </c>
      <c r="S142" s="158">
        <v>0</v>
      </c>
      <c r="T142" s="159">
        <f t="shared" si="8"/>
        <v>0</v>
      </c>
      <c r="AR142" s="106" t="s">
        <v>352</v>
      </c>
      <c r="AT142" s="106" t="s">
        <v>209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352</v>
      </c>
      <c r="BM142" s="106" t="s">
        <v>3291</v>
      </c>
    </row>
    <row r="143" spans="2:65" s="18" customFormat="1" ht="16.5" customHeight="1">
      <c r="B143" s="121"/>
      <c r="C143" s="150" t="s">
        <v>253</v>
      </c>
      <c r="D143" s="150" t="s">
        <v>197</v>
      </c>
      <c r="E143" s="151" t="s">
        <v>3292</v>
      </c>
      <c r="F143" s="152" t="s">
        <v>3293</v>
      </c>
      <c r="G143" s="153" t="s">
        <v>284</v>
      </c>
      <c r="H143" s="154">
        <v>2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</v>
      </c>
      <c r="T143" s="159">
        <f t="shared" si="8"/>
        <v>0</v>
      </c>
      <c r="AR143" s="106" t="s">
        <v>420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420</v>
      </c>
      <c r="BM143" s="106" t="s">
        <v>3294</v>
      </c>
    </row>
    <row r="144" spans="2:65" s="18" customFormat="1" ht="16.5" customHeight="1">
      <c r="B144" s="121"/>
      <c r="C144" s="150" t="s">
        <v>257</v>
      </c>
      <c r="D144" s="150" t="s">
        <v>197</v>
      </c>
      <c r="E144" s="151" t="s">
        <v>3295</v>
      </c>
      <c r="F144" s="152" t="s">
        <v>3296</v>
      </c>
      <c r="G144" s="153" t="s">
        <v>227</v>
      </c>
      <c r="H144" s="154">
        <v>4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0</v>
      </c>
      <c r="R144" s="158">
        <f t="shared" si="7"/>
        <v>0</v>
      </c>
      <c r="S144" s="158">
        <v>0</v>
      </c>
      <c r="T144" s="159">
        <f t="shared" si="8"/>
        <v>0</v>
      </c>
      <c r="AR144" s="106" t="s">
        <v>420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420</v>
      </c>
      <c r="BM144" s="106" t="s">
        <v>3297</v>
      </c>
    </row>
    <row r="145" spans="2:65" s="18" customFormat="1" ht="24.2" customHeight="1">
      <c r="B145" s="121"/>
      <c r="C145" s="165" t="s">
        <v>261</v>
      </c>
      <c r="D145" s="165" t="s">
        <v>209</v>
      </c>
      <c r="E145" s="166" t="s">
        <v>3298</v>
      </c>
      <c r="F145" s="167" t="s">
        <v>3299</v>
      </c>
      <c r="G145" s="168" t="s">
        <v>227</v>
      </c>
      <c r="H145" s="169">
        <v>4</v>
      </c>
      <c r="I145" s="170"/>
      <c r="J145" s="170">
        <f t="shared" si="5"/>
        <v>0</v>
      </c>
      <c r="K145" s="171"/>
      <c r="L145" s="172"/>
      <c r="M145" s="173" t="s">
        <v>1</v>
      </c>
      <c r="N145" s="174" t="s">
        <v>42</v>
      </c>
      <c r="P145" s="158">
        <f t="shared" si="6"/>
        <v>0</v>
      </c>
      <c r="Q145" s="158">
        <v>5.0000000000000002E-5</v>
      </c>
      <c r="R145" s="158">
        <f t="shared" si="7"/>
        <v>2.0000000000000001E-4</v>
      </c>
      <c r="S145" s="158">
        <v>0</v>
      </c>
      <c r="T145" s="159">
        <f t="shared" si="8"/>
        <v>0</v>
      </c>
      <c r="AR145" s="106" t="s">
        <v>352</v>
      </c>
      <c r="AT145" s="106" t="s">
        <v>209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352</v>
      </c>
      <c r="BM145" s="106" t="s">
        <v>3300</v>
      </c>
    </row>
    <row r="146" spans="2:65" s="18" customFormat="1" ht="24.2" customHeight="1">
      <c r="B146" s="121"/>
      <c r="C146" s="165" t="s">
        <v>265</v>
      </c>
      <c r="D146" s="165" t="s">
        <v>209</v>
      </c>
      <c r="E146" s="166" t="s">
        <v>3301</v>
      </c>
      <c r="F146" s="167" t="s">
        <v>3302</v>
      </c>
      <c r="G146" s="168" t="s">
        <v>227</v>
      </c>
      <c r="H146" s="169">
        <v>4</v>
      </c>
      <c r="I146" s="170"/>
      <c r="J146" s="170">
        <f t="shared" si="5"/>
        <v>0</v>
      </c>
      <c r="K146" s="171"/>
      <c r="L146" s="172"/>
      <c r="M146" s="173" t="s">
        <v>1</v>
      </c>
      <c r="N146" s="174" t="s">
        <v>42</v>
      </c>
      <c r="P146" s="158">
        <f t="shared" si="6"/>
        <v>0</v>
      </c>
      <c r="Q146" s="158">
        <v>5.0000000000000002E-5</v>
      </c>
      <c r="R146" s="158">
        <f t="shared" si="7"/>
        <v>2.0000000000000001E-4</v>
      </c>
      <c r="S146" s="158">
        <v>0</v>
      </c>
      <c r="T146" s="159">
        <f t="shared" si="8"/>
        <v>0</v>
      </c>
      <c r="AR146" s="106" t="s">
        <v>352</v>
      </c>
      <c r="AT146" s="106" t="s">
        <v>209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352</v>
      </c>
      <c r="BM146" s="106" t="s">
        <v>3303</v>
      </c>
    </row>
    <row r="147" spans="2:65" s="18" customFormat="1" ht="24.2" customHeight="1">
      <c r="B147" s="121"/>
      <c r="C147" s="165" t="s">
        <v>269</v>
      </c>
      <c r="D147" s="165" t="s">
        <v>209</v>
      </c>
      <c r="E147" s="166" t="s">
        <v>3304</v>
      </c>
      <c r="F147" s="167" t="s">
        <v>3305</v>
      </c>
      <c r="G147" s="168" t="s">
        <v>227</v>
      </c>
      <c r="H147" s="169">
        <v>1</v>
      </c>
      <c r="I147" s="170"/>
      <c r="J147" s="170">
        <f t="shared" si="5"/>
        <v>0</v>
      </c>
      <c r="K147" s="171"/>
      <c r="L147" s="172"/>
      <c r="M147" s="173" t="s">
        <v>1</v>
      </c>
      <c r="N147" s="174" t="s">
        <v>42</v>
      </c>
      <c r="P147" s="158">
        <f t="shared" si="6"/>
        <v>0</v>
      </c>
      <c r="Q147" s="158">
        <v>5.0000000000000002E-5</v>
      </c>
      <c r="R147" s="158">
        <f t="shared" si="7"/>
        <v>5.0000000000000002E-5</v>
      </c>
      <c r="S147" s="158">
        <v>0</v>
      </c>
      <c r="T147" s="159">
        <f t="shared" si="8"/>
        <v>0</v>
      </c>
      <c r="AR147" s="106" t="s">
        <v>352</v>
      </c>
      <c r="AT147" s="106" t="s">
        <v>209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352</v>
      </c>
      <c r="BM147" s="106" t="s">
        <v>3306</v>
      </c>
    </row>
    <row r="148" spans="2:65" s="18" customFormat="1" ht="24.2" customHeight="1">
      <c r="B148" s="121"/>
      <c r="C148" s="165" t="s">
        <v>273</v>
      </c>
      <c r="D148" s="165" t="s">
        <v>209</v>
      </c>
      <c r="E148" s="166" t="s">
        <v>3307</v>
      </c>
      <c r="F148" s="167" t="s">
        <v>3308</v>
      </c>
      <c r="G148" s="168" t="s">
        <v>227</v>
      </c>
      <c r="H148" s="169">
        <v>48</v>
      </c>
      <c r="I148" s="170"/>
      <c r="J148" s="170">
        <f t="shared" si="5"/>
        <v>0</v>
      </c>
      <c r="K148" s="171"/>
      <c r="L148" s="172"/>
      <c r="M148" s="173" t="s">
        <v>1</v>
      </c>
      <c r="N148" s="174" t="s">
        <v>42</v>
      </c>
      <c r="P148" s="158">
        <f t="shared" si="6"/>
        <v>0</v>
      </c>
      <c r="Q148" s="158">
        <v>5.0000000000000002E-5</v>
      </c>
      <c r="R148" s="158">
        <f t="shared" si="7"/>
        <v>2.4000000000000002E-3</v>
      </c>
      <c r="S148" s="158">
        <v>0</v>
      </c>
      <c r="T148" s="159">
        <f t="shared" si="8"/>
        <v>0</v>
      </c>
      <c r="AR148" s="106" t="s">
        <v>352</v>
      </c>
      <c r="AT148" s="106" t="s">
        <v>209</v>
      </c>
      <c r="AU148" s="106" t="s">
        <v>174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352</v>
      </c>
      <c r="BM148" s="106" t="s">
        <v>3309</v>
      </c>
    </row>
    <row r="149" spans="2:65" s="18" customFormat="1" ht="24.2" customHeight="1">
      <c r="B149" s="121"/>
      <c r="C149" s="165" t="s">
        <v>277</v>
      </c>
      <c r="D149" s="165" t="s">
        <v>209</v>
      </c>
      <c r="E149" s="166" t="s">
        <v>3310</v>
      </c>
      <c r="F149" s="167" t="s">
        <v>3311</v>
      </c>
      <c r="G149" s="168" t="s">
        <v>227</v>
      </c>
      <c r="H149" s="169">
        <v>14</v>
      </c>
      <c r="I149" s="170"/>
      <c r="J149" s="170">
        <f t="shared" si="5"/>
        <v>0</v>
      </c>
      <c r="K149" s="171"/>
      <c r="L149" s="172"/>
      <c r="M149" s="173" t="s">
        <v>1</v>
      </c>
      <c r="N149" s="174" t="s">
        <v>42</v>
      </c>
      <c r="P149" s="158">
        <f t="shared" si="6"/>
        <v>0</v>
      </c>
      <c r="Q149" s="158">
        <v>5.0000000000000002E-5</v>
      </c>
      <c r="R149" s="158">
        <f t="shared" si="7"/>
        <v>6.9999999999999999E-4</v>
      </c>
      <c r="S149" s="158">
        <v>0</v>
      </c>
      <c r="T149" s="159">
        <f t="shared" si="8"/>
        <v>0</v>
      </c>
      <c r="AR149" s="106" t="s">
        <v>352</v>
      </c>
      <c r="AT149" s="106" t="s">
        <v>209</v>
      </c>
      <c r="AU149" s="106" t="s">
        <v>174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352</v>
      </c>
      <c r="BM149" s="106" t="s">
        <v>3312</v>
      </c>
    </row>
    <row r="150" spans="2:65" s="18" customFormat="1" ht="24.2" customHeight="1">
      <c r="B150" s="121"/>
      <c r="C150" s="165" t="s">
        <v>281</v>
      </c>
      <c r="D150" s="165" t="s">
        <v>209</v>
      </c>
      <c r="E150" s="166" t="s">
        <v>3313</v>
      </c>
      <c r="F150" s="167" t="s">
        <v>3314</v>
      </c>
      <c r="G150" s="168" t="s">
        <v>227</v>
      </c>
      <c r="H150" s="169">
        <v>36</v>
      </c>
      <c r="I150" s="170"/>
      <c r="J150" s="170">
        <f t="shared" si="5"/>
        <v>0</v>
      </c>
      <c r="K150" s="171"/>
      <c r="L150" s="172"/>
      <c r="M150" s="173" t="s">
        <v>1</v>
      </c>
      <c r="N150" s="174" t="s">
        <v>42</v>
      </c>
      <c r="P150" s="158">
        <f t="shared" si="6"/>
        <v>0</v>
      </c>
      <c r="Q150" s="158">
        <v>5.0000000000000002E-5</v>
      </c>
      <c r="R150" s="158">
        <f t="shared" si="7"/>
        <v>1.8000000000000002E-3</v>
      </c>
      <c r="S150" s="158">
        <v>0</v>
      </c>
      <c r="T150" s="159">
        <f t="shared" si="8"/>
        <v>0</v>
      </c>
      <c r="AR150" s="106" t="s">
        <v>352</v>
      </c>
      <c r="AT150" s="106" t="s">
        <v>209</v>
      </c>
      <c r="AU150" s="106" t="s">
        <v>174</v>
      </c>
      <c r="AY150" s="3" t="s">
        <v>194</v>
      </c>
      <c r="BE150" s="81">
        <f t="shared" si="9"/>
        <v>0</v>
      </c>
      <c r="BF150" s="81">
        <f t="shared" si="10"/>
        <v>0</v>
      </c>
      <c r="BG150" s="81">
        <f t="shared" si="11"/>
        <v>0</v>
      </c>
      <c r="BH150" s="81">
        <f t="shared" si="12"/>
        <v>0</v>
      </c>
      <c r="BI150" s="81">
        <f t="shared" si="13"/>
        <v>0</v>
      </c>
      <c r="BJ150" s="3" t="s">
        <v>174</v>
      </c>
      <c r="BK150" s="81">
        <f t="shared" si="14"/>
        <v>0</v>
      </c>
      <c r="BL150" s="3" t="s">
        <v>352</v>
      </c>
      <c r="BM150" s="106" t="s">
        <v>3315</v>
      </c>
    </row>
    <row r="151" spans="2:65" s="18" customFormat="1" ht="24.2" customHeight="1">
      <c r="B151" s="121"/>
      <c r="C151" s="165" t="s">
        <v>7</v>
      </c>
      <c r="D151" s="165" t="s">
        <v>209</v>
      </c>
      <c r="E151" s="166" t="s">
        <v>3316</v>
      </c>
      <c r="F151" s="167" t="s">
        <v>3317</v>
      </c>
      <c r="G151" s="168" t="s">
        <v>227</v>
      </c>
      <c r="H151" s="169">
        <v>4</v>
      </c>
      <c r="I151" s="170"/>
      <c r="J151" s="170">
        <f t="shared" si="5"/>
        <v>0</v>
      </c>
      <c r="K151" s="171"/>
      <c r="L151" s="172"/>
      <c r="M151" s="173" t="s">
        <v>1</v>
      </c>
      <c r="N151" s="174" t="s">
        <v>42</v>
      </c>
      <c r="P151" s="158">
        <f t="shared" si="6"/>
        <v>0</v>
      </c>
      <c r="Q151" s="158">
        <v>5.0000000000000002E-5</v>
      </c>
      <c r="R151" s="158">
        <f t="shared" si="7"/>
        <v>2.0000000000000001E-4</v>
      </c>
      <c r="S151" s="158">
        <v>0</v>
      </c>
      <c r="T151" s="159">
        <f t="shared" si="8"/>
        <v>0</v>
      </c>
      <c r="AR151" s="106" t="s">
        <v>352</v>
      </c>
      <c r="AT151" s="106" t="s">
        <v>209</v>
      </c>
      <c r="AU151" s="106" t="s">
        <v>174</v>
      </c>
      <c r="AY151" s="3" t="s">
        <v>194</v>
      </c>
      <c r="BE151" s="81">
        <f t="shared" si="9"/>
        <v>0</v>
      </c>
      <c r="BF151" s="81">
        <f t="shared" si="10"/>
        <v>0</v>
      </c>
      <c r="BG151" s="81">
        <f t="shared" si="11"/>
        <v>0</v>
      </c>
      <c r="BH151" s="81">
        <f t="shared" si="12"/>
        <v>0</v>
      </c>
      <c r="BI151" s="81">
        <f t="shared" si="13"/>
        <v>0</v>
      </c>
      <c r="BJ151" s="3" t="s">
        <v>174</v>
      </c>
      <c r="BK151" s="81">
        <f t="shared" si="14"/>
        <v>0</v>
      </c>
      <c r="BL151" s="3" t="s">
        <v>352</v>
      </c>
      <c r="BM151" s="106" t="s">
        <v>3318</v>
      </c>
    </row>
    <row r="152" spans="2:65" s="18" customFormat="1" ht="24.2" customHeight="1">
      <c r="B152" s="121"/>
      <c r="C152" s="165" t="s">
        <v>289</v>
      </c>
      <c r="D152" s="165" t="s">
        <v>209</v>
      </c>
      <c r="E152" s="166" t="s">
        <v>3319</v>
      </c>
      <c r="F152" s="167" t="s">
        <v>3320</v>
      </c>
      <c r="G152" s="168" t="s">
        <v>227</v>
      </c>
      <c r="H152" s="169">
        <v>4</v>
      </c>
      <c r="I152" s="170"/>
      <c r="J152" s="170">
        <f t="shared" si="5"/>
        <v>0</v>
      </c>
      <c r="K152" s="171"/>
      <c r="L152" s="172"/>
      <c r="M152" s="173" t="s">
        <v>1</v>
      </c>
      <c r="N152" s="174" t="s">
        <v>42</v>
      </c>
      <c r="P152" s="158">
        <f t="shared" si="6"/>
        <v>0</v>
      </c>
      <c r="Q152" s="158">
        <v>5.0000000000000002E-5</v>
      </c>
      <c r="R152" s="158">
        <f t="shared" si="7"/>
        <v>2.0000000000000001E-4</v>
      </c>
      <c r="S152" s="158">
        <v>0</v>
      </c>
      <c r="T152" s="159">
        <f t="shared" si="8"/>
        <v>0</v>
      </c>
      <c r="AR152" s="106" t="s">
        <v>352</v>
      </c>
      <c r="AT152" s="106" t="s">
        <v>209</v>
      </c>
      <c r="AU152" s="106" t="s">
        <v>174</v>
      </c>
      <c r="AY152" s="3" t="s">
        <v>194</v>
      </c>
      <c r="BE152" s="81">
        <f t="shared" si="9"/>
        <v>0</v>
      </c>
      <c r="BF152" s="81">
        <f t="shared" si="10"/>
        <v>0</v>
      </c>
      <c r="BG152" s="81">
        <f t="shared" si="11"/>
        <v>0</v>
      </c>
      <c r="BH152" s="81">
        <f t="shared" si="12"/>
        <v>0</v>
      </c>
      <c r="BI152" s="81">
        <f t="shared" si="13"/>
        <v>0</v>
      </c>
      <c r="BJ152" s="3" t="s">
        <v>174</v>
      </c>
      <c r="BK152" s="81">
        <f t="shared" si="14"/>
        <v>0</v>
      </c>
      <c r="BL152" s="3" t="s">
        <v>352</v>
      </c>
      <c r="BM152" s="106" t="s">
        <v>3321</v>
      </c>
    </row>
    <row r="153" spans="2:65" s="18" customFormat="1" ht="33" customHeight="1">
      <c r="B153" s="121"/>
      <c r="C153" s="165" t="s">
        <v>293</v>
      </c>
      <c r="D153" s="165" t="s">
        <v>209</v>
      </c>
      <c r="E153" s="166" t="s">
        <v>3322</v>
      </c>
      <c r="F153" s="167" t="s">
        <v>3323</v>
      </c>
      <c r="G153" s="168" t="s">
        <v>227</v>
      </c>
      <c r="H153" s="169">
        <v>8</v>
      </c>
      <c r="I153" s="170"/>
      <c r="J153" s="170">
        <f t="shared" si="5"/>
        <v>0</v>
      </c>
      <c r="K153" s="171"/>
      <c r="L153" s="172"/>
      <c r="M153" s="173" t="s">
        <v>1</v>
      </c>
      <c r="N153" s="174" t="s">
        <v>42</v>
      </c>
      <c r="P153" s="158">
        <f t="shared" si="6"/>
        <v>0</v>
      </c>
      <c r="Q153" s="158">
        <v>5.0000000000000002E-5</v>
      </c>
      <c r="R153" s="158">
        <f t="shared" si="7"/>
        <v>4.0000000000000002E-4</v>
      </c>
      <c r="S153" s="158">
        <v>0</v>
      </c>
      <c r="T153" s="159">
        <f t="shared" si="8"/>
        <v>0</v>
      </c>
      <c r="AR153" s="106" t="s">
        <v>352</v>
      </c>
      <c r="AT153" s="106" t="s">
        <v>209</v>
      </c>
      <c r="AU153" s="106" t="s">
        <v>174</v>
      </c>
      <c r="AY153" s="3" t="s">
        <v>194</v>
      </c>
      <c r="BE153" s="81">
        <f t="shared" si="9"/>
        <v>0</v>
      </c>
      <c r="BF153" s="81">
        <f t="shared" si="10"/>
        <v>0</v>
      </c>
      <c r="BG153" s="81">
        <f t="shared" si="11"/>
        <v>0</v>
      </c>
      <c r="BH153" s="81">
        <f t="shared" si="12"/>
        <v>0</v>
      </c>
      <c r="BI153" s="81">
        <f t="shared" si="13"/>
        <v>0</v>
      </c>
      <c r="BJ153" s="3" t="s">
        <v>174</v>
      </c>
      <c r="BK153" s="81">
        <f t="shared" si="14"/>
        <v>0</v>
      </c>
      <c r="BL153" s="3" t="s">
        <v>352</v>
      </c>
      <c r="BM153" s="106" t="s">
        <v>3324</v>
      </c>
    </row>
    <row r="154" spans="2:65" s="18" customFormat="1" ht="24.2" customHeight="1">
      <c r="B154" s="121"/>
      <c r="C154" s="165" t="s">
        <v>297</v>
      </c>
      <c r="D154" s="165" t="s">
        <v>209</v>
      </c>
      <c r="E154" s="166" t="s">
        <v>3325</v>
      </c>
      <c r="F154" s="167" t="s">
        <v>3326</v>
      </c>
      <c r="G154" s="168" t="s">
        <v>227</v>
      </c>
      <c r="H154" s="169">
        <v>13</v>
      </c>
      <c r="I154" s="170"/>
      <c r="J154" s="170">
        <f t="shared" si="5"/>
        <v>0</v>
      </c>
      <c r="K154" s="171"/>
      <c r="L154" s="172"/>
      <c r="M154" s="173" t="s">
        <v>1</v>
      </c>
      <c r="N154" s="174" t="s">
        <v>42</v>
      </c>
      <c r="P154" s="158">
        <f t="shared" si="6"/>
        <v>0</v>
      </c>
      <c r="Q154" s="158">
        <v>5.0000000000000002E-5</v>
      </c>
      <c r="R154" s="158">
        <f t="shared" si="7"/>
        <v>6.5000000000000008E-4</v>
      </c>
      <c r="S154" s="158">
        <v>0</v>
      </c>
      <c r="T154" s="159">
        <f t="shared" si="8"/>
        <v>0</v>
      </c>
      <c r="AR154" s="106" t="s">
        <v>352</v>
      </c>
      <c r="AT154" s="106" t="s">
        <v>209</v>
      </c>
      <c r="AU154" s="106" t="s">
        <v>174</v>
      </c>
      <c r="AY154" s="3" t="s">
        <v>194</v>
      </c>
      <c r="BE154" s="81">
        <f t="shared" si="9"/>
        <v>0</v>
      </c>
      <c r="BF154" s="81">
        <f t="shared" si="10"/>
        <v>0</v>
      </c>
      <c r="BG154" s="81">
        <f t="shared" si="11"/>
        <v>0</v>
      </c>
      <c r="BH154" s="81">
        <f t="shared" si="12"/>
        <v>0</v>
      </c>
      <c r="BI154" s="81">
        <f t="shared" si="13"/>
        <v>0</v>
      </c>
      <c r="BJ154" s="3" t="s">
        <v>174</v>
      </c>
      <c r="BK154" s="81">
        <f t="shared" si="14"/>
        <v>0</v>
      </c>
      <c r="BL154" s="3" t="s">
        <v>352</v>
      </c>
      <c r="BM154" s="106" t="s">
        <v>3327</v>
      </c>
    </row>
    <row r="155" spans="2:65" s="18" customFormat="1" ht="24.2" customHeight="1">
      <c r="B155" s="121"/>
      <c r="C155" s="165" t="s">
        <v>301</v>
      </c>
      <c r="D155" s="165" t="s">
        <v>209</v>
      </c>
      <c r="E155" s="166" t="s">
        <v>3328</v>
      </c>
      <c r="F155" s="167" t="s">
        <v>3329</v>
      </c>
      <c r="G155" s="168" t="s">
        <v>227</v>
      </c>
      <c r="H155" s="169">
        <v>3</v>
      </c>
      <c r="I155" s="170"/>
      <c r="J155" s="170">
        <f t="shared" si="5"/>
        <v>0</v>
      </c>
      <c r="K155" s="171"/>
      <c r="L155" s="172"/>
      <c r="M155" s="173" t="s">
        <v>1</v>
      </c>
      <c r="N155" s="174" t="s">
        <v>42</v>
      </c>
      <c r="P155" s="158">
        <f t="shared" si="6"/>
        <v>0</v>
      </c>
      <c r="Q155" s="158">
        <v>5.0000000000000002E-5</v>
      </c>
      <c r="R155" s="158">
        <f t="shared" si="7"/>
        <v>1.5000000000000001E-4</v>
      </c>
      <c r="S155" s="158">
        <v>0</v>
      </c>
      <c r="T155" s="159">
        <f t="shared" si="8"/>
        <v>0</v>
      </c>
      <c r="AR155" s="106" t="s">
        <v>352</v>
      </c>
      <c r="AT155" s="106" t="s">
        <v>209</v>
      </c>
      <c r="AU155" s="106" t="s">
        <v>174</v>
      </c>
      <c r="AY155" s="3" t="s">
        <v>194</v>
      </c>
      <c r="BE155" s="81">
        <f t="shared" si="9"/>
        <v>0</v>
      </c>
      <c r="BF155" s="81">
        <f t="shared" si="10"/>
        <v>0</v>
      </c>
      <c r="BG155" s="81">
        <f t="shared" si="11"/>
        <v>0</v>
      </c>
      <c r="BH155" s="81">
        <f t="shared" si="12"/>
        <v>0</v>
      </c>
      <c r="BI155" s="81">
        <f t="shared" si="13"/>
        <v>0</v>
      </c>
      <c r="BJ155" s="3" t="s">
        <v>174</v>
      </c>
      <c r="BK155" s="81">
        <f t="shared" si="14"/>
        <v>0</v>
      </c>
      <c r="BL155" s="3" t="s">
        <v>352</v>
      </c>
      <c r="BM155" s="106" t="s">
        <v>3330</v>
      </c>
    </row>
    <row r="156" spans="2:65" s="18" customFormat="1" ht="24.2" customHeight="1">
      <c r="B156" s="121"/>
      <c r="C156" s="165" t="s">
        <v>305</v>
      </c>
      <c r="D156" s="165" t="s">
        <v>209</v>
      </c>
      <c r="E156" s="166" t="s">
        <v>3331</v>
      </c>
      <c r="F156" s="167" t="s">
        <v>3332</v>
      </c>
      <c r="G156" s="168" t="s">
        <v>227</v>
      </c>
      <c r="H156" s="169">
        <v>4</v>
      </c>
      <c r="I156" s="170"/>
      <c r="J156" s="170">
        <f t="shared" si="5"/>
        <v>0</v>
      </c>
      <c r="K156" s="171"/>
      <c r="L156" s="172"/>
      <c r="M156" s="173" t="s">
        <v>1</v>
      </c>
      <c r="N156" s="174" t="s">
        <v>42</v>
      </c>
      <c r="P156" s="158">
        <f t="shared" si="6"/>
        <v>0</v>
      </c>
      <c r="Q156" s="158">
        <v>5.0000000000000002E-5</v>
      </c>
      <c r="R156" s="158">
        <f t="shared" si="7"/>
        <v>2.0000000000000001E-4</v>
      </c>
      <c r="S156" s="158">
        <v>0</v>
      </c>
      <c r="T156" s="159">
        <f t="shared" si="8"/>
        <v>0</v>
      </c>
      <c r="AR156" s="106" t="s">
        <v>352</v>
      </c>
      <c r="AT156" s="106" t="s">
        <v>209</v>
      </c>
      <c r="AU156" s="106" t="s">
        <v>174</v>
      </c>
      <c r="AY156" s="3" t="s">
        <v>194</v>
      </c>
      <c r="BE156" s="81">
        <f t="shared" si="9"/>
        <v>0</v>
      </c>
      <c r="BF156" s="81">
        <f t="shared" si="10"/>
        <v>0</v>
      </c>
      <c r="BG156" s="81">
        <f t="shared" si="11"/>
        <v>0</v>
      </c>
      <c r="BH156" s="81">
        <f t="shared" si="12"/>
        <v>0</v>
      </c>
      <c r="BI156" s="81">
        <f t="shared" si="13"/>
        <v>0</v>
      </c>
      <c r="BJ156" s="3" t="s">
        <v>174</v>
      </c>
      <c r="BK156" s="81">
        <f t="shared" si="14"/>
        <v>0</v>
      </c>
      <c r="BL156" s="3" t="s">
        <v>352</v>
      </c>
      <c r="BM156" s="106" t="s">
        <v>3333</v>
      </c>
    </row>
    <row r="157" spans="2:65" s="18" customFormat="1" ht="24.2" customHeight="1">
      <c r="B157" s="121"/>
      <c r="C157" s="165" t="s">
        <v>309</v>
      </c>
      <c r="D157" s="165" t="s">
        <v>209</v>
      </c>
      <c r="E157" s="166" t="s">
        <v>3334</v>
      </c>
      <c r="F157" s="167" t="s">
        <v>3335</v>
      </c>
      <c r="G157" s="168" t="s">
        <v>227</v>
      </c>
      <c r="H157" s="169">
        <v>4</v>
      </c>
      <c r="I157" s="170"/>
      <c r="J157" s="170">
        <f t="shared" si="5"/>
        <v>0</v>
      </c>
      <c r="K157" s="171"/>
      <c r="L157" s="172"/>
      <c r="M157" s="173" t="s">
        <v>1</v>
      </c>
      <c r="N157" s="174" t="s">
        <v>42</v>
      </c>
      <c r="P157" s="158">
        <f t="shared" si="6"/>
        <v>0</v>
      </c>
      <c r="Q157" s="158">
        <v>5.0000000000000002E-5</v>
      </c>
      <c r="R157" s="158">
        <f t="shared" si="7"/>
        <v>2.0000000000000001E-4</v>
      </c>
      <c r="S157" s="158">
        <v>0</v>
      </c>
      <c r="T157" s="159">
        <f t="shared" si="8"/>
        <v>0</v>
      </c>
      <c r="AR157" s="106" t="s">
        <v>352</v>
      </c>
      <c r="AT157" s="106" t="s">
        <v>209</v>
      </c>
      <c r="AU157" s="106" t="s">
        <v>174</v>
      </c>
      <c r="AY157" s="3" t="s">
        <v>194</v>
      </c>
      <c r="BE157" s="81">
        <f t="shared" si="9"/>
        <v>0</v>
      </c>
      <c r="BF157" s="81">
        <f t="shared" si="10"/>
        <v>0</v>
      </c>
      <c r="BG157" s="81">
        <f t="shared" si="11"/>
        <v>0</v>
      </c>
      <c r="BH157" s="81">
        <f t="shared" si="12"/>
        <v>0</v>
      </c>
      <c r="BI157" s="81">
        <f t="shared" si="13"/>
        <v>0</v>
      </c>
      <c r="BJ157" s="3" t="s">
        <v>174</v>
      </c>
      <c r="BK157" s="81">
        <f t="shared" si="14"/>
        <v>0</v>
      </c>
      <c r="BL157" s="3" t="s">
        <v>352</v>
      </c>
      <c r="BM157" s="106" t="s">
        <v>3336</v>
      </c>
    </row>
    <row r="158" spans="2:65" s="18" customFormat="1" ht="24.2" customHeight="1">
      <c r="B158" s="121"/>
      <c r="C158" s="165" t="s">
        <v>313</v>
      </c>
      <c r="D158" s="165" t="s">
        <v>209</v>
      </c>
      <c r="E158" s="166" t="s">
        <v>3337</v>
      </c>
      <c r="F158" s="167" t="s">
        <v>3338</v>
      </c>
      <c r="G158" s="168" t="s">
        <v>227</v>
      </c>
      <c r="H158" s="169">
        <v>3</v>
      </c>
      <c r="I158" s="170"/>
      <c r="J158" s="170">
        <f t="shared" si="5"/>
        <v>0</v>
      </c>
      <c r="K158" s="171"/>
      <c r="L158" s="172"/>
      <c r="M158" s="173" t="s">
        <v>1</v>
      </c>
      <c r="N158" s="174" t="s">
        <v>42</v>
      </c>
      <c r="P158" s="158">
        <f t="shared" si="6"/>
        <v>0</v>
      </c>
      <c r="Q158" s="158">
        <v>5.0000000000000002E-5</v>
      </c>
      <c r="R158" s="158">
        <f t="shared" si="7"/>
        <v>1.5000000000000001E-4</v>
      </c>
      <c r="S158" s="158">
        <v>0</v>
      </c>
      <c r="T158" s="159">
        <f t="shared" si="8"/>
        <v>0</v>
      </c>
      <c r="AR158" s="106" t="s">
        <v>352</v>
      </c>
      <c r="AT158" s="106" t="s">
        <v>209</v>
      </c>
      <c r="AU158" s="106" t="s">
        <v>174</v>
      </c>
      <c r="AY158" s="3" t="s">
        <v>194</v>
      </c>
      <c r="BE158" s="81">
        <f t="shared" si="9"/>
        <v>0</v>
      </c>
      <c r="BF158" s="81">
        <f t="shared" si="10"/>
        <v>0</v>
      </c>
      <c r="BG158" s="81">
        <f t="shared" si="11"/>
        <v>0</v>
      </c>
      <c r="BH158" s="81">
        <f t="shared" si="12"/>
        <v>0</v>
      </c>
      <c r="BI158" s="81">
        <f t="shared" si="13"/>
        <v>0</v>
      </c>
      <c r="BJ158" s="3" t="s">
        <v>174</v>
      </c>
      <c r="BK158" s="81">
        <f t="shared" si="14"/>
        <v>0</v>
      </c>
      <c r="BL158" s="3" t="s">
        <v>352</v>
      </c>
      <c r="BM158" s="106" t="s">
        <v>3339</v>
      </c>
    </row>
    <row r="159" spans="2:65" s="18" customFormat="1" ht="33" customHeight="1">
      <c r="B159" s="121"/>
      <c r="C159" s="150" t="s">
        <v>317</v>
      </c>
      <c r="D159" s="150" t="s">
        <v>197</v>
      </c>
      <c r="E159" s="151" t="s">
        <v>2835</v>
      </c>
      <c r="F159" s="152" t="s">
        <v>2836</v>
      </c>
      <c r="G159" s="153" t="s">
        <v>227</v>
      </c>
      <c r="H159" s="154">
        <v>4</v>
      </c>
      <c r="I159" s="155"/>
      <c r="J159" s="155">
        <f t="shared" si="5"/>
        <v>0</v>
      </c>
      <c r="K159" s="156"/>
      <c r="L159" s="19"/>
      <c r="M159" s="157" t="s">
        <v>1</v>
      </c>
      <c r="N159" s="120" t="s">
        <v>42</v>
      </c>
      <c r="P159" s="158">
        <f t="shared" si="6"/>
        <v>0</v>
      </c>
      <c r="Q159" s="158">
        <v>0</v>
      </c>
      <c r="R159" s="158">
        <f t="shared" si="7"/>
        <v>0</v>
      </c>
      <c r="S159" s="158">
        <v>0</v>
      </c>
      <c r="T159" s="159">
        <f t="shared" si="8"/>
        <v>0</v>
      </c>
      <c r="AR159" s="106" t="s">
        <v>84</v>
      </c>
      <c r="AT159" s="106" t="s">
        <v>197</v>
      </c>
      <c r="AU159" s="106" t="s">
        <v>174</v>
      </c>
      <c r="AY159" s="3" t="s">
        <v>194</v>
      </c>
      <c r="BE159" s="81">
        <f t="shared" si="9"/>
        <v>0</v>
      </c>
      <c r="BF159" s="81">
        <f t="shared" si="10"/>
        <v>0</v>
      </c>
      <c r="BG159" s="81">
        <f t="shared" si="11"/>
        <v>0</v>
      </c>
      <c r="BH159" s="81">
        <f t="shared" si="12"/>
        <v>0</v>
      </c>
      <c r="BI159" s="81">
        <f t="shared" si="13"/>
        <v>0</v>
      </c>
      <c r="BJ159" s="3" t="s">
        <v>174</v>
      </c>
      <c r="BK159" s="81">
        <f t="shared" si="14"/>
        <v>0</v>
      </c>
      <c r="BL159" s="3" t="s">
        <v>84</v>
      </c>
      <c r="BM159" s="106" t="s">
        <v>3340</v>
      </c>
    </row>
    <row r="160" spans="2:65" s="18" customFormat="1" ht="24.2" customHeight="1">
      <c r="B160" s="121"/>
      <c r="C160" s="165" t="s">
        <v>321</v>
      </c>
      <c r="D160" s="165" t="s">
        <v>209</v>
      </c>
      <c r="E160" s="166" t="s">
        <v>2838</v>
      </c>
      <c r="F160" s="167" t="s">
        <v>2839</v>
      </c>
      <c r="G160" s="168" t="s">
        <v>227</v>
      </c>
      <c r="H160" s="169">
        <v>4</v>
      </c>
      <c r="I160" s="170"/>
      <c r="J160" s="170">
        <f t="shared" si="5"/>
        <v>0</v>
      </c>
      <c r="K160" s="171"/>
      <c r="L160" s="172"/>
      <c r="M160" s="173" t="s">
        <v>1</v>
      </c>
      <c r="N160" s="174" t="s">
        <v>42</v>
      </c>
      <c r="P160" s="158">
        <f t="shared" si="6"/>
        <v>0</v>
      </c>
      <c r="Q160" s="158">
        <v>2.2000000000000001E-4</v>
      </c>
      <c r="R160" s="158">
        <f t="shared" si="7"/>
        <v>8.8000000000000003E-4</v>
      </c>
      <c r="S160" s="158">
        <v>0</v>
      </c>
      <c r="T160" s="159">
        <f t="shared" si="8"/>
        <v>0</v>
      </c>
      <c r="AR160" s="106" t="s">
        <v>174</v>
      </c>
      <c r="AT160" s="106" t="s">
        <v>209</v>
      </c>
      <c r="AU160" s="106" t="s">
        <v>174</v>
      </c>
      <c r="AY160" s="3" t="s">
        <v>194</v>
      </c>
      <c r="BE160" s="81">
        <f t="shared" si="9"/>
        <v>0</v>
      </c>
      <c r="BF160" s="81">
        <f t="shared" si="10"/>
        <v>0</v>
      </c>
      <c r="BG160" s="81">
        <f t="shared" si="11"/>
        <v>0</v>
      </c>
      <c r="BH160" s="81">
        <f t="shared" si="12"/>
        <v>0</v>
      </c>
      <c r="BI160" s="81">
        <f t="shared" si="13"/>
        <v>0</v>
      </c>
      <c r="BJ160" s="3" t="s">
        <v>174</v>
      </c>
      <c r="BK160" s="81">
        <f t="shared" si="14"/>
        <v>0</v>
      </c>
      <c r="BL160" s="3" t="s">
        <v>84</v>
      </c>
      <c r="BM160" s="106" t="s">
        <v>3341</v>
      </c>
    </row>
    <row r="161" spans="2:65" s="18" customFormat="1" ht="24.2" customHeight="1">
      <c r="B161" s="121"/>
      <c r="C161" s="150" t="s">
        <v>325</v>
      </c>
      <c r="D161" s="150" t="s">
        <v>197</v>
      </c>
      <c r="E161" s="151" t="s">
        <v>3252</v>
      </c>
      <c r="F161" s="152" t="s">
        <v>3253</v>
      </c>
      <c r="G161" s="153" t="s">
        <v>227</v>
      </c>
      <c r="H161" s="154">
        <v>4</v>
      </c>
      <c r="I161" s="155"/>
      <c r="J161" s="155">
        <f t="shared" si="5"/>
        <v>0</v>
      </c>
      <c r="K161" s="156"/>
      <c r="L161" s="19"/>
      <c r="M161" s="157" t="s">
        <v>1</v>
      </c>
      <c r="N161" s="120" t="s">
        <v>42</v>
      </c>
      <c r="P161" s="158">
        <f t="shared" si="6"/>
        <v>0</v>
      </c>
      <c r="Q161" s="158">
        <v>0</v>
      </c>
      <c r="R161" s="158">
        <f t="shared" si="7"/>
        <v>0</v>
      </c>
      <c r="S161" s="158">
        <v>0</v>
      </c>
      <c r="T161" s="159">
        <f t="shared" si="8"/>
        <v>0</v>
      </c>
      <c r="AR161" s="106" t="s">
        <v>420</v>
      </c>
      <c r="AT161" s="106" t="s">
        <v>197</v>
      </c>
      <c r="AU161" s="106" t="s">
        <v>174</v>
      </c>
      <c r="AY161" s="3" t="s">
        <v>194</v>
      </c>
      <c r="BE161" s="81">
        <f t="shared" si="9"/>
        <v>0</v>
      </c>
      <c r="BF161" s="81">
        <f t="shared" si="10"/>
        <v>0</v>
      </c>
      <c r="BG161" s="81">
        <f t="shared" si="11"/>
        <v>0</v>
      </c>
      <c r="BH161" s="81">
        <f t="shared" si="12"/>
        <v>0</v>
      </c>
      <c r="BI161" s="81">
        <f t="shared" si="13"/>
        <v>0</v>
      </c>
      <c r="BJ161" s="3" t="s">
        <v>174</v>
      </c>
      <c r="BK161" s="81">
        <f t="shared" si="14"/>
        <v>0</v>
      </c>
      <c r="BL161" s="3" t="s">
        <v>420</v>
      </c>
      <c r="BM161" s="106" t="s">
        <v>3342</v>
      </c>
    </row>
    <row r="162" spans="2:65" s="18" customFormat="1" ht="24.2" customHeight="1">
      <c r="B162" s="121"/>
      <c r="C162" s="165" t="s">
        <v>329</v>
      </c>
      <c r="D162" s="165" t="s">
        <v>209</v>
      </c>
      <c r="E162" s="166" t="s">
        <v>3191</v>
      </c>
      <c r="F162" s="167" t="s">
        <v>3192</v>
      </c>
      <c r="G162" s="168" t="s">
        <v>227</v>
      </c>
      <c r="H162" s="169">
        <v>4</v>
      </c>
      <c r="I162" s="170"/>
      <c r="J162" s="170">
        <f t="shared" si="5"/>
        <v>0</v>
      </c>
      <c r="K162" s="171"/>
      <c r="L162" s="172"/>
      <c r="M162" s="173" t="s">
        <v>1</v>
      </c>
      <c r="N162" s="174" t="s">
        <v>42</v>
      </c>
      <c r="P162" s="158">
        <f t="shared" si="6"/>
        <v>0</v>
      </c>
      <c r="Q162" s="158">
        <v>5.5999999999999995E-4</v>
      </c>
      <c r="R162" s="158">
        <f t="shared" si="7"/>
        <v>2.2399999999999998E-3</v>
      </c>
      <c r="S162" s="158">
        <v>0</v>
      </c>
      <c r="T162" s="159">
        <f t="shared" si="8"/>
        <v>0</v>
      </c>
      <c r="AR162" s="106" t="s">
        <v>352</v>
      </c>
      <c r="AT162" s="106" t="s">
        <v>209</v>
      </c>
      <c r="AU162" s="106" t="s">
        <v>174</v>
      </c>
      <c r="AY162" s="3" t="s">
        <v>194</v>
      </c>
      <c r="BE162" s="81">
        <f t="shared" si="9"/>
        <v>0</v>
      </c>
      <c r="BF162" s="81">
        <f t="shared" si="10"/>
        <v>0</v>
      </c>
      <c r="BG162" s="81">
        <f t="shared" si="11"/>
        <v>0</v>
      </c>
      <c r="BH162" s="81">
        <f t="shared" si="12"/>
        <v>0</v>
      </c>
      <c r="BI162" s="81">
        <f t="shared" si="13"/>
        <v>0</v>
      </c>
      <c r="BJ162" s="3" t="s">
        <v>174</v>
      </c>
      <c r="BK162" s="81">
        <f t="shared" si="14"/>
        <v>0</v>
      </c>
      <c r="BL162" s="3" t="s">
        <v>352</v>
      </c>
      <c r="BM162" s="106" t="s">
        <v>3343</v>
      </c>
    </row>
    <row r="163" spans="2:65" s="137" customFormat="1" ht="22.9" customHeight="1">
      <c r="B163" s="138"/>
      <c r="D163" s="139" t="s">
        <v>75</v>
      </c>
      <c r="E163" s="148" t="s">
        <v>1069</v>
      </c>
      <c r="F163" s="148" t="s">
        <v>1070</v>
      </c>
      <c r="I163" s="141"/>
      <c r="J163" s="149">
        <f>BK163</f>
        <v>0</v>
      </c>
      <c r="L163" s="138"/>
      <c r="M163" s="143"/>
      <c r="P163" s="144">
        <f>SUM(P164:P169)</f>
        <v>0</v>
      </c>
      <c r="R163" s="144">
        <f>SUM(R164:R169)</f>
        <v>0</v>
      </c>
      <c r="T163" s="145">
        <f>SUM(T164:T169)</f>
        <v>0</v>
      </c>
      <c r="AR163" s="139" t="s">
        <v>205</v>
      </c>
      <c r="AT163" s="146" t="s">
        <v>75</v>
      </c>
      <c r="AU163" s="146" t="s">
        <v>84</v>
      </c>
      <c r="AY163" s="139" t="s">
        <v>194</v>
      </c>
      <c r="BK163" s="147">
        <f>SUM(BK164:BK169)</f>
        <v>0</v>
      </c>
    </row>
    <row r="164" spans="2:65" s="18" customFormat="1" ht="24.2" customHeight="1">
      <c r="B164" s="121"/>
      <c r="C164" s="150" t="s">
        <v>84</v>
      </c>
      <c r="D164" s="150" t="s">
        <v>197</v>
      </c>
      <c r="E164" s="151" t="s">
        <v>2030</v>
      </c>
      <c r="F164" s="152" t="s">
        <v>2031</v>
      </c>
      <c r="G164" s="153" t="s">
        <v>419</v>
      </c>
      <c r="H164" s="154">
        <v>50</v>
      </c>
      <c r="I164" s="155"/>
      <c r="J164" s="155">
        <f t="shared" ref="J164:J169" si="15">ROUND(I164*H164,2)</f>
        <v>0</v>
      </c>
      <c r="K164" s="156"/>
      <c r="L164" s="19"/>
      <c r="M164" s="157" t="s">
        <v>1</v>
      </c>
      <c r="N164" s="120" t="s">
        <v>42</v>
      </c>
      <c r="P164" s="158">
        <f t="shared" ref="P164:P169" si="16">O164*H164</f>
        <v>0</v>
      </c>
      <c r="Q164" s="158">
        <v>0</v>
      </c>
      <c r="R164" s="158">
        <f t="shared" ref="R164:R169" si="17">Q164*H164</f>
        <v>0</v>
      </c>
      <c r="S164" s="158">
        <v>0</v>
      </c>
      <c r="T164" s="159">
        <f t="shared" ref="T164:T169" si="18">S164*H164</f>
        <v>0</v>
      </c>
      <c r="AR164" s="106" t="s">
        <v>213</v>
      </c>
      <c r="AT164" s="106" t="s">
        <v>197</v>
      </c>
      <c r="AU164" s="106" t="s">
        <v>174</v>
      </c>
      <c r="AY164" s="3" t="s">
        <v>194</v>
      </c>
      <c r="BE164" s="81">
        <f t="shared" ref="BE164:BE169" si="19">IF(N164="základná",J164,0)</f>
        <v>0</v>
      </c>
      <c r="BF164" s="81">
        <f t="shared" ref="BF164:BF169" si="20">IF(N164="znížená",J164,0)</f>
        <v>0</v>
      </c>
      <c r="BG164" s="81">
        <f t="shared" ref="BG164:BG169" si="21">IF(N164="zákl. prenesená",J164,0)</f>
        <v>0</v>
      </c>
      <c r="BH164" s="81">
        <f t="shared" ref="BH164:BH169" si="22">IF(N164="zníž. prenesená",J164,0)</f>
        <v>0</v>
      </c>
      <c r="BI164" s="81">
        <f t="shared" ref="BI164:BI169" si="23">IF(N164="nulová",J164,0)</f>
        <v>0</v>
      </c>
      <c r="BJ164" s="3" t="s">
        <v>174</v>
      </c>
      <c r="BK164" s="81">
        <f t="shared" ref="BK164:BK169" si="24">ROUND(I164*H164,2)</f>
        <v>0</v>
      </c>
      <c r="BL164" s="3" t="s">
        <v>213</v>
      </c>
      <c r="BM164" s="106" t="s">
        <v>3344</v>
      </c>
    </row>
    <row r="165" spans="2:65" s="18" customFormat="1" ht="24.2" customHeight="1">
      <c r="B165" s="121"/>
      <c r="C165" s="150" t="s">
        <v>174</v>
      </c>
      <c r="D165" s="150" t="s">
        <v>197</v>
      </c>
      <c r="E165" s="151" t="s">
        <v>3345</v>
      </c>
      <c r="F165" s="152" t="s">
        <v>3346</v>
      </c>
      <c r="G165" s="153" t="s">
        <v>284</v>
      </c>
      <c r="H165" s="154">
        <v>25</v>
      </c>
      <c r="I165" s="155"/>
      <c r="J165" s="155">
        <f t="shared" si="15"/>
        <v>0</v>
      </c>
      <c r="K165" s="156"/>
      <c r="L165" s="19"/>
      <c r="M165" s="157" t="s">
        <v>1</v>
      </c>
      <c r="N165" s="120" t="s">
        <v>42</v>
      </c>
      <c r="P165" s="158">
        <f t="shared" si="16"/>
        <v>0</v>
      </c>
      <c r="Q165" s="158">
        <v>0</v>
      </c>
      <c r="R165" s="158">
        <f t="shared" si="17"/>
        <v>0</v>
      </c>
      <c r="S165" s="158">
        <v>0</v>
      </c>
      <c r="T165" s="159">
        <f t="shared" si="18"/>
        <v>0</v>
      </c>
      <c r="AR165" s="106" t="s">
        <v>420</v>
      </c>
      <c r="AT165" s="106" t="s">
        <v>197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420</v>
      </c>
      <c r="BM165" s="106" t="s">
        <v>3347</v>
      </c>
    </row>
    <row r="166" spans="2:65" s="18" customFormat="1" ht="24.2" customHeight="1">
      <c r="B166" s="121"/>
      <c r="C166" s="150" t="s">
        <v>205</v>
      </c>
      <c r="D166" s="150" t="s">
        <v>197</v>
      </c>
      <c r="E166" s="151" t="s">
        <v>2153</v>
      </c>
      <c r="F166" s="152" t="s">
        <v>2154</v>
      </c>
      <c r="G166" s="153" t="s">
        <v>284</v>
      </c>
      <c r="H166" s="154">
        <v>25</v>
      </c>
      <c r="I166" s="155"/>
      <c r="J166" s="155">
        <f t="shared" si="15"/>
        <v>0</v>
      </c>
      <c r="K166" s="156"/>
      <c r="L166" s="19"/>
      <c r="M166" s="157" t="s">
        <v>1</v>
      </c>
      <c r="N166" s="120" t="s">
        <v>42</v>
      </c>
      <c r="P166" s="158">
        <f t="shared" si="16"/>
        <v>0</v>
      </c>
      <c r="Q166" s="158">
        <v>0</v>
      </c>
      <c r="R166" s="158">
        <f t="shared" si="17"/>
        <v>0</v>
      </c>
      <c r="S166" s="158">
        <v>0</v>
      </c>
      <c r="T166" s="159">
        <f t="shared" si="18"/>
        <v>0</v>
      </c>
      <c r="AR166" s="106" t="s">
        <v>420</v>
      </c>
      <c r="AT166" s="106" t="s">
        <v>197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420</v>
      </c>
      <c r="BM166" s="106" t="s">
        <v>3348</v>
      </c>
    </row>
    <row r="167" spans="2:65" s="18" customFormat="1" ht="24.2" customHeight="1">
      <c r="B167" s="121"/>
      <c r="C167" s="150" t="s">
        <v>213</v>
      </c>
      <c r="D167" s="150" t="s">
        <v>197</v>
      </c>
      <c r="E167" s="151" t="s">
        <v>3349</v>
      </c>
      <c r="F167" s="152" t="s">
        <v>3350</v>
      </c>
      <c r="G167" s="153" t="s">
        <v>284</v>
      </c>
      <c r="H167" s="154">
        <v>25</v>
      </c>
      <c r="I167" s="155"/>
      <c r="J167" s="155">
        <f t="shared" si="15"/>
        <v>0</v>
      </c>
      <c r="K167" s="156"/>
      <c r="L167" s="19"/>
      <c r="M167" s="157" t="s">
        <v>1</v>
      </c>
      <c r="N167" s="120" t="s">
        <v>42</v>
      </c>
      <c r="P167" s="158">
        <f t="shared" si="16"/>
        <v>0</v>
      </c>
      <c r="Q167" s="158">
        <v>0</v>
      </c>
      <c r="R167" s="158">
        <f t="shared" si="17"/>
        <v>0</v>
      </c>
      <c r="S167" s="158">
        <v>0</v>
      </c>
      <c r="T167" s="159">
        <f t="shared" si="18"/>
        <v>0</v>
      </c>
      <c r="AR167" s="106" t="s">
        <v>420</v>
      </c>
      <c r="AT167" s="106" t="s">
        <v>197</v>
      </c>
      <c r="AU167" s="106" t="s">
        <v>174</v>
      </c>
      <c r="AY167" s="3" t="s">
        <v>194</v>
      </c>
      <c r="BE167" s="81">
        <f t="shared" si="19"/>
        <v>0</v>
      </c>
      <c r="BF167" s="81">
        <f t="shared" si="20"/>
        <v>0</v>
      </c>
      <c r="BG167" s="81">
        <f t="shared" si="21"/>
        <v>0</v>
      </c>
      <c r="BH167" s="81">
        <f t="shared" si="22"/>
        <v>0</v>
      </c>
      <c r="BI167" s="81">
        <f t="shared" si="23"/>
        <v>0</v>
      </c>
      <c r="BJ167" s="3" t="s">
        <v>174</v>
      </c>
      <c r="BK167" s="81">
        <f t="shared" si="24"/>
        <v>0</v>
      </c>
      <c r="BL167" s="3" t="s">
        <v>420</v>
      </c>
      <c r="BM167" s="106" t="s">
        <v>3351</v>
      </c>
    </row>
    <row r="168" spans="2:65" s="18" customFormat="1" ht="24.2" customHeight="1">
      <c r="B168" s="121"/>
      <c r="C168" s="150" t="s">
        <v>218</v>
      </c>
      <c r="D168" s="150" t="s">
        <v>197</v>
      </c>
      <c r="E168" s="151" t="s">
        <v>3352</v>
      </c>
      <c r="F168" s="152" t="s">
        <v>3353</v>
      </c>
      <c r="G168" s="153" t="s">
        <v>803</v>
      </c>
      <c r="H168" s="154">
        <v>10</v>
      </c>
      <c r="I168" s="155"/>
      <c r="J168" s="155">
        <f t="shared" si="15"/>
        <v>0</v>
      </c>
      <c r="K168" s="156"/>
      <c r="L168" s="19"/>
      <c r="M168" s="157" t="s">
        <v>1</v>
      </c>
      <c r="N168" s="120" t="s">
        <v>42</v>
      </c>
      <c r="P168" s="158">
        <f t="shared" si="16"/>
        <v>0</v>
      </c>
      <c r="Q168" s="158">
        <v>0</v>
      </c>
      <c r="R168" s="158">
        <f t="shared" si="17"/>
        <v>0</v>
      </c>
      <c r="S168" s="158">
        <v>0</v>
      </c>
      <c r="T168" s="159">
        <f t="shared" si="18"/>
        <v>0</v>
      </c>
      <c r="AR168" s="106" t="s">
        <v>420</v>
      </c>
      <c r="AT168" s="106" t="s">
        <v>197</v>
      </c>
      <c r="AU168" s="106" t="s">
        <v>174</v>
      </c>
      <c r="AY168" s="3" t="s">
        <v>194</v>
      </c>
      <c r="BE168" s="81">
        <f t="shared" si="19"/>
        <v>0</v>
      </c>
      <c r="BF168" s="81">
        <f t="shared" si="20"/>
        <v>0</v>
      </c>
      <c r="BG168" s="81">
        <f t="shared" si="21"/>
        <v>0</v>
      </c>
      <c r="BH168" s="81">
        <f t="shared" si="22"/>
        <v>0</v>
      </c>
      <c r="BI168" s="81">
        <f t="shared" si="23"/>
        <v>0</v>
      </c>
      <c r="BJ168" s="3" t="s">
        <v>174</v>
      </c>
      <c r="BK168" s="81">
        <f t="shared" si="24"/>
        <v>0</v>
      </c>
      <c r="BL168" s="3" t="s">
        <v>420</v>
      </c>
      <c r="BM168" s="106" t="s">
        <v>3354</v>
      </c>
    </row>
    <row r="169" spans="2:65" s="18" customFormat="1" ht="24.2" customHeight="1">
      <c r="B169" s="121"/>
      <c r="C169" s="150" t="s">
        <v>220</v>
      </c>
      <c r="D169" s="150" t="s">
        <v>197</v>
      </c>
      <c r="E169" s="151" t="s">
        <v>2039</v>
      </c>
      <c r="F169" s="152" t="s">
        <v>2040</v>
      </c>
      <c r="G169" s="153" t="s">
        <v>803</v>
      </c>
      <c r="H169" s="154">
        <v>10</v>
      </c>
      <c r="I169" s="155"/>
      <c r="J169" s="155">
        <f t="shared" si="15"/>
        <v>0</v>
      </c>
      <c r="K169" s="156"/>
      <c r="L169" s="19"/>
      <c r="M169" s="160" t="s">
        <v>1</v>
      </c>
      <c r="N169" s="161" t="s">
        <v>42</v>
      </c>
      <c r="O169" s="162"/>
      <c r="P169" s="163">
        <f t="shared" si="16"/>
        <v>0</v>
      </c>
      <c r="Q169" s="163">
        <v>0</v>
      </c>
      <c r="R169" s="163">
        <f t="shared" si="17"/>
        <v>0</v>
      </c>
      <c r="S169" s="163">
        <v>0</v>
      </c>
      <c r="T169" s="164">
        <f t="shared" si="18"/>
        <v>0</v>
      </c>
      <c r="AR169" s="106" t="s">
        <v>420</v>
      </c>
      <c r="AT169" s="106" t="s">
        <v>197</v>
      </c>
      <c r="AU169" s="106" t="s">
        <v>174</v>
      </c>
      <c r="AY169" s="3" t="s">
        <v>194</v>
      </c>
      <c r="BE169" s="81">
        <f t="shared" si="19"/>
        <v>0</v>
      </c>
      <c r="BF169" s="81">
        <f t="shared" si="20"/>
        <v>0</v>
      </c>
      <c r="BG169" s="81">
        <f t="shared" si="21"/>
        <v>0</v>
      </c>
      <c r="BH169" s="81">
        <f t="shared" si="22"/>
        <v>0</v>
      </c>
      <c r="BI169" s="81">
        <f t="shared" si="23"/>
        <v>0</v>
      </c>
      <c r="BJ169" s="3" t="s">
        <v>174</v>
      </c>
      <c r="BK169" s="81">
        <f t="shared" si="24"/>
        <v>0</v>
      </c>
      <c r="BL169" s="3" t="s">
        <v>420</v>
      </c>
      <c r="BM169" s="106" t="s">
        <v>3355</v>
      </c>
    </row>
    <row r="170" spans="2:65" s="18" customFormat="1" ht="6.95" customHeight="1">
      <c r="B170" s="33"/>
      <c r="C170" s="34"/>
      <c r="D170" s="34"/>
      <c r="E170" s="34"/>
      <c r="F170" s="34"/>
      <c r="G170" s="34"/>
      <c r="H170" s="34"/>
      <c r="I170" s="34"/>
      <c r="J170" s="34"/>
      <c r="K170" s="34"/>
      <c r="L170" s="19"/>
    </row>
  </sheetData>
  <autoFilter ref="C129:K169"/>
  <mergeCells count="14">
    <mergeCell ref="D108:F108"/>
    <mergeCell ref="E120:H120"/>
    <mergeCell ref="E122:H122"/>
    <mergeCell ref="L2:V2"/>
    <mergeCell ref="E86:H86"/>
    <mergeCell ref="D104:F104"/>
    <mergeCell ref="D105:F105"/>
    <mergeCell ref="D106:F106"/>
    <mergeCell ref="D107:F107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0"/>
  <sheetViews>
    <sheetView showGridLines="0" topLeftCell="A112" workbookViewId="0">
      <selection activeCell="C116" sqref="C116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85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154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86</v>
      </c>
      <c r="I11" s="12" t="s">
        <v>18</v>
      </c>
      <c r="J11" s="13" t="s">
        <v>155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21.75" customHeight="1">
      <c r="B13" s="19"/>
      <c r="D13" s="10" t="s">
        <v>156</v>
      </c>
      <c r="F13" s="87" t="s">
        <v>157</v>
      </c>
      <c r="I13" s="10" t="s">
        <v>158</v>
      </c>
      <c r="J13" s="87" t="s">
        <v>159</v>
      </c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160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J95</f>
        <v>0</v>
      </c>
      <c r="L30" s="19"/>
    </row>
    <row r="31" spans="2:12" s="18" customFormat="1" ht="14.45" customHeight="1">
      <c r="B31" s="19"/>
      <c r="D31" s="17" t="s">
        <v>146</v>
      </c>
      <c r="J31" s="90">
        <f>J102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ROUND((SUM(BE102:BE109) + SUM(BE129:BE169)),  2)</f>
        <v>0</v>
      </c>
      <c r="G35" s="96"/>
      <c r="H35" s="96"/>
      <c r="I35" s="97">
        <v>0.23</v>
      </c>
      <c r="J35" s="95">
        <f>ROUND(((SUM(BE102:BE109) + SUM(BE129:BE169))*I35),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ROUND((SUM(BF102:BF109) + SUM(BF129:BF169)),  2)</f>
        <v>0</v>
      </c>
      <c r="I36" s="99">
        <v>0.23</v>
      </c>
      <c r="J36" s="98">
        <f>ROUND(((SUM(BF102:BF109) + SUM(BF129:BF169))*I36),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ROUND((SUM(BG102:BG109) + SUM(BG129:BG169)),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ROUND((SUM(BH102:BH109) + SUM(BH129:BH169)),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ROUND((SUM(BI102:BI109) + SUM(BI129:BI169)),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s="18" customFormat="1" ht="14.45" customHeight="1">
      <c r="B49" s="19"/>
      <c r="D49" s="30" t="s">
        <v>49</v>
      </c>
      <c r="E49" s="31"/>
      <c r="F49" s="31"/>
      <c r="G49" s="30" t="s">
        <v>50</v>
      </c>
      <c r="H49" s="31"/>
      <c r="I49" s="31"/>
      <c r="J49" s="31"/>
      <c r="K49" s="31"/>
      <c r="L49" s="19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 s="18" customFormat="1" ht="12.75">
      <c r="B60" s="19"/>
      <c r="D60" s="32" t="s">
        <v>51</v>
      </c>
      <c r="E60" s="21"/>
      <c r="F60" s="103" t="s">
        <v>52</v>
      </c>
      <c r="G60" s="32" t="s">
        <v>51</v>
      </c>
      <c r="H60" s="21"/>
      <c r="I60" s="21"/>
      <c r="J60" s="104" t="s">
        <v>52</v>
      </c>
      <c r="K60" s="21"/>
      <c r="L60" s="19"/>
    </row>
    <row r="61" spans="2:12">
      <c r="B61" s="6"/>
      <c r="L61" s="6"/>
    </row>
    <row r="62" spans="2:12">
      <c r="B62" s="6"/>
      <c r="L62" s="6"/>
    </row>
    <row r="63" spans="2:12">
      <c r="B63" s="6"/>
      <c r="L63" s="6"/>
    </row>
    <row r="64" spans="2:12" s="18" customFormat="1" ht="12.75">
      <c r="B64" s="19"/>
      <c r="D64" s="30" t="s">
        <v>53</v>
      </c>
      <c r="E64" s="31"/>
      <c r="F64" s="31"/>
      <c r="G64" s="30" t="s">
        <v>54</v>
      </c>
      <c r="H64" s="31"/>
      <c r="I64" s="31"/>
      <c r="J64" s="31"/>
      <c r="K64" s="31"/>
      <c r="L64" s="19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 s="18" customFormat="1" ht="12.75">
      <c r="B75" s="19"/>
      <c r="D75" s="32" t="s">
        <v>51</v>
      </c>
      <c r="E75" s="21"/>
      <c r="F75" s="103" t="s">
        <v>52</v>
      </c>
      <c r="G75" s="32" t="s">
        <v>51</v>
      </c>
      <c r="H75" s="21"/>
      <c r="I75" s="21"/>
      <c r="J75" s="104" t="s">
        <v>52</v>
      </c>
      <c r="K75" s="21"/>
      <c r="L75" s="19"/>
    </row>
    <row r="76" spans="2:12" s="18" customFormat="1" ht="14.45" customHeigh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19"/>
    </row>
    <row r="80" spans="2:12" s="18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19"/>
    </row>
    <row r="81" spans="2:47" s="18" customFormat="1" ht="24.95" customHeight="1">
      <c r="B81" s="19"/>
      <c r="C81" s="7" t="s">
        <v>162</v>
      </c>
      <c r="L81" s="19"/>
    </row>
    <row r="82" spans="2:47" s="18" customFormat="1" ht="6.95" customHeight="1">
      <c r="B82" s="19"/>
      <c r="L82" s="19"/>
    </row>
    <row r="83" spans="2:47" s="18" customFormat="1" ht="12" customHeight="1">
      <c r="B83" s="19"/>
      <c r="C83" s="12" t="s">
        <v>15</v>
      </c>
      <c r="L83" s="19"/>
    </row>
    <row r="84" spans="2:47" s="18" customFormat="1" ht="26.25" customHeight="1">
      <c r="B84" s="19"/>
      <c r="E84" s="226" t="str">
        <f>E7</f>
        <v>25A092 - 17981 - VAR ESt. 110 kV - doplnenie kompenzačnej tlmivky VVN a rekonštrukcia súvisiacich zariadení (II. časť  -</v>
      </c>
      <c r="F84" s="227"/>
      <c r="G84" s="227"/>
      <c r="H84" s="227"/>
      <c r="L84" s="19"/>
    </row>
    <row r="85" spans="2:47" s="18" customFormat="1" ht="12" customHeight="1">
      <c r="B85" s="19"/>
      <c r="C85" s="12" t="s">
        <v>153</v>
      </c>
      <c r="L85" s="19"/>
    </row>
    <row r="86" spans="2:47" s="18" customFormat="1" ht="16.5" customHeight="1">
      <c r="B86" s="19"/>
      <c r="E86" s="220" t="str">
        <f>E9</f>
        <v>PS01 - Demontáže technológie</v>
      </c>
      <c r="F86" s="228"/>
      <c r="G86" s="228"/>
      <c r="H86" s="228"/>
      <c r="L86" s="19"/>
    </row>
    <row r="87" spans="2:47" s="18" customFormat="1" ht="6.95" customHeight="1">
      <c r="B87" s="19"/>
      <c r="L87" s="19"/>
    </row>
    <row r="88" spans="2:47" s="18" customFormat="1" ht="12" customHeight="1">
      <c r="B88" s="19"/>
      <c r="C88" s="12" t="s">
        <v>19</v>
      </c>
      <c r="F88" s="13" t="str">
        <f>F12</f>
        <v>Košice</v>
      </c>
      <c r="I88" s="12" t="s">
        <v>21</v>
      </c>
      <c r="J88" s="86" t="str">
        <f>IF(J12="","",J12)</f>
        <v>24. 6. 2026</v>
      </c>
      <c r="L88" s="19"/>
    </row>
    <row r="89" spans="2:47" s="18" customFormat="1" ht="6.95" customHeight="1">
      <c r="B89" s="19"/>
      <c r="L89" s="19"/>
    </row>
    <row r="90" spans="2:47" s="18" customFormat="1" ht="15.2" customHeight="1">
      <c r="B90" s="19"/>
      <c r="C90" s="12" t="s">
        <v>23</v>
      </c>
      <c r="F90" s="13" t="str">
        <f>E15</f>
        <v>Stredoslovenská distribučná, a.s.</v>
      </c>
      <c r="I90" s="12" t="s">
        <v>28</v>
      </c>
      <c r="J90" s="105" t="str">
        <f>E21</f>
        <v>Ing.Jaroslav Kločanka</v>
      </c>
      <c r="L90" s="19"/>
    </row>
    <row r="91" spans="2:47" s="18" customFormat="1" ht="15.2" customHeight="1">
      <c r="B91" s="19"/>
      <c r="C91" s="12" t="s">
        <v>27</v>
      </c>
      <c r="F91" s="13" t="str">
        <f>IF(E18="","",E18)</f>
        <v/>
      </c>
      <c r="I91" s="12" t="s">
        <v>31</v>
      </c>
      <c r="J91" s="105" t="str">
        <f>E24</f>
        <v xml:space="preserve"> </v>
      </c>
      <c r="L91" s="19"/>
    </row>
    <row r="92" spans="2:47" s="18" customFormat="1" ht="10.35" customHeight="1">
      <c r="B92" s="19"/>
      <c r="L92" s="19"/>
    </row>
    <row r="93" spans="2:47" s="18" customFormat="1" ht="29.25" customHeight="1">
      <c r="B93" s="19"/>
      <c r="C93" s="106" t="s">
        <v>163</v>
      </c>
      <c r="J93" s="107" t="s">
        <v>164</v>
      </c>
      <c r="L93" s="19"/>
    </row>
    <row r="94" spans="2:47" s="18" customFormat="1" ht="10.35" customHeight="1">
      <c r="B94" s="19"/>
      <c r="L94" s="19"/>
    </row>
    <row r="95" spans="2:47" s="18" customFormat="1" ht="22.9" customHeight="1">
      <c r="B95" s="19"/>
      <c r="C95" s="108" t="s">
        <v>165</v>
      </c>
      <c r="J95" s="92">
        <f>J129</f>
        <v>0</v>
      </c>
      <c r="L95" s="19"/>
      <c r="AU95" s="3" t="s">
        <v>166</v>
      </c>
    </row>
    <row r="96" spans="2:47" s="109" customFormat="1" ht="24.95" customHeight="1">
      <c r="B96" s="110"/>
      <c r="D96" s="111" t="s">
        <v>167</v>
      </c>
      <c r="E96" s="112"/>
      <c r="F96" s="112"/>
      <c r="G96" s="112"/>
      <c r="H96" s="112"/>
      <c r="I96" s="112"/>
      <c r="J96" s="113">
        <f>J130</f>
        <v>0</v>
      </c>
      <c r="L96" s="110"/>
    </row>
    <row r="97" spans="2:65" s="114" customFormat="1" ht="19.899999999999999" customHeight="1">
      <c r="B97" s="115"/>
      <c r="D97" s="116" t="s">
        <v>168</v>
      </c>
      <c r="E97" s="117"/>
      <c r="F97" s="117"/>
      <c r="G97" s="117"/>
      <c r="H97" s="117"/>
      <c r="I97" s="117"/>
      <c r="J97" s="118">
        <f>J131</f>
        <v>0</v>
      </c>
      <c r="L97" s="115"/>
    </row>
    <row r="98" spans="2:65" s="109" customFormat="1" ht="24.95" customHeight="1">
      <c r="B98" s="110"/>
      <c r="D98" s="111" t="s">
        <v>169</v>
      </c>
      <c r="E98" s="112"/>
      <c r="F98" s="112"/>
      <c r="G98" s="112"/>
      <c r="H98" s="112"/>
      <c r="I98" s="112"/>
      <c r="J98" s="113">
        <f>J135</f>
        <v>0</v>
      </c>
      <c r="L98" s="110"/>
    </row>
    <row r="99" spans="2:65" s="114" customFormat="1" ht="19.899999999999999" customHeight="1">
      <c r="B99" s="115"/>
      <c r="D99" s="116" t="s">
        <v>170</v>
      </c>
      <c r="E99" s="117"/>
      <c r="F99" s="117"/>
      <c r="G99" s="117"/>
      <c r="H99" s="117"/>
      <c r="I99" s="117"/>
      <c r="J99" s="118">
        <f>J136</f>
        <v>0</v>
      </c>
      <c r="L99" s="115"/>
    </row>
    <row r="100" spans="2:65" s="18" customFormat="1" ht="21.75" customHeight="1">
      <c r="B100" s="19"/>
      <c r="L100" s="19"/>
    </row>
    <row r="101" spans="2:65" s="18" customFormat="1" ht="6.95" customHeight="1">
      <c r="B101" s="19"/>
      <c r="L101" s="19"/>
    </row>
    <row r="102" spans="2:65" s="18" customFormat="1" ht="29.25" customHeight="1">
      <c r="B102" s="19"/>
      <c r="C102" s="108" t="s">
        <v>171</v>
      </c>
      <c r="J102" s="119">
        <f>ROUND(J103 + J104 + J105 + J106 + J107 + J108,2)</f>
        <v>0</v>
      </c>
      <c r="L102" s="19"/>
      <c r="N102" s="120" t="s">
        <v>40</v>
      </c>
    </row>
    <row r="103" spans="2:65" s="18" customFormat="1" ht="18" customHeight="1">
      <c r="B103" s="121"/>
      <c r="C103" s="122"/>
      <c r="D103" s="185" t="s">
        <v>172</v>
      </c>
      <c r="E103" s="185"/>
      <c r="F103" s="185"/>
      <c r="G103" s="122"/>
      <c r="H103" s="122"/>
      <c r="I103" s="122"/>
      <c r="J103" s="123">
        <v>0</v>
      </c>
      <c r="K103" s="122"/>
      <c r="L103" s="121"/>
      <c r="M103" s="122"/>
      <c r="N103" s="79" t="s">
        <v>42</v>
      </c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  <c r="AP103" s="122"/>
      <c r="AQ103" s="122"/>
      <c r="AR103" s="122"/>
      <c r="AS103" s="122"/>
      <c r="AT103" s="122"/>
      <c r="AU103" s="122"/>
      <c r="AV103" s="122"/>
      <c r="AW103" s="122"/>
      <c r="AX103" s="122"/>
      <c r="AY103" s="124" t="s">
        <v>173</v>
      </c>
      <c r="AZ103" s="122"/>
      <c r="BA103" s="122"/>
      <c r="BB103" s="122"/>
      <c r="BC103" s="122"/>
      <c r="BD103" s="122"/>
      <c r="BE103" s="125">
        <f t="shared" ref="BE103:BE108" si="0">IF(N103="základná",J103,0)</f>
        <v>0</v>
      </c>
      <c r="BF103" s="125">
        <f t="shared" ref="BF103:BF108" si="1">IF(N103="znížená",J103,0)</f>
        <v>0</v>
      </c>
      <c r="BG103" s="125">
        <f t="shared" ref="BG103:BG108" si="2">IF(N103="zákl. prenesená",J103,0)</f>
        <v>0</v>
      </c>
      <c r="BH103" s="125">
        <f t="shared" ref="BH103:BH108" si="3">IF(N103="zníž. prenesená",J103,0)</f>
        <v>0</v>
      </c>
      <c r="BI103" s="125">
        <f t="shared" ref="BI103:BI108" si="4">IF(N103="nulová",J103,0)</f>
        <v>0</v>
      </c>
      <c r="BJ103" s="124" t="s">
        <v>174</v>
      </c>
      <c r="BK103" s="122"/>
      <c r="BL103" s="122"/>
      <c r="BM103" s="122"/>
    </row>
    <row r="104" spans="2:65" s="18" customFormat="1" ht="18" customHeight="1">
      <c r="B104" s="121"/>
      <c r="C104" s="122"/>
      <c r="D104" s="185" t="s">
        <v>175</v>
      </c>
      <c r="E104" s="185"/>
      <c r="F104" s="185"/>
      <c r="G104" s="122"/>
      <c r="H104" s="122"/>
      <c r="I104" s="122"/>
      <c r="J104" s="123">
        <v>0</v>
      </c>
      <c r="K104" s="122"/>
      <c r="L104" s="121"/>
      <c r="M104" s="122"/>
      <c r="N104" s="79" t="s">
        <v>42</v>
      </c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4" t="s">
        <v>173</v>
      </c>
      <c r="AZ104" s="122"/>
      <c r="BA104" s="122"/>
      <c r="BB104" s="122"/>
      <c r="BC104" s="122"/>
      <c r="BD104" s="122"/>
      <c r="BE104" s="125">
        <f t="shared" si="0"/>
        <v>0</v>
      </c>
      <c r="BF104" s="125">
        <f t="shared" si="1"/>
        <v>0</v>
      </c>
      <c r="BG104" s="125">
        <f t="shared" si="2"/>
        <v>0</v>
      </c>
      <c r="BH104" s="125">
        <f t="shared" si="3"/>
        <v>0</v>
      </c>
      <c r="BI104" s="125">
        <f t="shared" si="4"/>
        <v>0</v>
      </c>
      <c r="BJ104" s="124" t="s">
        <v>174</v>
      </c>
      <c r="BK104" s="122"/>
      <c r="BL104" s="122"/>
      <c r="BM104" s="122"/>
    </row>
    <row r="105" spans="2:65" s="18" customFormat="1" ht="18" customHeight="1">
      <c r="B105" s="121"/>
      <c r="C105" s="122"/>
      <c r="D105" s="185" t="s">
        <v>176</v>
      </c>
      <c r="E105" s="185"/>
      <c r="F105" s="185"/>
      <c r="G105" s="122"/>
      <c r="H105" s="122"/>
      <c r="I105" s="122"/>
      <c r="J105" s="123">
        <v>0</v>
      </c>
      <c r="K105" s="122"/>
      <c r="L105" s="121"/>
      <c r="M105" s="122"/>
      <c r="N105" s="79" t="s">
        <v>42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4" t="s">
        <v>173</v>
      </c>
      <c r="AZ105" s="122"/>
      <c r="BA105" s="122"/>
      <c r="BB105" s="122"/>
      <c r="BC105" s="122"/>
      <c r="BD105" s="122"/>
      <c r="BE105" s="125">
        <f t="shared" si="0"/>
        <v>0</v>
      </c>
      <c r="BF105" s="125">
        <f t="shared" si="1"/>
        <v>0</v>
      </c>
      <c r="BG105" s="125">
        <f t="shared" si="2"/>
        <v>0</v>
      </c>
      <c r="BH105" s="125">
        <f t="shared" si="3"/>
        <v>0</v>
      </c>
      <c r="BI105" s="125">
        <f t="shared" si="4"/>
        <v>0</v>
      </c>
      <c r="BJ105" s="124" t="s">
        <v>174</v>
      </c>
      <c r="BK105" s="122"/>
      <c r="BL105" s="122"/>
      <c r="BM105" s="122"/>
    </row>
    <row r="106" spans="2:65" s="18" customFormat="1" ht="18" customHeight="1">
      <c r="B106" s="121"/>
      <c r="C106" s="122"/>
      <c r="D106" s="185" t="s">
        <v>177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si="0"/>
        <v>0</v>
      </c>
      <c r="BF106" s="125">
        <f t="shared" si="1"/>
        <v>0</v>
      </c>
      <c r="BG106" s="125">
        <f t="shared" si="2"/>
        <v>0</v>
      </c>
      <c r="BH106" s="125">
        <f t="shared" si="3"/>
        <v>0</v>
      </c>
      <c r="BI106" s="125">
        <f t="shared" si="4"/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178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26" t="s">
        <v>179</v>
      </c>
      <c r="E108" s="122"/>
      <c r="F108" s="122"/>
      <c r="G108" s="122"/>
      <c r="H108" s="122"/>
      <c r="I108" s="122"/>
      <c r="J108" s="123">
        <f>ROUND(J30*T108,2)</f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180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>
      <c r="B109" s="19"/>
      <c r="L109" s="19"/>
    </row>
    <row r="110" spans="2:65" s="18" customFormat="1" ht="29.25" customHeight="1">
      <c r="B110" s="19"/>
      <c r="C110" s="53" t="s">
        <v>151</v>
      </c>
      <c r="J110" s="92">
        <f>ROUND(J95+J102,2)</f>
        <v>0</v>
      </c>
      <c r="L110" s="19"/>
    </row>
    <row r="111" spans="2:65" s="18" customFormat="1" ht="6.95" customHeight="1"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19"/>
    </row>
    <row r="115" spans="2:20" s="18" customFormat="1" ht="6.9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19"/>
    </row>
    <row r="116" spans="2:20" s="18" customFormat="1" ht="24.95" customHeight="1">
      <c r="B116" s="19"/>
      <c r="C116" s="7" t="s">
        <v>3460</v>
      </c>
      <c r="L116" s="19"/>
    </row>
    <row r="117" spans="2:20" s="18" customFormat="1" ht="6.95" customHeight="1">
      <c r="B117" s="19"/>
      <c r="L117" s="19"/>
    </row>
    <row r="118" spans="2:20" s="18" customFormat="1" ht="12" customHeight="1">
      <c r="B118" s="19"/>
      <c r="C118" s="12" t="s">
        <v>15</v>
      </c>
      <c r="L118" s="19"/>
    </row>
    <row r="119" spans="2:20" s="18" customFormat="1" ht="26.25" customHeight="1">
      <c r="B119" s="19"/>
      <c r="E119" s="226" t="str">
        <f>E7</f>
        <v>25A092 - 17981 - VAR ESt. 110 kV - doplnenie kompenzačnej tlmivky VVN a rekonštrukcia súvisiacich zariadení (II. časť  -</v>
      </c>
      <c r="F119" s="227"/>
      <c r="G119" s="227"/>
      <c r="H119" s="227"/>
      <c r="L119" s="19"/>
    </row>
    <row r="120" spans="2:20" s="18" customFormat="1" ht="12" customHeight="1">
      <c r="B120" s="19"/>
      <c r="C120" s="12" t="s">
        <v>153</v>
      </c>
      <c r="L120" s="19"/>
    </row>
    <row r="121" spans="2:20" s="18" customFormat="1" ht="16.5" customHeight="1">
      <c r="B121" s="19"/>
      <c r="E121" s="220" t="str">
        <f>E9</f>
        <v>PS01 - Demontáže technológie</v>
      </c>
      <c r="F121" s="228"/>
      <c r="G121" s="228"/>
      <c r="H121" s="228"/>
      <c r="L121" s="19"/>
    </row>
    <row r="122" spans="2:20" s="18" customFormat="1" ht="6.95" customHeight="1">
      <c r="B122" s="19"/>
      <c r="L122" s="19"/>
    </row>
    <row r="123" spans="2:20" s="18" customFormat="1" ht="12" customHeight="1">
      <c r="B123" s="19"/>
      <c r="C123" s="12" t="s">
        <v>19</v>
      </c>
      <c r="F123" s="13" t="str">
        <f>F12</f>
        <v>Košice</v>
      </c>
      <c r="I123" s="12" t="s">
        <v>21</v>
      </c>
      <c r="J123" s="86" t="str">
        <f>IF(J12="","",J12)</f>
        <v>24. 6. 2026</v>
      </c>
      <c r="L123" s="19"/>
    </row>
    <row r="124" spans="2:20" s="18" customFormat="1" ht="6.95" customHeight="1">
      <c r="B124" s="19"/>
      <c r="L124" s="19"/>
    </row>
    <row r="125" spans="2:20" s="18" customFormat="1" ht="15.2" customHeight="1">
      <c r="B125" s="19"/>
      <c r="C125" s="12" t="s">
        <v>23</v>
      </c>
      <c r="F125" s="13" t="str">
        <f>E15</f>
        <v>Stredoslovenská distribučná, a.s.</v>
      </c>
      <c r="I125" s="12" t="s">
        <v>28</v>
      </c>
      <c r="J125" s="105" t="str">
        <f>E21</f>
        <v>Ing.Jaroslav Kločanka</v>
      </c>
      <c r="L125" s="19"/>
    </row>
    <row r="126" spans="2:20" s="18" customFormat="1" ht="15.2" customHeight="1">
      <c r="B126" s="19"/>
      <c r="C126" s="12" t="s">
        <v>27</v>
      </c>
      <c r="F126" s="13" t="str">
        <f>IF(E18="","",E18)</f>
        <v/>
      </c>
      <c r="I126" s="12" t="s">
        <v>31</v>
      </c>
      <c r="J126" s="105" t="str">
        <f>E24</f>
        <v xml:space="preserve"> </v>
      </c>
      <c r="L126" s="19"/>
    </row>
    <row r="127" spans="2:20" s="18" customFormat="1" ht="10.35" customHeight="1">
      <c r="B127" s="19"/>
      <c r="L127" s="19"/>
    </row>
    <row r="128" spans="2:20" s="127" customFormat="1" ht="29.25" customHeight="1">
      <c r="B128" s="128"/>
      <c r="C128" s="129" t="s">
        <v>181</v>
      </c>
      <c r="D128" s="130" t="s">
        <v>61</v>
      </c>
      <c r="E128" s="130" t="s">
        <v>57</v>
      </c>
      <c r="F128" s="130" t="s">
        <v>58</v>
      </c>
      <c r="G128" s="130" t="s">
        <v>182</v>
      </c>
      <c r="H128" s="130" t="s">
        <v>183</v>
      </c>
      <c r="I128" s="130" t="s">
        <v>184</v>
      </c>
      <c r="J128" s="131" t="s">
        <v>164</v>
      </c>
      <c r="K128" s="132" t="s">
        <v>185</v>
      </c>
      <c r="L128" s="128"/>
      <c r="M128" s="47" t="s">
        <v>1</v>
      </c>
      <c r="N128" s="48" t="s">
        <v>40</v>
      </c>
      <c r="O128" s="48" t="s">
        <v>186</v>
      </c>
      <c r="P128" s="48" t="s">
        <v>187</v>
      </c>
      <c r="Q128" s="48" t="s">
        <v>188</v>
      </c>
      <c r="R128" s="48" t="s">
        <v>189</v>
      </c>
      <c r="S128" s="48" t="s">
        <v>190</v>
      </c>
      <c r="T128" s="49" t="s">
        <v>191</v>
      </c>
    </row>
    <row r="129" spans="2:65" s="18" customFormat="1" ht="22.9" customHeight="1">
      <c r="B129" s="19"/>
      <c r="C129" s="53" t="s">
        <v>161</v>
      </c>
      <c r="J129" s="133">
        <f>BK129</f>
        <v>0</v>
      </c>
      <c r="L129" s="19"/>
      <c r="M129" s="50"/>
      <c r="N129" s="43"/>
      <c r="O129" s="43"/>
      <c r="P129" s="134">
        <f>P130+P135</f>
        <v>0</v>
      </c>
      <c r="Q129" s="43"/>
      <c r="R129" s="134">
        <f>R130+R135</f>
        <v>0</v>
      </c>
      <c r="S129" s="43"/>
      <c r="T129" s="135">
        <f>T130+T135</f>
        <v>11.633000000000001</v>
      </c>
      <c r="AT129" s="3" t="s">
        <v>75</v>
      </c>
      <c r="AU129" s="3" t="s">
        <v>166</v>
      </c>
      <c r="BK129" s="136">
        <f>BK130+BK135</f>
        <v>0</v>
      </c>
    </row>
    <row r="130" spans="2:65" s="137" customFormat="1" ht="25.9" customHeight="1">
      <c r="B130" s="138"/>
      <c r="D130" s="139" t="s">
        <v>75</v>
      </c>
      <c r="E130" s="140" t="s">
        <v>192</v>
      </c>
      <c r="F130" s="140" t="s">
        <v>193</v>
      </c>
      <c r="I130" s="141"/>
      <c r="J130" s="142">
        <f>BK130</f>
        <v>0</v>
      </c>
      <c r="L130" s="138"/>
      <c r="M130" s="143"/>
      <c r="P130" s="144">
        <f>P131</f>
        <v>0</v>
      </c>
      <c r="R130" s="144">
        <f>R131</f>
        <v>0</v>
      </c>
      <c r="T130" s="145">
        <f>T131</f>
        <v>0</v>
      </c>
      <c r="AR130" s="139" t="s">
        <v>84</v>
      </c>
      <c r="AT130" s="146" t="s">
        <v>75</v>
      </c>
      <c r="AU130" s="146" t="s">
        <v>76</v>
      </c>
      <c r="AY130" s="139" t="s">
        <v>194</v>
      </c>
      <c r="BK130" s="147">
        <f>BK131</f>
        <v>0</v>
      </c>
    </row>
    <row r="131" spans="2:65" s="137" customFormat="1" ht="22.9" customHeight="1">
      <c r="B131" s="138"/>
      <c r="D131" s="139" t="s">
        <v>75</v>
      </c>
      <c r="E131" s="148" t="s">
        <v>195</v>
      </c>
      <c r="F131" s="148" t="s">
        <v>196</v>
      </c>
      <c r="I131" s="141"/>
      <c r="J131" s="149">
        <f>BK131</f>
        <v>0</v>
      </c>
      <c r="L131" s="138"/>
      <c r="M131" s="143"/>
      <c r="P131" s="144">
        <f>SUM(P132:P134)</f>
        <v>0</v>
      </c>
      <c r="R131" s="144">
        <f>SUM(R132:R134)</f>
        <v>0</v>
      </c>
      <c r="T131" s="145">
        <f>SUM(T132:T134)</f>
        <v>0</v>
      </c>
      <c r="AR131" s="139" t="s">
        <v>84</v>
      </c>
      <c r="AT131" s="146" t="s">
        <v>75</v>
      </c>
      <c r="AU131" s="146" t="s">
        <v>84</v>
      </c>
      <c r="AY131" s="139" t="s">
        <v>194</v>
      </c>
      <c r="BK131" s="147">
        <f>SUM(BK132:BK134)</f>
        <v>0</v>
      </c>
    </row>
    <row r="132" spans="2:65" s="18" customFormat="1" ht="44.25" customHeight="1">
      <c r="B132" s="121"/>
      <c r="C132" s="150" t="s">
        <v>84</v>
      </c>
      <c r="D132" s="150" t="s">
        <v>197</v>
      </c>
      <c r="E132" s="151" t="s">
        <v>198</v>
      </c>
      <c r="F132" s="152" t="s">
        <v>199</v>
      </c>
      <c r="G132" s="153" t="s">
        <v>200</v>
      </c>
      <c r="H132" s="154">
        <v>11.5</v>
      </c>
      <c r="I132" s="155"/>
      <c r="J132" s="155">
        <f>ROUND(I132*H132,2)</f>
        <v>0</v>
      </c>
      <c r="K132" s="156"/>
      <c r="L132" s="19"/>
      <c r="M132" s="157" t="s">
        <v>1</v>
      </c>
      <c r="N132" s="120" t="s">
        <v>42</v>
      </c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AR132" s="106" t="s">
        <v>84</v>
      </c>
      <c r="AT132" s="106" t="s">
        <v>197</v>
      </c>
      <c r="AU132" s="106" t="s">
        <v>174</v>
      </c>
      <c r="AY132" s="3" t="s">
        <v>194</v>
      </c>
      <c r="BE132" s="81">
        <f>IF(N132="základná",J132,0)</f>
        <v>0</v>
      </c>
      <c r="BF132" s="81">
        <f>IF(N132="znížená",J132,0)</f>
        <v>0</v>
      </c>
      <c r="BG132" s="81">
        <f>IF(N132="zákl. prenesená",J132,0)</f>
        <v>0</v>
      </c>
      <c r="BH132" s="81">
        <f>IF(N132="zníž. prenesená",J132,0)</f>
        <v>0</v>
      </c>
      <c r="BI132" s="81">
        <f>IF(N132="nulová",J132,0)</f>
        <v>0</v>
      </c>
      <c r="BJ132" s="3" t="s">
        <v>174</v>
      </c>
      <c r="BK132" s="81">
        <f>ROUND(I132*H132,2)</f>
        <v>0</v>
      </c>
      <c r="BL132" s="3" t="s">
        <v>84</v>
      </c>
      <c r="BM132" s="106" t="s">
        <v>201</v>
      </c>
    </row>
    <row r="133" spans="2:65" s="18" customFormat="1" ht="16.5" customHeight="1">
      <c r="B133" s="121"/>
      <c r="C133" s="150" t="s">
        <v>174</v>
      </c>
      <c r="D133" s="150" t="s">
        <v>197</v>
      </c>
      <c r="E133" s="151" t="s">
        <v>202</v>
      </c>
      <c r="F133" s="152" t="s">
        <v>203</v>
      </c>
      <c r="G133" s="153" t="s">
        <v>200</v>
      </c>
      <c r="H133" s="154">
        <v>15</v>
      </c>
      <c r="I133" s="155"/>
      <c r="J133" s="155">
        <f>ROUND(I133*H133,2)</f>
        <v>0</v>
      </c>
      <c r="K133" s="156"/>
      <c r="L133" s="19"/>
      <c r="M133" s="157" t="s">
        <v>1</v>
      </c>
      <c r="N133" s="120" t="s">
        <v>42</v>
      </c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AR133" s="106" t="s">
        <v>84</v>
      </c>
      <c r="AT133" s="106" t="s">
        <v>197</v>
      </c>
      <c r="AU133" s="106" t="s">
        <v>174</v>
      </c>
      <c r="AY133" s="3" t="s">
        <v>194</v>
      </c>
      <c r="BE133" s="81">
        <f>IF(N133="základná",J133,0)</f>
        <v>0</v>
      </c>
      <c r="BF133" s="81">
        <f>IF(N133="znížená",J133,0)</f>
        <v>0</v>
      </c>
      <c r="BG133" s="81">
        <f>IF(N133="zákl. prenesená",J133,0)</f>
        <v>0</v>
      </c>
      <c r="BH133" s="81">
        <f>IF(N133="zníž. prenesená",J133,0)</f>
        <v>0</v>
      </c>
      <c r="BI133" s="81">
        <f>IF(N133="nulová",J133,0)</f>
        <v>0</v>
      </c>
      <c r="BJ133" s="3" t="s">
        <v>174</v>
      </c>
      <c r="BK133" s="81">
        <f>ROUND(I133*H133,2)</f>
        <v>0</v>
      </c>
      <c r="BL133" s="3" t="s">
        <v>84</v>
      </c>
      <c r="BM133" s="106" t="s">
        <v>204</v>
      </c>
    </row>
    <row r="134" spans="2:65" s="18" customFormat="1" ht="24.2" customHeight="1">
      <c r="B134" s="121"/>
      <c r="C134" s="150" t="s">
        <v>205</v>
      </c>
      <c r="D134" s="150" t="s">
        <v>197</v>
      </c>
      <c r="E134" s="151" t="s">
        <v>206</v>
      </c>
      <c r="F134" s="152" t="s">
        <v>207</v>
      </c>
      <c r="G134" s="153" t="s">
        <v>200</v>
      </c>
      <c r="H134" s="154">
        <v>5</v>
      </c>
      <c r="I134" s="155"/>
      <c r="J134" s="155">
        <f>ROUND(I134*H134,2)</f>
        <v>0</v>
      </c>
      <c r="K134" s="156"/>
      <c r="L134" s="19"/>
      <c r="M134" s="157" t="s">
        <v>1</v>
      </c>
      <c r="N134" s="120" t="s">
        <v>42</v>
      </c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AR134" s="106" t="s">
        <v>84</v>
      </c>
      <c r="AT134" s="106" t="s">
        <v>197</v>
      </c>
      <c r="AU134" s="106" t="s">
        <v>174</v>
      </c>
      <c r="AY134" s="3" t="s">
        <v>194</v>
      </c>
      <c r="BE134" s="81">
        <f>IF(N134="základná",J134,0)</f>
        <v>0</v>
      </c>
      <c r="BF134" s="81">
        <f>IF(N134="znížená",J134,0)</f>
        <v>0</v>
      </c>
      <c r="BG134" s="81">
        <f>IF(N134="zákl. prenesená",J134,0)</f>
        <v>0</v>
      </c>
      <c r="BH134" s="81">
        <f>IF(N134="zníž. prenesená",J134,0)</f>
        <v>0</v>
      </c>
      <c r="BI134" s="81">
        <f>IF(N134="nulová",J134,0)</f>
        <v>0</v>
      </c>
      <c r="BJ134" s="3" t="s">
        <v>174</v>
      </c>
      <c r="BK134" s="81">
        <f>ROUND(I134*H134,2)</f>
        <v>0</v>
      </c>
      <c r="BL134" s="3" t="s">
        <v>84</v>
      </c>
      <c r="BM134" s="106" t="s">
        <v>208</v>
      </c>
    </row>
    <row r="135" spans="2:65" s="137" customFormat="1" ht="25.9" customHeight="1">
      <c r="B135" s="138"/>
      <c r="D135" s="139" t="s">
        <v>75</v>
      </c>
      <c r="E135" s="140" t="s">
        <v>209</v>
      </c>
      <c r="F135" s="140" t="s">
        <v>210</v>
      </c>
      <c r="I135" s="141"/>
      <c r="J135" s="142">
        <f>BK135</f>
        <v>0</v>
      </c>
      <c r="L135" s="138"/>
      <c r="M135" s="143"/>
      <c r="P135" s="144">
        <f>P136</f>
        <v>0</v>
      </c>
      <c r="R135" s="144">
        <f>R136</f>
        <v>0</v>
      </c>
      <c r="T135" s="145">
        <f>T136</f>
        <v>11.633000000000001</v>
      </c>
      <c r="AR135" s="139" t="s">
        <v>205</v>
      </c>
      <c r="AT135" s="146" t="s">
        <v>75</v>
      </c>
      <c r="AU135" s="146" t="s">
        <v>76</v>
      </c>
      <c r="AY135" s="139" t="s">
        <v>194</v>
      </c>
      <c r="BK135" s="147">
        <f>BK136</f>
        <v>0</v>
      </c>
    </row>
    <row r="136" spans="2:65" s="137" customFormat="1" ht="22.9" customHeight="1">
      <c r="B136" s="138"/>
      <c r="D136" s="139" t="s">
        <v>75</v>
      </c>
      <c r="E136" s="148" t="s">
        <v>211</v>
      </c>
      <c r="F136" s="148" t="s">
        <v>212</v>
      </c>
      <c r="I136" s="141"/>
      <c r="J136" s="149">
        <f>BK136</f>
        <v>0</v>
      </c>
      <c r="L136" s="138"/>
      <c r="M136" s="143"/>
      <c r="P136" s="144">
        <f>SUM(P137:P169)</f>
        <v>0</v>
      </c>
      <c r="R136" s="144">
        <f>SUM(R137:R169)</f>
        <v>0</v>
      </c>
      <c r="T136" s="145">
        <f>SUM(T137:T169)</f>
        <v>11.633000000000001</v>
      </c>
      <c r="AR136" s="139" t="s">
        <v>205</v>
      </c>
      <c r="AT136" s="146" t="s">
        <v>75</v>
      </c>
      <c r="AU136" s="146" t="s">
        <v>84</v>
      </c>
      <c r="AY136" s="139" t="s">
        <v>194</v>
      </c>
      <c r="BK136" s="147">
        <f>SUM(BK137:BK169)</f>
        <v>0</v>
      </c>
    </row>
    <row r="137" spans="2:65" s="18" customFormat="1" ht="33" customHeight="1">
      <c r="B137" s="121"/>
      <c r="C137" s="150" t="s">
        <v>213</v>
      </c>
      <c r="D137" s="150" t="s">
        <v>197</v>
      </c>
      <c r="E137" s="151" t="s">
        <v>214</v>
      </c>
      <c r="F137" s="152" t="s">
        <v>215</v>
      </c>
      <c r="G137" s="153" t="s">
        <v>216</v>
      </c>
      <c r="H137" s="154">
        <v>44144</v>
      </c>
      <c r="I137" s="155"/>
      <c r="J137" s="155">
        <f t="shared" ref="J137:J169" si="5">ROUND(I137*H137,2)</f>
        <v>0</v>
      </c>
      <c r="K137" s="156"/>
      <c r="L137" s="19"/>
      <c r="M137" s="157" t="s">
        <v>1</v>
      </c>
      <c r="N137" s="120" t="s">
        <v>42</v>
      </c>
      <c r="P137" s="158">
        <f t="shared" ref="P137:P169" si="6">O137*H137</f>
        <v>0</v>
      </c>
      <c r="Q137" s="158">
        <v>0</v>
      </c>
      <c r="R137" s="158">
        <f t="shared" ref="R137:R169" si="7">Q137*H137</f>
        <v>0</v>
      </c>
      <c r="S137" s="158">
        <v>0</v>
      </c>
      <c r="T137" s="159">
        <f t="shared" ref="T137:T169" si="8">S137*H137</f>
        <v>0</v>
      </c>
      <c r="AR137" s="106" t="s">
        <v>84</v>
      </c>
      <c r="AT137" s="106" t="s">
        <v>197</v>
      </c>
      <c r="AU137" s="106" t="s">
        <v>174</v>
      </c>
      <c r="AY137" s="3" t="s">
        <v>194</v>
      </c>
      <c r="BE137" s="81">
        <f t="shared" ref="BE137:BE169" si="9">IF(N137="základná",J137,0)</f>
        <v>0</v>
      </c>
      <c r="BF137" s="81">
        <f t="shared" ref="BF137:BF169" si="10">IF(N137="znížená",J137,0)</f>
        <v>0</v>
      </c>
      <c r="BG137" s="81">
        <f t="shared" ref="BG137:BG169" si="11">IF(N137="zákl. prenesená",J137,0)</f>
        <v>0</v>
      </c>
      <c r="BH137" s="81">
        <f t="shared" ref="BH137:BH169" si="12">IF(N137="zníž. prenesená",J137,0)</f>
        <v>0</v>
      </c>
      <c r="BI137" s="81">
        <f t="shared" ref="BI137:BI169" si="13">IF(N137="nulová",J137,0)</f>
        <v>0</v>
      </c>
      <c r="BJ137" s="3" t="s">
        <v>174</v>
      </c>
      <c r="BK137" s="81">
        <f t="shared" ref="BK137:BK169" si="14">ROUND(I137*H137,2)</f>
        <v>0</v>
      </c>
      <c r="BL137" s="3" t="s">
        <v>84</v>
      </c>
      <c r="BM137" s="106" t="s">
        <v>217</v>
      </c>
    </row>
    <row r="138" spans="2:65" s="18" customFormat="1" ht="33" customHeight="1">
      <c r="B138" s="121"/>
      <c r="C138" s="150" t="s">
        <v>218</v>
      </c>
      <c r="D138" s="150" t="s">
        <v>197</v>
      </c>
      <c r="E138" s="151" t="s">
        <v>214</v>
      </c>
      <c r="F138" s="152" t="s">
        <v>215</v>
      </c>
      <c r="G138" s="153" t="s">
        <v>216</v>
      </c>
      <c r="H138" s="154">
        <v>7175</v>
      </c>
      <c r="I138" s="155"/>
      <c r="J138" s="155">
        <f t="shared" si="5"/>
        <v>0</v>
      </c>
      <c r="K138" s="156"/>
      <c r="L138" s="19"/>
      <c r="M138" s="157" t="s">
        <v>1</v>
      </c>
      <c r="N138" s="120" t="s">
        <v>42</v>
      </c>
      <c r="P138" s="158">
        <f t="shared" si="6"/>
        <v>0</v>
      </c>
      <c r="Q138" s="158">
        <v>0</v>
      </c>
      <c r="R138" s="158">
        <f t="shared" si="7"/>
        <v>0</v>
      </c>
      <c r="S138" s="158">
        <v>0</v>
      </c>
      <c r="T138" s="159">
        <f t="shared" si="8"/>
        <v>0</v>
      </c>
      <c r="AR138" s="106" t="s">
        <v>84</v>
      </c>
      <c r="AT138" s="106" t="s">
        <v>197</v>
      </c>
      <c r="AU138" s="106" t="s">
        <v>174</v>
      </c>
      <c r="AY138" s="3" t="s">
        <v>194</v>
      </c>
      <c r="BE138" s="81">
        <f t="shared" si="9"/>
        <v>0</v>
      </c>
      <c r="BF138" s="81">
        <f t="shared" si="10"/>
        <v>0</v>
      </c>
      <c r="BG138" s="81">
        <f t="shared" si="11"/>
        <v>0</v>
      </c>
      <c r="BH138" s="81">
        <f t="shared" si="12"/>
        <v>0</v>
      </c>
      <c r="BI138" s="81">
        <f t="shared" si="13"/>
        <v>0</v>
      </c>
      <c r="BJ138" s="3" t="s">
        <v>174</v>
      </c>
      <c r="BK138" s="81">
        <f t="shared" si="14"/>
        <v>0</v>
      </c>
      <c r="BL138" s="3" t="s">
        <v>84</v>
      </c>
      <c r="BM138" s="106" t="s">
        <v>219</v>
      </c>
    </row>
    <row r="139" spans="2:65" s="18" customFormat="1" ht="33" customHeight="1">
      <c r="B139" s="121"/>
      <c r="C139" s="150" t="s">
        <v>220</v>
      </c>
      <c r="D139" s="150" t="s">
        <v>197</v>
      </c>
      <c r="E139" s="151" t="s">
        <v>214</v>
      </c>
      <c r="F139" s="152" t="s">
        <v>215</v>
      </c>
      <c r="G139" s="153" t="s">
        <v>216</v>
      </c>
      <c r="H139" s="154">
        <v>4800</v>
      </c>
      <c r="I139" s="155"/>
      <c r="J139" s="155">
        <f t="shared" si="5"/>
        <v>0</v>
      </c>
      <c r="K139" s="156"/>
      <c r="L139" s="19"/>
      <c r="M139" s="157" t="s">
        <v>1</v>
      </c>
      <c r="N139" s="120" t="s">
        <v>42</v>
      </c>
      <c r="P139" s="158">
        <f t="shared" si="6"/>
        <v>0</v>
      </c>
      <c r="Q139" s="158">
        <v>0</v>
      </c>
      <c r="R139" s="158">
        <f t="shared" si="7"/>
        <v>0</v>
      </c>
      <c r="S139" s="158">
        <v>0</v>
      </c>
      <c r="T139" s="159">
        <f t="shared" si="8"/>
        <v>0</v>
      </c>
      <c r="AR139" s="106" t="s">
        <v>84</v>
      </c>
      <c r="AT139" s="106" t="s">
        <v>197</v>
      </c>
      <c r="AU139" s="106" t="s">
        <v>174</v>
      </c>
      <c r="AY139" s="3" t="s">
        <v>194</v>
      </c>
      <c r="BE139" s="81">
        <f t="shared" si="9"/>
        <v>0</v>
      </c>
      <c r="BF139" s="81">
        <f t="shared" si="10"/>
        <v>0</v>
      </c>
      <c r="BG139" s="81">
        <f t="shared" si="11"/>
        <v>0</v>
      </c>
      <c r="BH139" s="81">
        <f t="shared" si="12"/>
        <v>0</v>
      </c>
      <c r="BI139" s="81">
        <f t="shared" si="13"/>
        <v>0</v>
      </c>
      <c r="BJ139" s="3" t="s">
        <v>174</v>
      </c>
      <c r="BK139" s="81">
        <f t="shared" si="14"/>
        <v>0</v>
      </c>
      <c r="BL139" s="3" t="s">
        <v>84</v>
      </c>
      <c r="BM139" s="106" t="s">
        <v>221</v>
      </c>
    </row>
    <row r="140" spans="2:65" s="18" customFormat="1" ht="33" customHeight="1">
      <c r="B140" s="121"/>
      <c r="C140" s="150" t="s">
        <v>222</v>
      </c>
      <c r="D140" s="150" t="s">
        <v>197</v>
      </c>
      <c r="E140" s="151" t="s">
        <v>214</v>
      </c>
      <c r="F140" s="152" t="s">
        <v>215</v>
      </c>
      <c r="G140" s="153" t="s">
        <v>216</v>
      </c>
      <c r="H140" s="154">
        <v>12150</v>
      </c>
      <c r="I140" s="155"/>
      <c r="J140" s="155">
        <f t="shared" si="5"/>
        <v>0</v>
      </c>
      <c r="K140" s="156"/>
      <c r="L140" s="19"/>
      <c r="M140" s="157" t="s">
        <v>1</v>
      </c>
      <c r="N140" s="120" t="s">
        <v>42</v>
      </c>
      <c r="P140" s="158">
        <f t="shared" si="6"/>
        <v>0</v>
      </c>
      <c r="Q140" s="158">
        <v>0</v>
      </c>
      <c r="R140" s="158">
        <f t="shared" si="7"/>
        <v>0</v>
      </c>
      <c r="S140" s="158">
        <v>0</v>
      </c>
      <c r="T140" s="159">
        <f t="shared" si="8"/>
        <v>0</v>
      </c>
      <c r="AR140" s="106" t="s">
        <v>84</v>
      </c>
      <c r="AT140" s="106" t="s">
        <v>197</v>
      </c>
      <c r="AU140" s="106" t="s">
        <v>174</v>
      </c>
      <c r="AY140" s="3" t="s">
        <v>194</v>
      </c>
      <c r="BE140" s="81">
        <f t="shared" si="9"/>
        <v>0</v>
      </c>
      <c r="BF140" s="81">
        <f t="shared" si="10"/>
        <v>0</v>
      </c>
      <c r="BG140" s="81">
        <f t="shared" si="11"/>
        <v>0</v>
      </c>
      <c r="BH140" s="81">
        <f t="shared" si="12"/>
        <v>0</v>
      </c>
      <c r="BI140" s="81">
        <f t="shared" si="13"/>
        <v>0</v>
      </c>
      <c r="BJ140" s="3" t="s">
        <v>174</v>
      </c>
      <c r="BK140" s="81">
        <f t="shared" si="14"/>
        <v>0</v>
      </c>
      <c r="BL140" s="3" t="s">
        <v>84</v>
      </c>
      <c r="BM140" s="106" t="s">
        <v>223</v>
      </c>
    </row>
    <row r="141" spans="2:65" s="18" customFormat="1" ht="24.2" customHeight="1">
      <c r="B141" s="121"/>
      <c r="C141" s="150" t="s">
        <v>224</v>
      </c>
      <c r="D141" s="150" t="s">
        <v>197</v>
      </c>
      <c r="E141" s="151" t="s">
        <v>225</v>
      </c>
      <c r="F141" s="152" t="s">
        <v>226</v>
      </c>
      <c r="G141" s="153" t="s">
        <v>227</v>
      </c>
      <c r="H141" s="154">
        <v>48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84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84</v>
      </c>
      <c r="BM141" s="106" t="s">
        <v>228</v>
      </c>
    </row>
    <row r="142" spans="2:65" s="18" customFormat="1" ht="24.2" customHeight="1">
      <c r="B142" s="121"/>
      <c r="C142" s="150" t="s">
        <v>195</v>
      </c>
      <c r="D142" s="150" t="s">
        <v>197</v>
      </c>
      <c r="E142" s="151" t="s">
        <v>229</v>
      </c>
      <c r="F142" s="152" t="s">
        <v>230</v>
      </c>
      <c r="G142" s="153" t="s">
        <v>227</v>
      </c>
      <c r="H142" s="154">
        <v>138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</v>
      </c>
      <c r="T142" s="159">
        <f t="shared" si="8"/>
        <v>0</v>
      </c>
      <c r="AR142" s="106" t="s">
        <v>84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84</v>
      </c>
      <c r="BM142" s="106" t="s">
        <v>231</v>
      </c>
    </row>
    <row r="143" spans="2:65" s="18" customFormat="1" ht="24.2" customHeight="1">
      <c r="B143" s="121"/>
      <c r="C143" s="150" t="s">
        <v>232</v>
      </c>
      <c r="D143" s="150" t="s">
        <v>197</v>
      </c>
      <c r="E143" s="151" t="s">
        <v>233</v>
      </c>
      <c r="F143" s="152" t="s">
        <v>234</v>
      </c>
      <c r="G143" s="153" t="s">
        <v>200</v>
      </c>
      <c r="H143" s="154">
        <v>18.600000000000001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</v>
      </c>
      <c r="T143" s="159">
        <f t="shared" si="8"/>
        <v>0</v>
      </c>
      <c r="AR143" s="106" t="s">
        <v>84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84</v>
      </c>
      <c r="BM143" s="106" t="s">
        <v>235</v>
      </c>
    </row>
    <row r="144" spans="2:65" s="18" customFormat="1" ht="16.5" customHeight="1">
      <c r="B144" s="121"/>
      <c r="C144" s="150" t="s">
        <v>236</v>
      </c>
      <c r="D144" s="150" t="s">
        <v>197</v>
      </c>
      <c r="E144" s="151" t="s">
        <v>237</v>
      </c>
      <c r="F144" s="152" t="s">
        <v>238</v>
      </c>
      <c r="G144" s="153" t="s">
        <v>227</v>
      </c>
      <c r="H144" s="154">
        <v>57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0</v>
      </c>
      <c r="R144" s="158">
        <f t="shared" si="7"/>
        <v>0</v>
      </c>
      <c r="S144" s="158">
        <v>0</v>
      </c>
      <c r="T144" s="159">
        <f t="shared" si="8"/>
        <v>0</v>
      </c>
      <c r="AR144" s="106" t="s">
        <v>84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84</v>
      </c>
      <c r="BM144" s="106" t="s">
        <v>239</v>
      </c>
    </row>
    <row r="145" spans="2:65" s="18" customFormat="1" ht="16.5" customHeight="1">
      <c r="B145" s="121"/>
      <c r="C145" s="150" t="s">
        <v>240</v>
      </c>
      <c r="D145" s="150" t="s">
        <v>197</v>
      </c>
      <c r="E145" s="151" t="s">
        <v>241</v>
      </c>
      <c r="F145" s="152" t="s">
        <v>242</v>
      </c>
      <c r="G145" s="153" t="s">
        <v>227</v>
      </c>
      <c r="H145" s="154">
        <v>24</v>
      </c>
      <c r="I145" s="155"/>
      <c r="J145" s="155">
        <f t="shared" si="5"/>
        <v>0</v>
      </c>
      <c r="K145" s="156"/>
      <c r="L145" s="19"/>
      <c r="M145" s="157" t="s">
        <v>1</v>
      </c>
      <c r="N145" s="120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0</v>
      </c>
      <c r="T145" s="159">
        <f t="shared" si="8"/>
        <v>0</v>
      </c>
      <c r="AR145" s="106" t="s">
        <v>84</v>
      </c>
      <c r="AT145" s="106" t="s">
        <v>197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84</v>
      </c>
      <c r="BM145" s="106" t="s">
        <v>243</v>
      </c>
    </row>
    <row r="146" spans="2:65" s="18" customFormat="1" ht="16.5" customHeight="1">
      <c r="B146" s="121"/>
      <c r="C146" s="150" t="s">
        <v>244</v>
      </c>
      <c r="D146" s="150" t="s">
        <v>197</v>
      </c>
      <c r="E146" s="151" t="s">
        <v>245</v>
      </c>
      <c r="F146" s="152" t="s">
        <v>246</v>
      </c>
      <c r="G146" s="153" t="s">
        <v>247</v>
      </c>
      <c r="H146" s="154">
        <v>7.26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84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84</v>
      </c>
      <c r="BM146" s="106" t="s">
        <v>248</v>
      </c>
    </row>
    <row r="147" spans="2:65" s="18" customFormat="1" ht="24.2" customHeight="1">
      <c r="B147" s="121"/>
      <c r="C147" s="150" t="s">
        <v>249</v>
      </c>
      <c r="D147" s="150" t="s">
        <v>197</v>
      </c>
      <c r="E147" s="151" t="s">
        <v>250</v>
      </c>
      <c r="F147" s="152" t="s">
        <v>251</v>
      </c>
      <c r="G147" s="153" t="s">
        <v>227</v>
      </c>
      <c r="H147" s="154">
        <v>1025</v>
      </c>
      <c r="I147" s="155"/>
      <c r="J147" s="155">
        <f t="shared" si="5"/>
        <v>0</v>
      </c>
      <c r="K147" s="156"/>
      <c r="L147" s="19"/>
      <c r="M147" s="157" t="s">
        <v>1</v>
      </c>
      <c r="N147" s="120" t="s">
        <v>42</v>
      </c>
      <c r="P147" s="158">
        <f t="shared" si="6"/>
        <v>0</v>
      </c>
      <c r="Q147" s="158">
        <v>0</v>
      </c>
      <c r="R147" s="158">
        <f t="shared" si="7"/>
        <v>0</v>
      </c>
      <c r="S147" s="158">
        <v>0</v>
      </c>
      <c r="T147" s="159">
        <f t="shared" si="8"/>
        <v>0</v>
      </c>
      <c r="AR147" s="106" t="s">
        <v>84</v>
      </c>
      <c r="AT147" s="106" t="s">
        <v>197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84</v>
      </c>
      <c r="BM147" s="106" t="s">
        <v>252</v>
      </c>
    </row>
    <row r="148" spans="2:65" s="18" customFormat="1" ht="24.2" customHeight="1">
      <c r="B148" s="121"/>
      <c r="C148" s="150" t="s">
        <v>253</v>
      </c>
      <c r="D148" s="150" t="s">
        <v>197</v>
      </c>
      <c r="E148" s="151" t="s">
        <v>254</v>
      </c>
      <c r="F148" s="152" t="s">
        <v>255</v>
      </c>
      <c r="G148" s="153" t="s">
        <v>227</v>
      </c>
      <c r="H148" s="154">
        <v>16</v>
      </c>
      <c r="I148" s="155"/>
      <c r="J148" s="155">
        <f t="shared" si="5"/>
        <v>0</v>
      </c>
      <c r="K148" s="156"/>
      <c r="L148" s="19"/>
      <c r="M148" s="157" t="s">
        <v>1</v>
      </c>
      <c r="N148" s="120" t="s">
        <v>42</v>
      </c>
      <c r="P148" s="158">
        <f t="shared" si="6"/>
        <v>0</v>
      </c>
      <c r="Q148" s="158">
        <v>0</v>
      </c>
      <c r="R148" s="158">
        <f t="shared" si="7"/>
        <v>0</v>
      </c>
      <c r="S148" s="158">
        <v>0</v>
      </c>
      <c r="T148" s="159">
        <f t="shared" si="8"/>
        <v>0</v>
      </c>
      <c r="AR148" s="106" t="s">
        <v>84</v>
      </c>
      <c r="AT148" s="106" t="s">
        <v>197</v>
      </c>
      <c r="AU148" s="106" t="s">
        <v>174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84</v>
      </c>
      <c r="BM148" s="106" t="s">
        <v>256</v>
      </c>
    </row>
    <row r="149" spans="2:65" s="18" customFormat="1" ht="24.2" customHeight="1">
      <c r="B149" s="121"/>
      <c r="C149" s="150" t="s">
        <v>257</v>
      </c>
      <c r="D149" s="150" t="s">
        <v>197</v>
      </c>
      <c r="E149" s="151" t="s">
        <v>258</v>
      </c>
      <c r="F149" s="152" t="s">
        <v>259</v>
      </c>
      <c r="G149" s="153" t="s">
        <v>227</v>
      </c>
      <c r="H149" s="154">
        <v>51</v>
      </c>
      <c r="I149" s="155"/>
      <c r="J149" s="155">
        <f t="shared" si="5"/>
        <v>0</v>
      </c>
      <c r="K149" s="156"/>
      <c r="L149" s="19"/>
      <c r="M149" s="157" t="s">
        <v>1</v>
      </c>
      <c r="N149" s="120" t="s">
        <v>42</v>
      </c>
      <c r="P149" s="158">
        <f t="shared" si="6"/>
        <v>0</v>
      </c>
      <c r="Q149" s="158">
        <v>0</v>
      </c>
      <c r="R149" s="158">
        <f t="shared" si="7"/>
        <v>0</v>
      </c>
      <c r="S149" s="158">
        <v>0</v>
      </c>
      <c r="T149" s="159">
        <f t="shared" si="8"/>
        <v>0</v>
      </c>
      <c r="AR149" s="106" t="s">
        <v>84</v>
      </c>
      <c r="AT149" s="106" t="s">
        <v>197</v>
      </c>
      <c r="AU149" s="106" t="s">
        <v>174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84</v>
      </c>
      <c r="BM149" s="106" t="s">
        <v>260</v>
      </c>
    </row>
    <row r="150" spans="2:65" s="18" customFormat="1" ht="24.2" customHeight="1">
      <c r="B150" s="121"/>
      <c r="C150" s="150" t="s">
        <v>261</v>
      </c>
      <c r="D150" s="150" t="s">
        <v>197</v>
      </c>
      <c r="E150" s="151" t="s">
        <v>262</v>
      </c>
      <c r="F150" s="152" t="s">
        <v>263</v>
      </c>
      <c r="G150" s="153" t="s">
        <v>227</v>
      </c>
      <c r="H150" s="154">
        <v>11</v>
      </c>
      <c r="I150" s="155"/>
      <c r="J150" s="155">
        <f t="shared" si="5"/>
        <v>0</v>
      </c>
      <c r="K150" s="156"/>
      <c r="L150" s="19"/>
      <c r="M150" s="157" t="s">
        <v>1</v>
      </c>
      <c r="N150" s="120" t="s">
        <v>42</v>
      </c>
      <c r="P150" s="158">
        <f t="shared" si="6"/>
        <v>0</v>
      </c>
      <c r="Q150" s="158">
        <v>0</v>
      </c>
      <c r="R150" s="158">
        <f t="shared" si="7"/>
        <v>0</v>
      </c>
      <c r="S150" s="158">
        <v>0</v>
      </c>
      <c r="T150" s="159">
        <f t="shared" si="8"/>
        <v>0</v>
      </c>
      <c r="AR150" s="106" t="s">
        <v>84</v>
      </c>
      <c r="AT150" s="106" t="s">
        <v>197</v>
      </c>
      <c r="AU150" s="106" t="s">
        <v>174</v>
      </c>
      <c r="AY150" s="3" t="s">
        <v>194</v>
      </c>
      <c r="BE150" s="81">
        <f t="shared" si="9"/>
        <v>0</v>
      </c>
      <c r="BF150" s="81">
        <f t="shared" si="10"/>
        <v>0</v>
      </c>
      <c r="BG150" s="81">
        <f t="shared" si="11"/>
        <v>0</v>
      </c>
      <c r="BH150" s="81">
        <f t="shared" si="12"/>
        <v>0</v>
      </c>
      <c r="BI150" s="81">
        <f t="shared" si="13"/>
        <v>0</v>
      </c>
      <c r="BJ150" s="3" t="s">
        <v>174</v>
      </c>
      <c r="BK150" s="81">
        <f t="shared" si="14"/>
        <v>0</v>
      </c>
      <c r="BL150" s="3" t="s">
        <v>84</v>
      </c>
      <c r="BM150" s="106" t="s">
        <v>264</v>
      </c>
    </row>
    <row r="151" spans="2:65" s="18" customFormat="1" ht="24.2" customHeight="1">
      <c r="B151" s="121"/>
      <c r="C151" s="150" t="s">
        <v>265</v>
      </c>
      <c r="D151" s="150" t="s">
        <v>197</v>
      </c>
      <c r="E151" s="151" t="s">
        <v>266</v>
      </c>
      <c r="F151" s="152" t="s">
        <v>267</v>
      </c>
      <c r="G151" s="153" t="s">
        <v>227</v>
      </c>
      <c r="H151" s="154">
        <v>5</v>
      </c>
      <c r="I151" s="155"/>
      <c r="J151" s="155">
        <f t="shared" si="5"/>
        <v>0</v>
      </c>
      <c r="K151" s="156"/>
      <c r="L151" s="19"/>
      <c r="M151" s="157" t="s">
        <v>1</v>
      </c>
      <c r="N151" s="120" t="s">
        <v>42</v>
      </c>
      <c r="P151" s="158">
        <f t="shared" si="6"/>
        <v>0</v>
      </c>
      <c r="Q151" s="158">
        <v>0</v>
      </c>
      <c r="R151" s="158">
        <f t="shared" si="7"/>
        <v>0</v>
      </c>
      <c r="S151" s="158">
        <v>0</v>
      </c>
      <c r="T151" s="159">
        <f t="shared" si="8"/>
        <v>0</v>
      </c>
      <c r="AR151" s="106" t="s">
        <v>84</v>
      </c>
      <c r="AT151" s="106" t="s">
        <v>197</v>
      </c>
      <c r="AU151" s="106" t="s">
        <v>174</v>
      </c>
      <c r="AY151" s="3" t="s">
        <v>194</v>
      </c>
      <c r="BE151" s="81">
        <f t="shared" si="9"/>
        <v>0</v>
      </c>
      <c r="BF151" s="81">
        <f t="shared" si="10"/>
        <v>0</v>
      </c>
      <c r="BG151" s="81">
        <f t="shared" si="11"/>
        <v>0</v>
      </c>
      <c r="BH151" s="81">
        <f t="shared" si="12"/>
        <v>0</v>
      </c>
      <c r="BI151" s="81">
        <f t="shared" si="13"/>
        <v>0</v>
      </c>
      <c r="BJ151" s="3" t="s">
        <v>174</v>
      </c>
      <c r="BK151" s="81">
        <f t="shared" si="14"/>
        <v>0</v>
      </c>
      <c r="BL151" s="3" t="s">
        <v>84</v>
      </c>
      <c r="BM151" s="106" t="s">
        <v>268</v>
      </c>
    </row>
    <row r="152" spans="2:65" s="18" customFormat="1" ht="24.2" customHeight="1">
      <c r="B152" s="121"/>
      <c r="C152" s="150" t="s">
        <v>269</v>
      </c>
      <c r="D152" s="150" t="s">
        <v>197</v>
      </c>
      <c r="E152" s="151" t="s">
        <v>270</v>
      </c>
      <c r="F152" s="152" t="s">
        <v>271</v>
      </c>
      <c r="G152" s="153" t="s">
        <v>227</v>
      </c>
      <c r="H152" s="154">
        <v>3</v>
      </c>
      <c r="I152" s="155"/>
      <c r="J152" s="155">
        <f t="shared" si="5"/>
        <v>0</v>
      </c>
      <c r="K152" s="156"/>
      <c r="L152" s="19"/>
      <c r="M152" s="157" t="s">
        <v>1</v>
      </c>
      <c r="N152" s="120" t="s">
        <v>42</v>
      </c>
      <c r="P152" s="158">
        <f t="shared" si="6"/>
        <v>0</v>
      </c>
      <c r="Q152" s="158">
        <v>0</v>
      </c>
      <c r="R152" s="158">
        <f t="shared" si="7"/>
        <v>0</v>
      </c>
      <c r="S152" s="158">
        <v>0</v>
      </c>
      <c r="T152" s="159">
        <f t="shared" si="8"/>
        <v>0</v>
      </c>
      <c r="AR152" s="106" t="s">
        <v>84</v>
      </c>
      <c r="AT152" s="106" t="s">
        <v>197</v>
      </c>
      <c r="AU152" s="106" t="s">
        <v>174</v>
      </c>
      <c r="AY152" s="3" t="s">
        <v>194</v>
      </c>
      <c r="BE152" s="81">
        <f t="shared" si="9"/>
        <v>0</v>
      </c>
      <c r="BF152" s="81">
        <f t="shared" si="10"/>
        <v>0</v>
      </c>
      <c r="BG152" s="81">
        <f t="shared" si="11"/>
        <v>0</v>
      </c>
      <c r="BH152" s="81">
        <f t="shared" si="12"/>
        <v>0</v>
      </c>
      <c r="BI152" s="81">
        <f t="shared" si="13"/>
        <v>0</v>
      </c>
      <c r="BJ152" s="3" t="s">
        <v>174</v>
      </c>
      <c r="BK152" s="81">
        <f t="shared" si="14"/>
        <v>0</v>
      </c>
      <c r="BL152" s="3" t="s">
        <v>84</v>
      </c>
      <c r="BM152" s="106" t="s">
        <v>272</v>
      </c>
    </row>
    <row r="153" spans="2:65" s="18" customFormat="1" ht="37.9" customHeight="1">
      <c r="B153" s="121"/>
      <c r="C153" s="150" t="s">
        <v>273</v>
      </c>
      <c r="D153" s="150" t="s">
        <v>197</v>
      </c>
      <c r="E153" s="151" t="s">
        <v>274</v>
      </c>
      <c r="F153" s="152" t="s">
        <v>275</v>
      </c>
      <c r="G153" s="153" t="s">
        <v>227</v>
      </c>
      <c r="H153" s="154">
        <v>33</v>
      </c>
      <c r="I153" s="155"/>
      <c r="J153" s="155">
        <f t="shared" si="5"/>
        <v>0</v>
      </c>
      <c r="K153" s="156"/>
      <c r="L153" s="19"/>
      <c r="M153" s="157" t="s">
        <v>1</v>
      </c>
      <c r="N153" s="120" t="s">
        <v>42</v>
      </c>
      <c r="P153" s="158">
        <f t="shared" si="6"/>
        <v>0</v>
      </c>
      <c r="Q153" s="158">
        <v>0</v>
      </c>
      <c r="R153" s="158">
        <f t="shared" si="7"/>
        <v>0</v>
      </c>
      <c r="S153" s="158">
        <v>0</v>
      </c>
      <c r="T153" s="159">
        <f t="shared" si="8"/>
        <v>0</v>
      </c>
      <c r="AR153" s="106" t="s">
        <v>84</v>
      </c>
      <c r="AT153" s="106" t="s">
        <v>197</v>
      </c>
      <c r="AU153" s="106" t="s">
        <v>174</v>
      </c>
      <c r="AY153" s="3" t="s">
        <v>194</v>
      </c>
      <c r="BE153" s="81">
        <f t="shared" si="9"/>
        <v>0</v>
      </c>
      <c r="BF153" s="81">
        <f t="shared" si="10"/>
        <v>0</v>
      </c>
      <c r="BG153" s="81">
        <f t="shared" si="11"/>
        <v>0</v>
      </c>
      <c r="BH153" s="81">
        <f t="shared" si="12"/>
        <v>0</v>
      </c>
      <c r="BI153" s="81">
        <f t="shared" si="13"/>
        <v>0</v>
      </c>
      <c r="BJ153" s="3" t="s">
        <v>174</v>
      </c>
      <c r="BK153" s="81">
        <f t="shared" si="14"/>
        <v>0</v>
      </c>
      <c r="BL153" s="3" t="s">
        <v>84</v>
      </c>
      <c r="BM153" s="106" t="s">
        <v>276</v>
      </c>
    </row>
    <row r="154" spans="2:65" s="18" customFormat="1" ht="24.2" customHeight="1">
      <c r="B154" s="121"/>
      <c r="C154" s="150" t="s">
        <v>277</v>
      </c>
      <c r="D154" s="150" t="s">
        <v>197</v>
      </c>
      <c r="E154" s="151" t="s">
        <v>278</v>
      </c>
      <c r="F154" s="152" t="s">
        <v>279</v>
      </c>
      <c r="G154" s="153" t="s">
        <v>227</v>
      </c>
      <c r="H154" s="154">
        <v>30</v>
      </c>
      <c r="I154" s="155"/>
      <c r="J154" s="155">
        <f t="shared" si="5"/>
        <v>0</v>
      </c>
      <c r="K154" s="156"/>
      <c r="L154" s="19"/>
      <c r="M154" s="157" t="s">
        <v>1</v>
      </c>
      <c r="N154" s="120" t="s">
        <v>42</v>
      </c>
      <c r="P154" s="158">
        <f t="shared" si="6"/>
        <v>0</v>
      </c>
      <c r="Q154" s="158">
        <v>0</v>
      </c>
      <c r="R154" s="158">
        <f t="shared" si="7"/>
        <v>0</v>
      </c>
      <c r="S154" s="158">
        <v>0</v>
      </c>
      <c r="T154" s="159">
        <f t="shared" si="8"/>
        <v>0</v>
      </c>
      <c r="AR154" s="106" t="s">
        <v>84</v>
      </c>
      <c r="AT154" s="106" t="s">
        <v>197</v>
      </c>
      <c r="AU154" s="106" t="s">
        <v>174</v>
      </c>
      <c r="AY154" s="3" t="s">
        <v>194</v>
      </c>
      <c r="BE154" s="81">
        <f t="shared" si="9"/>
        <v>0</v>
      </c>
      <c r="BF154" s="81">
        <f t="shared" si="10"/>
        <v>0</v>
      </c>
      <c r="BG154" s="81">
        <f t="shared" si="11"/>
        <v>0</v>
      </c>
      <c r="BH154" s="81">
        <f t="shared" si="12"/>
        <v>0</v>
      </c>
      <c r="BI154" s="81">
        <f t="shared" si="13"/>
        <v>0</v>
      </c>
      <c r="BJ154" s="3" t="s">
        <v>174</v>
      </c>
      <c r="BK154" s="81">
        <f t="shared" si="14"/>
        <v>0</v>
      </c>
      <c r="BL154" s="3" t="s">
        <v>84</v>
      </c>
      <c r="BM154" s="106" t="s">
        <v>280</v>
      </c>
    </row>
    <row r="155" spans="2:65" s="18" customFormat="1" ht="24.2" customHeight="1">
      <c r="B155" s="121"/>
      <c r="C155" s="150" t="s">
        <v>281</v>
      </c>
      <c r="D155" s="150" t="s">
        <v>197</v>
      </c>
      <c r="E155" s="151" t="s">
        <v>282</v>
      </c>
      <c r="F155" s="152" t="s">
        <v>283</v>
      </c>
      <c r="G155" s="153" t="s">
        <v>284</v>
      </c>
      <c r="H155" s="154">
        <v>2350</v>
      </c>
      <c r="I155" s="155"/>
      <c r="J155" s="155">
        <f t="shared" si="5"/>
        <v>0</v>
      </c>
      <c r="K155" s="156"/>
      <c r="L155" s="19"/>
      <c r="M155" s="157" t="s">
        <v>1</v>
      </c>
      <c r="N155" s="120" t="s">
        <v>42</v>
      </c>
      <c r="P155" s="158">
        <f t="shared" si="6"/>
        <v>0</v>
      </c>
      <c r="Q155" s="158">
        <v>0</v>
      </c>
      <c r="R155" s="158">
        <f t="shared" si="7"/>
        <v>0</v>
      </c>
      <c r="S155" s="158">
        <v>4.0000000000000003E-5</v>
      </c>
      <c r="T155" s="159">
        <f t="shared" si="8"/>
        <v>9.4000000000000014E-2</v>
      </c>
      <c r="AR155" s="106" t="s">
        <v>84</v>
      </c>
      <c r="AT155" s="106" t="s">
        <v>197</v>
      </c>
      <c r="AU155" s="106" t="s">
        <v>174</v>
      </c>
      <c r="AY155" s="3" t="s">
        <v>194</v>
      </c>
      <c r="BE155" s="81">
        <f t="shared" si="9"/>
        <v>0</v>
      </c>
      <c r="BF155" s="81">
        <f t="shared" si="10"/>
        <v>0</v>
      </c>
      <c r="BG155" s="81">
        <f t="shared" si="11"/>
        <v>0</v>
      </c>
      <c r="BH155" s="81">
        <f t="shared" si="12"/>
        <v>0</v>
      </c>
      <c r="BI155" s="81">
        <f t="shared" si="13"/>
        <v>0</v>
      </c>
      <c r="BJ155" s="3" t="s">
        <v>174</v>
      </c>
      <c r="BK155" s="81">
        <f t="shared" si="14"/>
        <v>0</v>
      </c>
      <c r="BL155" s="3" t="s">
        <v>84</v>
      </c>
      <c r="BM155" s="106" t="s">
        <v>285</v>
      </c>
    </row>
    <row r="156" spans="2:65" s="18" customFormat="1" ht="24.2" customHeight="1">
      <c r="B156" s="121"/>
      <c r="C156" s="150" t="s">
        <v>7</v>
      </c>
      <c r="D156" s="150" t="s">
        <v>197</v>
      </c>
      <c r="E156" s="151" t="s">
        <v>286</v>
      </c>
      <c r="F156" s="152" t="s">
        <v>287</v>
      </c>
      <c r="G156" s="153" t="s">
        <v>227</v>
      </c>
      <c r="H156" s="154">
        <v>1650</v>
      </c>
      <c r="I156" s="155"/>
      <c r="J156" s="155">
        <f t="shared" si="5"/>
        <v>0</v>
      </c>
      <c r="K156" s="156"/>
      <c r="L156" s="19"/>
      <c r="M156" s="157" t="s">
        <v>1</v>
      </c>
      <c r="N156" s="120" t="s">
        <v>42</v>
      </c>
      <c r="P156" s="158">
        <f t="shared" si="6"/>
        <v>0</v>
      </c>
      <c r="Q156" s="158">
        <v>0</v>
      </c>
      <c r="R156" s="158">
        <f t="shared" si="7"/>
        <v>0</v>
      </c>
      <c r="S156" s="158">
        <v>2.15E-3</v>
      </c>
      <c r="T156" s="159">
        <f t="shared" si="8"/>
        <v>3.5474999999999999</v>
      </c>
      <c r="AR156" s="106" t="s">
        <v>84</v>
      </c>
      <c r="AT156" s="106" t="s">
        <v>197</v>
      </c>
      <c r="AU156" s="106" t="s">
        <v>174</v>
      </c>
      <c r="AY156" s="3" t="s">
        <v>194</v>
      </c>
      <c r="BE156" s="81">
        <f t="shared" si="9"/>
        <v>0</v>
      </c>
      <c r="BF156" s="81">
        <f t="shared" si="10"/>
        <v>0</v>
      </c>
      <c r="BG156" s="81">
        <f t="shared" si="11"/>
        <v>0</v>
      </c>
      <c r="BH156" s="81">
        <f t="shared" si="12"/>
        <v>0</v>
      </c>
      <c r="BI156" s="81">
        <f t="shared" si="13"/>
        <v>0</v>
      </c>
      <c r="BJ156" s="3" t="s">
        <v>174</v>
      </c>
      <c r="BK156" s="81">
        <f t="shared" si="14"/>
        <v>0</v>
      </c>
      <c r="BL156" s="3" t="s">
        <v>84</v>
      </c>
      <c r="BM156" s="106" t="s">
        <v>288</v>
      </c>
    </row>
    <row r="157" spans="2:65" s="18" customFormat="1" ht="24.2" customHeight="1">
      <c r="B157" s="121"/>
      <c r="C157" s="150" t="s">
        <v>289</v>
      </c>
      <c r="D157" s="150" t="s">
        <v>197</v>
      </c>
      <c r="E157" s="151" t="s">
        <v>290</v>
      </c>
      <c r="F157" s="152" t="s">
        <v>291</v>
      </c>
      <c r="G157" s="153" t="s">
        <v>227</v>
      </c>
      <c r="H157" s="154">
        <v>200</v>
      </c>
      <c r="I157" s="155"/>
      <c r="J157" s="155">
        <f t="shared" si="5"/>
        <v>0</v>
      </c>
      <c r="K157" s="156"/>
      <c r="L157" s="19"/>
      <c r="M157" s="157" t="s">
        <v>1</v>
      </c>
      <c r="N157" s="120" t="s">
        <v>42</v>
      </c>
      <c r="P157" s="158">
        <f t="shared" si="6"/>
        <v>0</v>
      </c>
      <c r="Q157" s="158">
        <v>0</v>
      </c>
      <c r="R157" s="158">
        <f t="shared" si="7"/>
        <v>0</v>
      </c>
      <c r="S157" s="158">
        <v>1E-4</v>
      </c>
      <c r="T157" s="159">
        <f t="shared" si="8"/>
        <v>0.02</v>
      </c>
      <c r="AR157" s="106" t="s">
        <v>84</v>
      </c>
      <c r="AT157" s="106" t="s">
        <v>197</v>
      </c>
      <c r="AU157" s="106" t="s">
        <v>174</v>
      </c>
      <c r="AY157" s="3" t="s">
        <v>194</v>
      </c>
      <c r="BE157" s="81">
        <f t="shared" si="9"/>
        <v>0</v>
      </c>
      <c r="BF157" s="81">
        <f t="shared" si="10"/>
        <v>0</v>
      </c>
      <c r="BG157" s="81">
        <f t="shared" si="11"/>
        <v>0</v>
      </c>
      <c r="BH157" s="81">
        <f t="shared" si="12"/>
        <v>0</v>
      </c>
      <c r="BI157" s="81">
        <f t="shared" si="13"/>
        <v>0</v>
      </c>
      <c r="BJ157" s="3" t="s">
        <v>174</v>
      </c>
      <c r="BK157" s="81">
        <f t="shared" si="14"/>
        <v>0</v>
      </c>
      <c r="BL157" s="3" t="s">
        <v>84</v>
      </c>
      <c r="BM157" s="106" t="s">
        <v>292</v>
      </c>
    </row>
    <row r="158" spans="2:65" s="18" customFormat="1" ht="24.2" customHeight="1">
      <c r="B158" s="121"/>
      <c r="C158" s="150" t="s">
        <v>293</v>
      </c>
      <c r="D158" s="150" t="s">
        <v>197</v>
      </c>
      <c r="E158" s="151" t="s">
        <v>294</v>
      </c>
      <c r="F158" s="152" t="s">
        <v>295</v>
      </c>
      <c r="G158" s="153" t="s">
        <v>227</v>
      </c>
      <c r="H158" s="154">
        <v>37</v>
      </c>
      <c r="I158" s="155"/>
      <c r="J158" s="155">
        <f t="shared" si="5"/>
        <v>0</v>
      </c>
      <c r="K158" s="156"/>
      <c r="L158" s="19"/>
      <c r="M158" s="157" t="s">
        <v>1</v>
      </c>
      <c r="N158" s="120" t="s">
        <v>42</v>
      </c>
      <c r="P158" s="158">
        <f t="shared" si="6"/>
        <v>0</v>
      </c>
      <c r="Q158" s="158">
        <v>0</v>
      </c>
      <c r="R158" s="158">
        <f t="shared" si="7"/>
        <v>0</v>
      </c>
      <c r="S158" s="158">
        <v>0</v>
      </c>
      <c r="T158" s="159">
        <f t="shared" si="8"/>
        <v>0</v>
      </c>
      <c r="AR158" s="106" t="s">
        <v>84</v>
      </c>
      <c r="AT158" s="106" t="s">
        <v>197</v>
      </c>
      <c r="AU158" s="106" t="s">
        <v>174</v>
      </c>
      <c r="AY158" s="3" t="s">
        <v>194</v>
      </c>
      <c r="BE158" s="81">
        <f t="shared" si="9"/>
        <v>0</v>
      </c>
      <c r="BF158" s="81">
        <f t="shared" si="10"/>
        <v>0</v>
      </c>
      <c r="BG158" s="81">
        <f t="shared" si="11"/>
        <v>0</v>
      </c>
      <c r="BH158" s="81">
        <f t="shared" si="12"/>
        <v>0</v>
      </c>
      <c r="BI158" s="81">
        <f t="shared" si="13"/>
        <v>0</v>
      </c>
      <c r="BJ158" s="3" t="s">
        <v>174</v>
      </c>
      <c r="BK158" s="81">
        <f t="shared" si="14"/>
        <v>0</v>
      </c>
      <c r="BL158" s="3" t="s">
        <v>84</v>
      </c>
      <c r="BM158" s="106" t="s">
        <v>296</v>
      </c>
    </row>
    <row r="159" spans="2:65" s="18" customFormat="1" ht="24.2" customHeight="1">
      <c r="B159" s="121"/>
      <c r="C159" s="150" t="s">
        <v>297</v>
      </c>
      <c r="D159" s="150" t="s">
        <v>197</v>
      </c>
      <c r="E159" s="151" t="s">
        <v>298</v>
      </c>
      <c r="F159" s="152" t="s">
        <v>299</v>
      </c>
      <c r="G159" s="153" t="s">
        <v>227</v>
      </c>
      <c r="H159" s="154">
        <v>37</v>
      </c>
      <c r="I159" s="155"/>
      <c r="J159" s="155">
        <f t="shared" si="5"/>
        <v>0</v>
      </c>
      <c r="K159" s="156"/>
      <c r="L159" s="19"/>
      <c r="M159" s="157" t="s">
        <v>1</v>
      </c>
      <c r="N159" s="120" t="s">
        <v>42</v>
      </c>
      <c r="P159" s="158">
        <f t="shared" si="6"/>
        <v>0</v>
      </c>
      <c r="Q159" s="158">
        <v>0</v>
      </c>
      <c r="R159" s="158">
        <f t="shared" si="7"/>
        <v>0</v>
      </c>
      <c r="S159" s="158">
        <v>5.0000000000000001E-3</v>
      </c>
      <c r="T159" s="159">
        <f t="shared" si="8"/>
        <v>0.185</v>
      </c>
      <c r="AR159" s="106" t="s">
        <v>84</v>
      </c>
      <c r="AT159" s="106" t="s">
        <v>197</v>
      </c>
      <c r="AU159" s="106" t="s">
        <v>174</v>
      </c>
      <c r="AY159" s="3" t="s">
        <v>194</v>
      </c>
      <c r="BE159" s="81">
        <f t="shared" si="9"/>
        <v>0</v>
      </c>
      <c r="BF159" s="81">
        <f t="shared" si="10"/>
        <v>0</v>
      </c>
      <c r="BG159" s="81">
        <f t="shared" si="11"/>
        <v>0</v>
      </c>
      <c r="BH159" s="81">
        <f t="shared" si="12"/>
        <v>0</v>
      </c>
      <c r="BI159" s="81">
        <f t="shared" si="13"/>
        <v>0</v>
      </c>
      <c r="BJ159" s="3" t="s">
        <v>174</v>
      </c>
      <c r="BK159" s="81">
        <f t="shared" si="14"/>
        <v>0</v>
      </c>
      <c r="BL159" s="3" t="s">
        <v>84</v>
      </c>
      <c r="BM159" s="106" t="s">
        <v>300</v>
      </c>
    </row>
    <row r="160" spans="2:65" s="18" customFormat="1" ht="24.2" customHeight="1">
      <c r="B160" s="121"/>
      <c r="C160" s="150" t="s">
        <v>301</v>
      </c>
      <c r="D160" s="150" t="s">
        <v>197</v>
      </c>
      <c r="E160" s="151" t="s">
        <v>302</v>
      </c>
      <c r="F160" s="152" t="s">
        <v>303</v>
      </c>
      <c r="G160" s="153" t="s">
        <v>284</v>
      </c>
      <c r="H160" s="154">
        <v>850</v>
      </c>
      <c r="I160" s="155"/>
      <c r="J160" s="155">
        <f t="shared" si="5"/>
        <v>0</v>
      </c>
      <c r="K160" s="156"/>
      <c r="L160" s="19"/>
      <c r="M160" s="157" t="s">
        <v>1</v>
      </c>
      <c r="N160" s="120" t="s">
        <v>42</v>
      </c>
      <c r="P160" s="158">
        <f t="shared" si="6"/>
        <v>0</v>
      </c>
      <c r="Q160" s="158">
        <v>0</v>
      </c>
      <c r="R160" s="158">
        <f t="shared" si="7"/>
        <v>0</v>
      </c>
      <c r="S160" s="158">
        <v>1.6000000000000001E-4</v>
      </c>
      <c r="T160" s="159">
        <f t="shared" si="8"/>
        <v>0.13600000000000001</v>
      </c>
      <c r="AR160" s="106" t="s">
        <v>84</v>
      </c>
      <c r="AT160" s="106" t="s">
        <v>197</v>
      </c>
      <c r="AU160" s="106" t="s">
        <v>174</v>
      </c>
      <c r="AY160" s="3" t="s">
        <v>194</v>
      </c>
      <c r="BE160" s="81">
        <f t="shared" si="9"/>
        <v>0</v>
      </c>
      <c r="BF160" s="81">
        <f t="shared" si="10"/>
        <v>0</v>
      </c>
      <c r="BG160" s="81">
        <f t="shared" si="11"/>
        <v>0</v>
      </c>
      <c r="BH160" s="81">
        <f t="shared" si="12"/>
        <v>0</v>
      </c>
      <c r="BI160" s="81">
        <f t="shared" si="13"/>
        <v>0</v>
      </c>
      <c r="BJ160" s="3" t="s">
        <v>174</v>
      </c>
      <c r="BK160" s="81">
        <f t="shared" si="14"/>
        <v>0</v>
      </c>
      <c r="BL160" s="3" t="s">
        <v>84</v>
      </c>
      <c r="BM160" s="106" t="s">
        <v>304</v>
      </c>
    </row>
    <row r="161" spans="2:65" s="18" customFormat="1" ht="24.2" customHeight="1">
      <c r="B161" s="121"/>
      <c r="C161" s="150" t="s">
        <v>305</v>
      </c>
      <c r="D161" s="150" t="s">
        <v>197</v>
      </c>
      <c r="E161" s="151" t="s">
        <v>306</v>
      </c>
      <c r="F161" s="152" t="s">
        <v>307</v>
      </c>
      <c r="G161" s="153" t="s">
        <v>284</v>
      </c>
      <c r="H161" s="154">
        <v>1550</v>
      </c>
      <c r="I161" s="155"/>
      <c r="J161" s="155">
        <f t="shared" si="5"/>
        <v>0</v>
      </c>
      <c r="K161" s="156"/>
      <c r="L161" s="19"/>
      <c r="M161" s="157" t="s">
        <v>1</v>
      </c>
      <c r="N161" s="120" t="s">
        <v>42</v>
      </c>
      <c r="P161" s="158">
        <f t="shared" si="6"/>
        <v>0</v>
      </c>
      <c r="Q161" s="158">
        <v>0</v>
      </c>
      <c r="R161" s="158">
        <f t="shared" si="7"/>
        <v>0</v>
      </c>
      <c r="S161" s="158">
        <v>2.1000000000000001E-4</v>
      </c>
      <c r="T161" s="159">
        <f t="shared" si="8"/>
        <v>0.32550000000000001</v>
      </c>
      <c r="AR161" s="106" t="s">
        <v>84</v>
      </c>
      <c r="AT161" s="106" t="s">
        <v>197</v>
      </c>
      <c r="AU161" s="106" t="s">
        <v>174</v>
      </c>
      <c r="AY161" s="3" t="s">
        <v>194</v>
      </c>
      <c r="BE161" s="81">
        <f t="shared" si="9"/>
        <v>0</v>
      </c>
      <c r="BF161" s="81">
        <f t="shared" si="10"/>
        <v>0</v>
      </c>
      <c r="BG161" s="81">
        <f t="shared" si="11"/>
        <v>0</v>
      </c>
      <c r="BH161" s="81">
        <f t="shared" si="12"/>
        <v>0</v>
      </c>
      <c r="BI161" s="81">
        <f t="shared" si="13"/>
        <v>0</v>
      </c>
      <c r="BJ161" s="3" t="s">
        <v>174</v>
      </c>
      <c r="BK161" s="81">
        <f t="shared" si="14"/>
        <v>0</v>
      </c>
      <c r="BL161" s="3" t="s">
        <v>84</v>
      </c>
      <c r="BM161" s="106" t="s">
        <v>308</v>
      </c>
    </row>
    <row r="162" spans="2:65" s="18" customFormat="1" ht="24.2" customHeight="1">
      <c r="B162" s="121"/>
      <c r="C162" s="150" t="s">
        <v>309</v>
      </c>
      <c r="D162" s="150" t="s">
        <v>197</v>
      </c>
      <c r="E162" s="151" t="s">
        <v>310</v>
      </c>
      <c r="F162" s="152" t="s">
        <v>311</v>
      </c>
      <c r="G162" s="153" t="s">
        <v>284</v>
      </c>
      <c r="H162" s="154">
        <v>1550</v>
      </c>
      <c r="I162" s="155"/>
      <c r="J162" s="155">
        <f t="shared" si="5"/>
        <v>0</v>
      </c>
      <c r="K162" s="156"/>
      <c r="L162" s="19"/>
      <c r="M162" s="157" t="s">
        <v>1</v>
      </c>
      <c r="N162" s="120" t="s">
        <v>42</v>
      </c>
      <c r="P162" s="158">
        <f t="shared" si="6"/>
        <v>0</v>
      </c>
      <c r="Q162" s="158">
        <v>0</v>
      </c>
      <c r="R162" s="158">
        <f t="shared" si="7"/>
        <v>0</v>
      </c>
      <c r="S162" s="158">
        <v>2.3000000000000001E-4</v>
      </c>
      <c r="T162" s="159">
        <f t="shared" si="8"/>
        <v>0.35649999999999998</v>
      </c>
      <c r="AR162" s="106" t="s">
        <v>84</v>
      </c>
      <c r="AT162" s="106" t="s">
        <v>197</v>
      </c>
      <c r="AU162" s="106" t="s">
        <v>174</v>
      </c>
      <c r="AY162" s="3" t="s">
        <v>194</v>
      </c>
      <c r="BE162" s="81">
        <f t="shared" si="9"/>
        <v>0</v>
      </c>
      <c r="BF162" s="81">
        <f t="shared" si="10"/>
        <v>0</v>
      </c>
      <c r="BG162" s="81">
        <f t="shared" si="11"/>
        <v>0</v>
      </c>
      <c r="BH162" s="81">
        <f t="shared" si="12"/>
        <v>0</v>
      </c>
      <c r="BI162" s="81">
        <f t="shared" si="13"/>
        <v>0</v>
      </c>
      <c r="BJ162" s="3" t="s">
        <v>174</v>
      </c>
      <c r="BK162" s="81">
        <f t="shared" si="14"/>
        <v>0</v>
      </c>
      <c r="BL162" s="3" t="s">
        <v>84</v>
      </c>
      <c r="BM162" s="106" t="s">
        <v>312</v>
      </c>
    </row>
    <row r="163" spans="2:65" s="18" customFormat="1" ht="24.2" customHeight="1">
      <c r="B163" s="121"/>
      <c r="C163" s="150" t="s">
        <v>313</v>
      </c>
      <c r="D163" s="150" t="s">
        <v>197</v>
      </c>
      <c r="E163" s="151" t="s">
        <v>314</v>
      </c>
      <c r="F163" s="152" t="s">
        <v>315</v>
      </c>
      <c r="G163" s="153" t="s">
        <v>284</v>
      </c>
      <c r="H163" s="154">
        <v>2150</v>
      </c>
      <c r="I163" s="155"/>
      <c r="J163" s="155">
        <f t="shared" si="5"/>
        <v>0</v>
      </c>
      <c r="K163" s="156"/>
      <c r="L163" s="19"/>
      <c r="M163" s="157" t="s">
        <v>1</v>
      </c>
      <c r="N163" s="120" t="s">
        <v>42</v>
      </c>
      <c r="P163" s="158">
        <f t="shared" si="6"/>
        <v>0</v>
      </c>
      <c r="Q163" s="158">
        <v>0</v>
      </c>
      <c r="R163" s="158">
        <f t="shared" si="7"/>
        <v>0</v>
      </c>
      <c r="S163" s="158">
        <v>5.9000000000000003E-4</v>
      </c>
      <c r="T163" s="159">
        <f t="shared" si="8"/>
        <v>1.2685</v>
      </c>
      <c r="AR163" s="106" t="s">
        <v>84</v>
      </c>
      <c r="AT163" s="106" t="s">
        <v>197</v>
      </c>
      <c r="AU163" s="106" t="s">
        <v>174</v>
      </c>
      <c r="AY163" s="3" t="s">
        <v>194</v>
      </c>
      <c r="BE163" s="81">
        <f t="shared" si="9"/>
        <v>0</v>
      </c>
      <c r="BF163" s="81">
        <f t="shared" si="10"/>
        <v>0</v>
      </c>
      <c r="BG163" s="81">
        <f t="shared" si="11"/>
        <v>0</v>
      </c>
      <c r="BH163" s="81">
        <f t="shared" si="12"/>
        <v>0</v>
      </c>
      <c r="BI163" s="81">
        <f t="shared" si="13"/>
        <v>0</v>
      </c>
      <c r="BJ163" s="3" t="s">
        <v>174</v>
      </c>
      <c r="BK163" s="81">
        <f t="shared" si="14"/>
        <v>0</v>
      </c>
      <c r="BL163" s="3" t="s">
        <v>84</v>
      </c>
      <c r="BM163" s="106" t="s">
        <v>316</v>
      </c>
    </row>
    <row r="164" spans="2:65" s="18" customFormat="1" ht="24.2" customHeight="1">
      <c r="B164" s="121"/>
      <c r="C164" s="150" t="s">
        <v>317</v>
      </c>
      <c r="D164" s="150" t="s">
        <v>197</v>
      </c>
      <c r="E164" s="151" t="s">
        <v>318</v>
      </c>
      <c r="F164" s="152" t="s">
        <v>319</v>
      </c>
      <c r="G164" s="153" t="s">
        <v>284</v>
      </c>
      <c r="H164" s="154">
        <v>2150</v>
      </c>
      <c r="I164" s="155"/>
      <c r="J164" s="155">
        <f t="shared" si="5"/>
        <v>0</v>
      </c>
      <c r="K164" s="156"/>
      <c r="L164" s="19"/>
      <c r="M164" s="157" t="s">
        <v>1</v>
      </c>
      <c r="N164" s="120" t="s">
        <v>42</v>
      </c>
      <c r="P164" s="158">
        <f t="shared" si="6"/>
        <v>0</v>
      </c>
      <c r="Q164" s="158">
        <v>0</v>
      </c>
      <c r="R164" s="158">
        <f t="shared" si="7"/>
        <v>0</v>
      </c>
      <c r="S164" s="158">
        <v>6.6E-4</v>
      </c>
      <c r="T164" s="159">
        <f t="shared" si="8"/>
        <v>1.419</v>
      </c>
      <c r="AR164" s="106" t="s">
        <v>84</v>
      </c>
      <c r="AT164" s="106" t="s">
        <v>197</v>
      </c>
      <c r="AU164" s="106" t="s">
        <v>174</v>
      </c>
      <c r="AY164" s="3" t="s">
        <v>194</v>
      </c>
      <c r="BE164" s="81">
        <f t="shared" si="9"/>
        <v>0</v>
      </c>
      <c r="BF164" s="81">
        <f t="shared" si="10"/>
        <v>0</v>
      </c>
      <c r="BG164" s="81">
        <f t="shared" si="11"/>
        <v>0</v>
      </c>
      <c r="BH164" s="81">
        <f t="shared" si="12"/>
        <v>0</v>
      </c>
      <c r="BI164" s="81">
        <f t="shared" si="13"/>
        <v>0</v>
      </c>
      <c r="BJ164" s="3" t="s">
        <v>174</v>
      </c>
      <c r="BK164" s="81">
        <f t="shared" si="14"/>
        <v>0</v>
      </c>
      <c r="BL164" s="3" t="s">
        <v>84</v>
      </c>
      <c r="BM164" s="106" t="s">
        <v>320</v>
      </c>
    </row>
    <row r="165" spans="2:65" s="18" customFormat="1" ht="24.2" customHeight="1">
      <c r="B165" s="121"/>
      <c r="C165" s="150" t="s">
        <v>321</v>
      </c>
      <c r="D165" s="150" t="s">
        <v>197</v>
      </c>
      <c r="E165" s="151" t="s">
        <v>322</v>
      </c>
      <c r="F165" s="152" t="s">
        <v>323</v>
      </c>
      <c r="G165" s="153" t="s">
        <v>284</v>
      </c>
      <c r="H165" s="154">
        <v>2150</v>
      </c>
      <c r="I165" s="155"/>
      <c r="J165" s="155">
        <f t="shared" si="5"/>
        <v>0</v>
      </c>
      <c r="K165" s="156"/>
      <c r="L165" s="19"/>
      <c r="M165" s="157" t="s">
        <v>1</v>
      </c>
      <c r="N165" s="120" t="s">
        <v>42</v>
      </c>
      <c r="P165" s="158">
        <f t="shared" si="6"/>
        <v>0</v>
      </c>
      <c r="Q165" s="158">
        <v>0</v>
      </c>
      <c r="R165" s="158">
        <f t="shared" si="7"/>
        <v>0</v>
      </c>
      <c r="S165" s="158">
        <v>5.5999999999999995E-4</v>
      </c>
      <c r="T165" s="159">
        <f t="shared" si="8"/>
        <v>1.204</v>
      </c>
      <c r="AR165" s="106" t="s">
        <v>84</v>
      </c>
      <c r="AT165" s="106" t="s">
        <v>197</v>
      </c>
      <c r="AU165" s="106" t="s">
        <v>174</v>
      </c>
      <c r="AY165" s="3" t="s">
        <v>194</v>
      </c>
      <c r="BE165" s="81">
        <f t="shared" si="9"/>
        <v>0</v>
      </c>
      <c r="BF165" s="81">
        <f t="shared" si="10"/>
        <v>0</v>
      </c>
      <c r="BG165" s="81">
        <f t="shared" si="11"/>
        <v>0</v>
      </c>
      <c r="BH165" s="81">
        <f t="shared" si="12"/>
        <v>0</v>
      </c>
      <c r="BI165" s="81">
        <f t="shared" si="13"/>
        <v>0</v>
      </c>
      <c r="BJ165" s="3" t="s">
        <v>174</v>
      </c>
      <c r="BK165" s="81">
        <f t="shared" si="14"/>
        <v>0</v>
      </c>
      <c r="BL165" s="3" t="s">
        <v>84</v>
      </c>
      <c r="BM165" s="106" t="s">
        <v>324</v>
      </c>
    </row>
    <row r="166" spans="2:65" s="18" customFormat="1" ht="24.2" customHeight="1">
      <c r="B166" s="121"/>
      <c r="C166" s="150" t="s">
        <v>325</v>
      </c>
      <c r="D166" s="150" t="s">
        <v>197</v>
      </c>
      <c r="E166" s="151" t="s">
        <v>326</v>
      </c>
      <c r="F166" s="152" t="s">
        <v>327</v>
      </c>
      <c r="G166" s="153" t="s">
        <v>284</v>
      </c>
      <c r="H166" s="154">
        <v>850</v>
      </c>
      <c r="I166" s="155"/>
      <c r="J166" s="155">
        <f t="shared" si="5"/>
        <v>0</v>
      </c>
      <c r="K166" s="156"/>
      <c r="L166" s="19"/>
      <c r="M166" s="157" t="s">
        <v>1</v>
      </c>
      <c r="N166" s="120" t="s">
        <v>42</v>
      </c>
      <c r="P166" s="158">
        <f t="shared" si="6"/>
        <v>0</v>
      </c>
      <c r="Q166" s="158">
        <v>0</v>
      </c>
      <c r="R166" s="158">
        <f t="shared" si="7"/>
        <v>0</v>
      </c>
      <c r="S166" s="158">
        <v>4.0000000000000002E-4</v>
      </c>
      <c r="T166" s="159">
        <f t="shared" si="8"/>
        <v>0.34</v>
      </c>
      <c r="AR166" s="106" t="s">
        <v>84</v>
      </c>
      <c r="AT166" s="106" t="s">
        <v>197</v>
      </c>
      <c r="AU166" s="106" t="s">
        <v>174</v>
      </c>
      <c r="AY166" s="3" t="s">
        <v>194</v>
      </c>
      <c r="BE166" s="81">
        <f t="shared" si="9"/>
        <v>0</v>
      </c>
      <c r="BF166" s="81">
        <f t="shared" si="10"/>
        <v>0</v>
      </c>
      <c r="BG166" s="81">
        <f t="shared" si="11"/>
        <v>0</v>
      </c>
      <c r="BH166" s="81">
        <f t="shared" si="12"/>
        <v>0</v>
      </c>
      <c r="BI166" s="81">
        <f t="shared" si="13"/>
        <v>0</v>
      </c>
      <c r="BJ166" s="3" t="s">
        <v>174</v>
      </c>
      <c r="BK166" s="81">
        <f t="shared" si="14"/>
        <v>0</v>
      </c>
      <c r="BL166" s="3" t="s">
        <v>84</v>
      </c>
      <c r="BM166" s="106" t="s">
        <v>328</v>
      </c>
    </row>
    <row r="167" spans="2:65" s="18" customFormat="1" ht="24.2" customHeight="1">
      <c r="B167" s="121"/>
      <c r="C167" s="150" t="s">
        <v>329</v>
      </c>
      <c r="D167" s="150" t="s">
        <v>197</v>
      </c>
      <c r="E167" s="151" t="s">
        <v>330</v>
      </c>
      <c r="F167" s="152" t="s">
        <v>331</v>
      </c>
      <c r="G167" s="153" t="s">
        <v>284</v>
      </c>
      <c r="H167" s="154">
        <v>1850</v>
      </c>
      <c r="I167" s="155"/>
      <c r="J167" s="155">
        <f t="shared" si="5"/>
        <v>0</v>
      </c>
      <c r="K167" s="156"/>
      <c r="L167" s="19"/>
      <c r="M167" s="157" t="s">
        <v>1</v>
      </c>
      <c r="N167" s="120" t="s">
        <v>42</v>
      </c>
      <c r="P167" s="158">
        <f t="shared" si="6"/>
        <v>0</v>
      </c>
      <c r="Q167" s="158">
        <v>0</v>
      </c>
      <c r="R167" s="158">
        <f t="shared" si="7"/>
        <v>0</v>
      </c>
      <c r="S167" s="158">
        <v>6.2E-4</v>
      </c>
      <c r="T167" s="159">
        <f t="shared" si="8"/>
        <v>1.147</v>
      </c>
      <c r="AR167" s="106" t="s">
        <v>84</v>
      </c>
      <c r="AT167" s="106" t="s">
        <v>197</v>
      </c>
      <c r="AU167" s="106" t="s">
        <v>174</v>
      </c>
      <c r="AY167" s="3" t="s">
        <v>194</v>
      </c>
      <c r="BE167" s="81">
        <f t="shared" si="9"/>
        <v>0</v>
      </c>
      <c r="BF167" s="81">
        <f t="shared" si="10"/>
        <v>0</v>
      </c>
      <c r="BG167" s="81">
        <f t="shared" si="11"/>
        <v>0</v>
      </c>
      <c r="BH167" s="81">
        <f t="shared" si="12"/>
        <v>0</v>
      </c>
      <c r="BI167" s="81">
        <f t="shared" si="13"/>
        <v>0</v>
      </c>
      <c r="BJ167" s="3" t="s">
        <v>174</v>
      </c>
      <c r="BK167" s="81">
        <f t="shared" si="14"/>
        <v>0</v>
      </c>
      <c r="BL167" s="3" t="s">
        <v>84</v>
      </c>
      <c r="BM167" s="106" t="s">
        <v>332</v>
      </c>
    </row>
    <row r="168" spans="2:65" s="18" customFormat="1" ht="24.2" customHeight="1">
      <c r="B168" s="121"/>
      <c r="C168" s="150" t="s">
        <v>333</v>
      </c>
      <c r="D168" s="150" t="s">
        <v>197</v>
      </c>
      <c r="E168" s="151" t="s">
        <v>334</v>
      </c>
      <c r="F168" s="152" t="s">
        <v>335</v>
      </c>
      <c r="G168" s="153" t="s">
        <v>284</v>
      </c>
      <c r="H168" s="154">
        <v>2150</v>
      </c>
      <c r="I168" s="155"/>
      <c r="J168" s="155">
        <f t="shared" si="5"/>
        <v>0</v>
      </c>
      <c r="K168" s="156"/>
      <c r="L168" s="19"/>
      <c r="M168" s="157" t="s">
        <v>1</v>
      </c>
      <c r="N168" s="120" t="s">
        <v>42</v>
      </c>
      <c r="P168" s="158">
        <f t="shared" si="6"/>
        <v>0</v>
      </c>
      <c r="Q168" s="158">
        <v>0</v>
      </c>
      <c r="R168" s="158">
        <f t="shared" si="7"/>
        <v>0</v>
      </c>
      <c r="S168" s="158">
        <v>3.6000000000000002E-4</v>
      </c>
      <c r="T168" s="159">
        <f t="shared" si="8"/>
        <v>0.77400000000000002</v>
      </c>
      <c r="AR168" s="106" t="s">
        <v>84</v>
      </c>
      <c r="AT168" s="106" t="s">
        <v>197</v>
      </c>
      <c r="AU168" s="106" t="s">
        <v>174</v>
      </c>
      <c r="AY168" s="3" t="s">
        <v>194</v>
      </c>
      <c r="BE168" s="81">
        <f t="shared" si="9"/>
        <v>0</v>
      </c>
      <c r="BF168" s="81">
        <f t="shared" si="10"/>
        <v>0</v>
      </c>
      <c r="BG168" s="81">
        <f t="shared" si="11"/>
        <v>0</v>
      </c>
      <c r="BH168" s="81">
        <f t="shared" si="12"/>
        <v>0</v>
      </c>
      <c r="BI168" s="81">
        <f t="shared" si="13"/>
        <v>0</v>
      </c>
      <c r="BJ168" s="3" t="s">
        <v>174</v>
      </c>
      <c r="BK168" s="81">
        <f t="shared" si="14"/>
        <v>0</v>
      </c>
      <c r="BL168" s="3" t="s">
        <v>84</v>
      </c>
      <c r="BM168" s="106" t="s">
        <v>336</v>
      </c>
    </row>
    <row r="169" spans="2:65" s="18" customFormat="1" ht="33" customHeight="1">
      <c r="B169" s="121"/>
      <c r="C169" s="150" t="s">
        <v>337</v>
      </c>
      <c r="D169" s="150" t="s">
        <v>197</v>
      </c>
      <c r="E169" s="151" t="s">
        <v>338</v>
      </c>
      <c r="F169" s="152" t="s">
        <v>339</v>
      </c>
      <c r="G169" s="153" t="s">
        <v>284</v>
      </c>
      <c r="H169" s="154">
        <v>600</v>
      </c>
      <c r="I169" s="155"/>
      <c r="J169" s="155">
        <f t="shared" si="5"/>
        <v>0</v>
      </c>
      <c r="K169" s="156"/>
      <c r="L169" s="19"/>
      <c r="M169" s="160" t="s">
        <v>1</v>
      </c>
      <c r="N169" s="161" t="s">
        <v>42</v>
      </c>
      <c r="O169" s="162"/>
      <c r="P169" s="163">
        <f t="shared" si="6"/>
        <v>0</v>
      </c>
      <c r="Q169" s="163">
        <v>0</v>
      </c>
      <c r="R169" s="163">
        <f t="shared" si="7"/>
        <v>0</v>
      </c>
      <c r="S169" s="163">
        <v>1.3600000000000001E-3</v>
      </c>
      <c r="T169" s="164">
        <f t="shared" si="8"/>
        <v>0.81600000000000006</v>
      </c>
      <c r="AR169" s="106" t="s">
        <v>84</v>
      </c>
      <c r="AT169" s="106" t="s">
        <v>197</v>
      </c>
      <c r="AU169" s="106" t="s">
        <v>174</v>
      </c>
      <c r="AY169" s="3" t="s">
        <v>194</v>
      </c>
      <c r="BE169" s="81">
        <f t="shared" si="9"/>
        <v>0</v>
      </c>
      <c r="BF169" s="81">
        <f t="shared" si="10"/>
        <v>0</v>
      </c>
      <c r="BG169" s="81">
        <f t="shared" si="11"/>
        <v>0</v>
      </c>
      <c r="BH169" s="81">
        <f t="shared" si="12"/>
        <v>0</v>
      </c>
      <c r="BI169" s="81">
        <f t="shared" si="13"/>
        <v>0</v>
      </c>
      <c r="BJ169" s="3" t="s">
        <v>174</v>
      </c>
      <c r="BK169" s="81">
        <f t="shared" si="14"/>
        <v>0</v>
      </c>
      <c r="BL169" s="3" t="s">
        <v>84</v>
      </c>
      <c r="BM169" s="106" t="s">
        <v>340</v>
      </c>
    </row>
    <row r="170" spans="2:65" s="18" customFormat="1" ht="6.95" customHeight="1">
      <c r="B170" s="33"/>
      <c r="C170" s="34"/>
      <c r="D170" s="34"/>
      <c r="E170" s="34"/>
      <c r="F170" s="34"/>
      <c r="G170" s="34"/>
      <c r="H170" s="34"/>
      <c r="I170" s="34"/>
      <c r="J170" s="34"/>
      <c r="K170" s="34"/>
      <c r="L170" s="19"/>
    </row>
  </sheetData>
  <autoFilter ref="C128:K169"/>
  <mergeCells count="14">
    <mergeCell ref="D107:F107"/>
    <mergeCell ref="E119:H119"/>
    <mergeCell ref="E121:H121"/>
    <mergeCell ref="L2:V2"/>
    <mergeCell ref="E86:H86"/>
    <mergeCell ref="D103:F103"/>
    <mergeCell ref="D104:F104"/>
    <mergeCell ref="D105:F105"/>
    <mergeCell ref="D106:F106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7"/>
  <sheetViews>
    <sheetView showGridLines="0" topLeftCell="A109" workbookViewId="0">
      <selection activeCell="C121" sqref="C121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139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3356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32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tr">
        <f>IF('Rekapitulácia stavby'!AN10="","",'Rekapitulácia stavby'!AN10)</f>
        <v/>
      </c>
      <c r="L14" s="19"/>
    </row>
    <row r="15" spans="2:46" s="18" customFormat="1" ht="18" customHeight="1">
      <c r="B15" s="19"/>
      <c r="E15" s="13" t="str">
        <f>IF('Rekapitulácia stavby'!E11="","",'Rekapitulácia stavby'!E11)</f>
        <v>Stredoslovenská distribučná, a.s.</v>
      </c>
      <c r="I15" s="12" t="s">
        <v>26</v>
      </c>
      <c r="J15" s="13" t="str">
        <f>IF('Rekapitulácia stavby'!AN11="","",'Rekapitulácia stavby'!AN11)</f>
        <v/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tr">
        <f>IF('Rekapitulácia stavby'!AN16="","",'Rekapitulácia stavby'!AN16)</f>
        <v/>
      </c>
      <c r="L20" s="19"/>
    </row>
    <row r="21" spans="2:12" s="18" customFormat="1" ht="18" customHeight="1">
      <c r="B21" s="19"/>
      <c r="E21" s="13" t="str">
        <f>IF('Rekapitulácia stavby'!E17="","",'Rekapitulácia stavby'!E17)</f>
        <v>Ing.Štefan Proks</v>
      </c>
      <c r="I21" s="12" t="s">
        <v>26</v>
      </c>
      <c r="J21" s="13" t="str">
        <f>IF('Rekapitulácia stavby'!AN17="","",'Rekapitulácia stavby'!AN17)</f>
        <v/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J106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ROUND((SUM(BE106:BE113) + SUM(BE133:BE196)),  2)</f>
        <v>0</v>
      </c>
      <c r="G35" s="96"/>
      <c r="H35" s="96"/>
      <c r="I35" s="97">
        <v>0.23</v>
      </c>
      <c r="J35" s="95">
        <f>ROUND(((SUM(BE106:BE113) + SUM(BE133:BE196))*I35),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ROUND((SUM(BF106:BF113) + SUM(BF133:BF196)),  2)</f>
        <v>0</v>
      </c>
      <c r="I36" s="99">
        <v>0.23</v>
      </c>
      <c r="J36" s="98">
        <f>ROUND(((SUM(BF106:BF113) + SUM(BF133:BF196))*I36),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ROUND((SUM(BG106:BG113) + SUM(BG133:BG196)),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ROUND((SUM(BH106:BH113) + SUM(BH133:BH196)),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ROUND((SUM(BI106:BI113) + SUM(BI133:BI196)),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SO71-1 -  Vodovodná prípojka - I. Etapa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 xml:space="preserve"> 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J133</f>
        <v>0</v>
      </c>
      <c r="L96" s="19"/>
      <c r="AU96" s="3" t="s">
        <v>166</v>
      </c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J134</f>
        <v>0</v>
      </c>
      <c r="L97" s="110"/>
    </row>
    <row r="98" spans="2:65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J135</f>
        <v>0</v>
      </c>
      <c r="L98" s="115"/>
    </row>
    <row r="99" spans="2:65" s="114" customFormat="1" ht="19.899999999999999" customHeight="1">
      <c r="B99" s="115"/>
      <c r="D99" s="116" t="s">
        <v>1086</v>
      </c>
      <c r="E99" s="117"/>
      <c r="F99" s="117"/>
      <c r="G99" s="117"/>
      <c r="H99" s="117"/>
      <c r="I99" s="117"/>
      <c r="J99" s="118">
        <f>J152</f>
        <v>0</v>
      </c>
      <c r="L99" s="115"/>
    </row>
    <row r="100" spans="2:65" s="114" customFormat="1" ht="19.899999999999999" customHeight="1">
      <c r="B100" s="115"/>
      <c r="D100" s="116" t="s">
        <v>716</v>
      </c>
      <c r="E100" s="117"/>
      <c r="F100" s="117"/>
      <c r="G100" s="117"/>
      <c r="H100" s="117"/>
      <c r="I100" s="117"/>
      <c r="J100" s="118">
        <f>J154</f>
        <v>0</v>
      </c>
      <c r="L100" s="115"/>
    </row>
    <row r="101" spans="2:65" s="114" customFormat="1" ht="19.899999999999999" customHeight="1">
      <c r="B101" s="115"/>
      <c r="D101" s="116" t="s">
        <v>1090</v>
      </c>
      <c r="E101" s="117"/>
      <c r="F101" s="117"/>
      <c r="G101" s="117"/>
      <c r="H101" s="117"/>
      <c r="I101" s="117"/>
      <c r="J101" s="118">
        <f>J179</f>
        <v>0</v>
      </c>
      <c r="L101" s="115"/>
    </row>
    <row r="102" spans="2:65" s="109" customFormat="1" ht="24.95" customHeight="1">
      <c r="B102" s="110"/>
      <c r="D102" s="111" t="s">
        <v>1091</v>
      </c>
      <c r="E102" s="112"/>
      <c r="F102" s="112"/>
      <c r="G102" s="112"/>
      <c r="H102" s="112"/>
      <c r="I102" s="112"/>
      <c r="J102" s="113">
        <f>J181</f>
        <v>0</v>
      </c>
      <c r="L102" s="110"/>
    </row>
    <row r="103" spans="2:65" s="114" customFormat="1" ht="19.899999999999999" customHeight="1">
      <c r="B103" s="115"/>
      <c r="D103" s="116" t="s">
        <v>1093</v>
      </c>
      <c r="E103" s="117"/>
      <c r="F103" s="117"/>
      <c r="G103" s="117"/>
      <c r="H103" s="117"/>
      <c r="I103" s="117"/>
      <c r="J103" s="118">
        <f>J182</f>
        <v>0</v>
      </c>
      <c r="L103" s="115"/>
    </row>
    <row r="104" spans="2:65" s="18" customFormat="1" ht="21.75" customHeight="1">
      <c r="B104" s="19"/>
      <c r="L104" s="19"/>
    </row>
    <row r="105" spans="2:65" s="18" customFormat="1" ht="6.95" customHeight="1">
      <c r="B105" s="19"/>
      <c r="L105" s="19"/>
    </row>
    <row r="106" spans="2:65" s="18" customFormat="1" ht="29.25" customHeight="1">
      <c r="B106" s="19"/>
      <c r="C106" s="108" t="s">
        <v>171</v>
      </c>
      <c r="J106" s="119">
        <f>ROUND(J107 + J108 + J109 + J110 + J111 + J112,2)</f>
        <v>0</v>
      </c>
      <c r="L106" s="19"/>
      <c r="N106" s="120" t="s">
        <v>40</v>
      </c>
    </row>
    <row r="107" spans="2:65" s="18" customFormat="1" ht="18" customHeight="1">
      <c r="B107" s="121"/>
      <c r="C107" s="122"/>
      <c r="D107" s="185" t="s">
        <v>172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ref="BE107:BE112" si="0">IF(N107="základná",J107,0)</f>
        <v>0</v>
      </c>
      <c r="BF107" s="125">
        <f t="shared" ref="BF107:BF112" si="1">IF(N107="znížená",J107,0)</f>
        <v>0</v>
      </c>
      <c r="BG107" s="125">
        <f t="shared" ref="BG107:BG112" si="2">IF(N107="zákl. prenesená",J107,0)</f>
        <v>0</v>
      </c>
      <c r="BH107" s="125">
        <f t="shared" ref="BH107:BH112" si="3">IF(N107="zníž. prenesená",J107,0)</f>
        <v>0</v>
      </c>
      <c r="BI107" s="125">
        <f t="shared" ref="BI107:BI112" si="4">IF(N107="nulová",J107,0)</f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175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85" t="s">
        <v>176</v>
      </c>
      <c r="E109" s="185"/>
      <c r="F109" s="185"/>
      <c r="G109" s="122"/>
      <c r="H109" s="122"/>
      <c r="I109" s="122"/>
      <c r="J109" s="123"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173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 ht="18" customHeight="1">
      <c r="B110" s="121"/>
      <c r="C110" s="122"/>
      <c r="D110" s="185" t="s">
        <v>177</v>
      </c>
      <c r="E110" s="185"/>
      <c r="F110" s="185"/>
      <c r="G110" s="122"/>
      <c r="H110" s="122"/>
      <c r="I110" s="122"/>
      <c r="J110" s="123">
        <v>0</v>
      </c>
      <c r="K110" s="122"/>
      <c r="L110" s="121"/>
      <c r="M110" s="122"/>
      <c r="N110" s="79" t="s">
        <v>42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4" t="s">
        <v>173</v>
      </c>
      <c r="AZ110" s="122"/>
      <c r="BA110" s="122"/>
      <c r="BB110" s="122"/>
      <c r="BC110" s="122"/>
      <c r="BD110" s="122"/>
      <c r="BE110" s="125">
        <f t="shared" si="0"/>
        <v>0</v>
      </c>
      <c r="BF110" s="125">
        <f t="shared" si="1"/>
        <v>0</v>
      </c>
      <c r="BG110" s="125">
        <f t="shared" si="2"/>
        <v>0</v>
      </c>
      <c r="BH110" s="125">
        <f t="shared" si="3"/>
        <v>0</v>
      </c>
      <c r="BI110" s="125">
        <f t="shared" si="4"/>
        <v>0</v>
      </c>
      <c r="BJ110" s="124" t="s">
        <v>174</v>
      </c>
      <c r="BK110" s="122"/>
      <c r="BL110" s="122"/>
      <c r="BM110" s="122"/>
    </row>
    <row r="111" spans="2:65" s="18" customFormat="1" ht="18" customHeight="1">
      <c r="B111" s="121"/>
      <c r="C111" s="122"/>
      <c r="D111" s="185" t="s">
        <v>178</v>
      </c>
      <c r="E111" s="185"/>
      <c r="F111" s="185"/>
      <c r="G111" s="122"/>
      <c r="H111" s="122"/>
      <c r="I111" s="122"/>
      <c r="J111" s="123">
        <v>0</v>
      </c>
      <c r="K111" s="122"/>
      <c r="L111" s="121"/>
      <c r="M111" s="122"/>
      <c r="N111" s="79" t="s">
        <v>42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4" t="s">
        <v>173</v>
      </c>
      <c r="AZ111" s="122"/>
      <c r="BA111" s="122"/>
      <c r="BB111" s="122"/>
      <c r="BC111" s="122"/>
      <c r="BD111" s="122"/>
      <c r="BE111" s="125">
        <f t="shared" si="0"/>
        <v>0</v>
      </c>
      <c r="BF111" s="125">
        <f t="shared" si="1"/>
        <v>0</v>
      </c>
      <c r="BG111" s="125">
        <f t="shared" si="2"/>
        <v>0</v>
      </c>
      <c r="BH111" s="125">
        <f t="shared" si="3"/>
        <v>0</v>
      </c>
      <c r="BI111" s="125">
        <f t="shared" si="4"/>
        <v>0</v>
      </c>
      <c r="BJ111" s="124" t="s">
        <v>174</v>
      </c>
      <c r="BK111" s="122"/>
      <c r="BL111" s="122"/>
      <c r="BM111" s="122"/>
    </row>
    <row r="112" spans="2:65" s="18" customFormat="1" ht="18" customHeight="1">
      <c r="B112" s="121"/>
      <c r="C112" s="122"/>
      <c r="D112" s="126" t="s">
        <v>179</v>
      </c>
      <c r="E112" s="122"/>
      <c r="F112" s="122"/>
      <c r="G112" s="122"/>
      <c r="H112" s="122"/>
      <c r="I112" s="122"/>
      <c r="J112" s="123">
        <f>ROUND(J30*T112,2)</f>
        <v>0</v>
      </c>
      <c r="K112" s="122"/>
      <c r="L112" s="121"/>
      <c r="M112" s="122"/>
      <c r="N112" s="79" t="s">
        <v>42</v>
      </c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4" t="s">
        <v>180</v>
      </c>
      <c r="AZ112" s="122"/>
      <c r="BA112" s="122"/>
      <c r="BB112" s="122"/>
      <c r="BC112" s="122"/>
      <c r="BD112" s="122"/>
      <c r="BE112" s="125">
        <f t="shared" si="0"/>
        <v>0</v>
      </c>
      <c r="BF112" s="125">
        <f t="shared" si="1"/>
        <v>0</v>
      </c>
      <c r="BG112" s="125">
        <f t="shared" si="2"/>
        <v>0</v>
      </c>
      <c r="BH112" s="125">
        <f t="shared" si="3"/>
        <v>0</v>
      </c>
      <c r="BI112" s="125">
        <f t="shared" si="4"/>
        <v>0</v>
      </c>
      <c r="BJ112" s="124" t="s">
        <v>174</v>
      </c>
      <c r="BK112" s="122"/>
      <c r="BL112" s="122"/>
      <c r="BM112" s="122"/>
    </row>
    <row r="113" spans="2:12" s="18" customFormat="1">
      <c r="B113" s="19"/>
      <c r="L113" s="19"/>
    </row>
    <row r="114" spans="2:12" s="18" customFormat="1" ht="29.25" customHeight="1">
      <c r="B114" s="19"/>
      <c r="C114" s="53" t="s">
        <v>151</v>
      </c>
      <c r="J114" s="92">
        <f>ROUND(J96+J106,2)</f>
        <v>0</v>
      </c>
      <c r="L114" s="19"/>
    </row>
    <row r="115" spans="2:12" s="18" customFormat="1" ht="6.95" customHeight="1"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19"/>
    </row>
    <row r="119" spans="2:12" s="18" customFormat="1" ht="6.9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19"/>
    </row>
    <row r="120" spans="2:12" s="18" customFormat="1" ht="24.95" customHeight="1">
      <c r="B120" s="19"/>
      <c r="C120" s="7" t="s">
        <v>3460</v>
      </c>
      <c r="L120" s="19"/>
    </row>
    <row r="121" spans="2:12" s="18" customFormat="1" ht="6.95" customHeight="1">
      <c r="B121" s="19"/>
      <c r="L121" s="19"/>
    </row>
    <row r="122" spans="2:12" s="18" customFormat="1" ht="12" customHeight="1">
      <c r="B122" s="19"/>
      <c r="C122" s="12" t="s">
        <v>15</v>
      </c>
      <c r="L122" s="19"/>
    </row>
    <row r="123" spans="2:12" s="18" customFormat="1" ht="26.25" customHeight="1">
      <c r="B123" s="19"/>
      <c r="E123" s="226" t="str">
        <f>E7</f>
        <v>25A092 - 17981 - VAR ESt. 110 kV - doplnenie kompenzačnej tlmivky VVN a rekonštrukcia súvisiacich zariadení (II. časť  -</v>
      </c>
      <c r="F123" s="227"/>
      <c r="G123" s="227"/>
      <c r="H123" s="227"/>
      <c r="L123" s="19"/>
    </row>
    <row r="124" spans="2:12" s="18" customFormat="1" ht="12" customHeight="1">
      <c r="B124" s="19"/>
      <c r="C124" s="12" t="s">
        <v>153</v>
      </c>
      <c r="L124" s="19"/>
    </row>
    <row r="125" spans="2:12" s="18" customFormat="1" ht="16.5" customHeight="1">
      <c r="B125" s="19"/>
      <c r="E125" s="220" t="str">
        <f>E9</f>
        <v>SO71-1 -  Vodovodná prípojka - I. Etapa</v>
      </c>
      <c r="F125" s="228"/>
      <c r="G125" s="228"/>
      <c r="H125" s="228"/>
      <c r="L125" s="19"/>
    </row>
    <row r="126" spans="2:12" s="18" customFormat="1" ht="6.95" customHeight="1">
      <c r="B126" s="19"/>
      <c r="L126" s="19"/>
    </row>
    <row r="127" spans="2:12" s="18" customFormat="1" ht="12" customHeight="1">
      <c r="B127" s="19"/>
      <c r="C127" s="12" t="s">
        <v>19</v>
      </c>
      <c r="F127" s="13" t="str">
        <f>F12</f>
        <v xml:space="preserve"> </v>
      </c>
      <c r="I127" s="12" t="s">
        <v>21</v>
      </c>
      <c r="J127" s="86" t="str">
        <f>IF(J12="","",J12)</f>
        <v>24. 6. 2026</v>
      </c>
      <c r="L127" s="19"/>
    </row>
    <row r="128" spans="2:12" s="18" customFormat="1" ht="6.95" customHeight="1">
      <c r="B128" s="19"/>
      <c r="L128" s="19"/>
    </row>
    <row r="129" spans="2:65" s="18" customFormat="1" ht="15.2" customHeight="1">
      <c r="B129" s="19"/>
      <c r="C129" s="12" t="s">
        <v>23</v>
      </c>
      <c r="F129" s="13" t="str">
        <f>E15</f>
        <v>Stredoslovenská distribučná, a.s.</v>
      </c>
      <c r="I129" s="12" t="s">
        <v>28</v>
      </c>
      <c r="J129" s="105" t="str">
        <f>E21</f>
        <v>Ing.Štefan Proks</v>
      </c>
      <c r="L129" s="19"/>
    </row>
    <row r="130" spans="2:65" s="18" customFormat="1" ht="15.2" customHeight="1">
      <c r="B130" s="19"/>
      <c r="C130" s="12" t="s">
        <v>27</v>
      </c>
      <c r="F130" s="13" t="str">
        <f>IF(E18="","",E18)</f>
        <v/>
      </c>
      <c r="I130" s="12" t="s">
        <v>31</v>
      </c>
      <c r="J130" s="105" t="str">
        <f>E24</f>
        <v xml:space="preserve"> </v>
      </c>
      <c r="L130" s="19"/>
    </row>
    <row r="131" spans="2:65" s="18" customFormat="1" ht="10.35" customHeight="1">
      <c r="B131" s="19"/>
      <c r="L131" s="19"/>
    </row>
    <row r="132" spans="2:65" s="127" customFormat="1" ht="29.25" customHeight="1">
      <c r="B132" s="128"/>
      <c r="C132" s="129" t="s">
        <v>181</v>
      </c>
      <c r="D132" s="130" t="s">
        <v>61</v>
      </c>
      <c r="E132" s="130" t="s">
        <v>57</v>
      </c>
      <c r="F132" s="130" t="s">
        <v>58</v>
      </c>
      <c r="G132" s="130" t="s">
        <v>182</v>
      </c>
      <c r="H132" s="130" t="s">
        <v>183</v>
      </c>
      <c r="I132" s="130" t="s">
        <v>184</v>
      </c>
      <c r="J132" s="131" t="s">
        <v>164</v>
      </c>
      <c r="K132" s="132" t="s">
        <v>185</v>
      </c>
      <c r="L132" s="128"/>
      <c r="M132" s="47" t="s">
        <v>1</v>
      </c>
      <c r="N132" s="48" t="s">
        <v>40</v>
      </c>
      <c r="O132" s="48" t="s">
        <v>186</v>
      </c>
      <c r="P132" s="48" t="s">
        <v>187</v>
      </c>
      <c r="Q132" s="48" t="s">
        <v>188</v>
      </c>
      <c r="R132" s="48" t="s">
        <v>189</v>
      </c>
      <c r="S132" s="48" t="s">
        <v>190</v>
      </c>
      <c r="T132" s="49" t="s">
        <v>191</v>
      </c>
    </row>
    <row r="133" spans="2:65" s="18" customFormat="1" ht="22.9" customHeight="1">
      <c r="B133" s="19"/>
      <c r="C133" s="53" t="s">
        <v>161</v>
      </c>
      <c r="J133" s="133">
        <f>BK133</f>
        <v>0</v>
      </c>
      <c r="L133" s="19"/>
      <c r="M133" s="50"/>
      <c r="N133" s="43"/>
      <c r="O133" s="43"/>
      <c r="P133" s="134">
        <f>P134+P181</f>
        <v>0</v>
      </c>
      <c r="Q133" s="43"/>
      <c r="R133" s="134">
        <f>R134+R181</f>
        <v>0</v>
      </c>
      <c r="S133" s="43"/>
      <c r="T133" s="135">
        <f>T134+T181</f>
        <v>0</v>
      </c>
      <c r="AT133" s="3" t="s">
        <v>75</v>
      </c>
      <c r="AU133" s="3" t="s">
        <v>166</v>
      </c>
      <c r="BK133" s="136">
        <f>BK134+BK181</f>
        <v>0</v>
      </c>
    </row>
    <row r="134" spans="2:65" s="137" customFormat="1" ht="25.9" customHeight="1">
      <c r="B134" s="138"/>
      <c r="D134" s="139" t="s">
        <v>75</v>
      </c>
      <c r="E134" s="140" t="s">
        <v>192</v>
      </c>
      <c r="F134" s="140" t="s">
        <v>193</v>
      </c>
      <c r="I134" s="141"/>
      <c r="J134" s="142">
        <f>BK134</f>
        <v>0</v>
      </c>
      <c r="L134" s="138"/>
      <c r="M134" s="143"/>
      <c r="P134" s="144">
        <f>P135+P152+P154+P179</f>
        <v>0</v>
      </c>
      <c r="R134" s="144">
        <f>R135+R152+R154+R179</f>
        <v>0</v>
      </c>
      <c r="T134" s="145">
        <f>T135+T152+T154+T179</f>
        <v>0</v>
      </c>
      <c r="AR134" s="139" t="s">
        <v>84</v>
      </c>
      <c r="AT134" s="146" t="s">
        <v>75</v>
      </c>
      <c r="AU134" s="146" t="s">
        <v>76</v>
      </c>
      <c r="AY134" s="139" t="s">
        <v>194</v>
      </c>
      <c r="BK134" s="147">
        <f>BK135+BK152+BK154+BK179</f>
        <v>0</v>
      </c>
    </row>
    <row r="135" spans="2:65" s="137" customFormat="1" ht="22.9" customHeight="1">
      <c r="B135" s="138"/>
      <c r="D135" s="139" t="s">
        <v>75</v>
      </c>
      <c r="E135" s="148" t="s">
        <v>84</v>
      </c>
      <c r="F135" s="148" t="s">
        <v>1097</v>
      </c>
      <c r="I135" s="141"/>
      <c r="J135" s="149">
        <f>BK135</f>
        <v>0</v>
      </c>
      <c r="L135" s="138"/>
      <c r="M135" s="143"/>
      <c r="P135" s="144">
        <f>SUM(P136:P151)</f>
        <v>0</v>
      </c>
      <c r="R135" s="144">
        <f>SUM(R136:R151)</f>
        <v>0</v>
      </c>
      <c r="T135" s="145">
        <f>SUM(T136:T151)</f>
        <v>0</v>
      </c>
      <c r="AR135" s="139" t="s">
        <v>84</v>
      </c>
      <c r="AT135" s="146" t="s">
        <v>75</v>
      </c>
      <c r="AU135" s="146" t="s">
        <v>84</v>
      </c>
      <c r="AY135" s="139" t="s">
        <v>194</v>
      </c>
      <c r="BK135" s="147">
        <f>SUM(BK136:BK151)</f>
        <v>0</v>
      </c>
    </row>
    <row r="136" spans="2:65" s="18" customFormat="1" ht="33" customHeight="1">
      <c r="B136" s="121"/>
      <c r="C136" s="150" t="s">
        <v>84</v>
      </c>
      <c r="D136" s="150" t="s">
        <v>197</v>
      </c>
      <c r="E136" s="151" t="s">
        <v>3357</v>
      </c>
      <c r="F136" s="152" t="s">
        <v>3358</v>
      </c>
      <c r="G136" s="153" t="s">
        <v>803</v>
      </c>
      <c r="H136" s="154">
        <v>31.33</v>
      </c>
      <c r="I136" s="155"/>
      <c r="J136" s="155">
        <f t="shared" ref="J136:J151" si="5">ROUND(I136*H136,2)</f>
        <v>0</v>
      </c>
      <c r="K136" s="156"/>
      <c r="L136" s="19"/>
      <c r="M136" s="157" t="s">
        <v>1</v>
      </c>
      <c r="N136" s="120" t="s">
        <v>42</v>
      </c>
      <c r="P136" s="158">
        <f t="shared" ref="P136:P151" si="6">O136*H136</f>
        <v>0</v>
      </c>
      <c r="Q136" s="158">
        <v>0</v>
      </c>
      <c r="R136" s="158">
        <f t="shared" ref="R136:R151" si="7">Q136*H136</f>
        <v>0</v>
      </c>
      <c r="S136" s="158">
        <v>0</v>
      </c>
      <c r="T136" s="159">
        <f t="shared" ref="T136:T151" si="8">S136*H136</f>
        <v>0</v>
      </c>
      <c r="AR136" s="106" t="s">
        <v>213</v>
      </c>
      <c r="AT136" s="106" t="s">
        <v>197</v>
      </c>
      <c r="AU136" s="106" t="s">
        <v>174</v>
      </c>
      <c r="AY136" s="3" t="s">
        <v>194</v>
      </c>
      <c r="BE136" s="81">
        <f t="shared" ref="BE136:BE151" si="9">IF(N136="základná",J136,0)</f>
        <v>0</v>
      </c>
      <c r="BF136" s="81">
        <f t="shared" ref="BF136:BF151" si="10">IF(N136="znížená",J136,0)</f>
        <v>0</v>
      </c>
      <c r="BG136" s="81">
        <f t="shared" ref="BG136:BG151" si="11">IF(N136="zákl. prenesená",J136,0)</f>
        <v>0</v>
      </c>
      <c r="BH136" s="81">
        <f t="shared" ref="BH136:BH151" si="12">IF(N136="zníž. prenesená",J136,0)</f>
        <v>0</v>
      </c>
      <c r="BI136" s="81">
        <f t="shared" ref="BI136:BI151" si="13">IF(N136="nulová",J136,0)</f>
        <v>0</v>
      </c>
      <c r="BJ136" s="3" t="s">
        <v>174</v>
      </c>
      <c r="BK136" s="81">
        <f t="shared" ref="BK136:BK151" si="14">ROUND(I136*H136,2)</f>
        <v>0</v>
      </c>
      <c r="BL136" s="3" t="s">
        <v>213</v>
      </c>
      <c r="BM136" s="106" t="s">
        <v>174</v>
      </c>
    </row>
    <row r="137" spans="2:65" s="18" customFormat="1" ht="21.75" customHeight="1">
      <c r="B137" s="121"/>
      <c r="C137" s="150" t="s">
        <v>174</v>
      </c>
      <c r="D137" s="150" t="s">
        <v>197</v>
      </c>
      <c r="E137" s="151" t="s">
        <v>3359</v>
      </c>
      <c r="F137" s="152" t="s">
        <v>3360</v>
      </c>
      <c r="G137" s="153" t="s">
        <v>803</v>
      </c>
      <c r="H137" s="154">
        <v>10.45</v>
      </c>
      <c r="I137" s="155"/>
      <c r="J137" s="155">
        <f t="shared" si="5"/>
        <v>0</v>
      </c>
      <c r="K137" s="156"/>
      <c r="L137" s="19"/>
      <c r="M137" s="157" t="s">
        <v>1</v>
      </c>
      <c r="N137" s="120" t="s">
        <v>42</v>
      </c>
      <c r="P137" s="158">
        <f t="shared" si="6"/>
        <v>0</v>
      </c>
      <c r="Q137" s="158">
        <v>0</v>
      </c>
      <c r="R137" s="158">
        <f t="shared" si="7"/>
        <v>0</v>
      </c>
      <c r="S137" s="158">
        <v>0</v>
      </c>
      <c r="T137" s="159">
        <f t="shared" si="8"/>
        <v>0</v>
      </c>
      <c r="AR137" s="106" t="s">
        <v>213</v>
      </c>
      <c r="AT137" s="106" t="s">
        <v>197</v>
      </c>
      <c r="AU137" s="106" t="s">
        <v>174</v>
      </c>
      <c r="AY137" s="3" t="s">
        <v>194</v>
      </c>
      <c r="BE137" s="81">
        <f t="shared" si="9"/>
        <v>0</v>
      </c>
      <c r="BF137" s="81">
        <f t="shared" si="10"/>
        <v>0</v>
      </c>
      <c r="BG137" s="81">
        <f t="shared" si="11"/>
        <v>0</v>
      </c>
      <c r="BH137" s="81">
        <f t="shared" si="12"/>
        <v>0</v>
      </c>
      <c r="BI137" s="81">
        <f t="shared" si="13"/>
        <v>0</v>
      </c>
      <c r="BJ137" s="3" t="s">
        <v>174</v>
      </c>
      <c r="BK137" s="81">
        <f t="shared" si="14"/>
        <v>0</v>
      </c>
      <c r="BL137" s="3" t="s">
        <v>213</v>
      </c>
      <c r="BM137" s="106" t="s">
        <v>213</v>
      </c>
    </row>
    <row r="138" spans="2:65" s="18" customFormat="1" ht="24.2" customHeight="1">
      <c r="B138" s="121"/>
      <c r="C138" s="150" t="s">
        <v>205</v>
      </c>
      <c r="D138" s="150" t="s">
        <v>197</v>
      </c>
      <c r="E138" s="151" t="s">
        <v>1104</v>
      </c>
      <c r="F138" s="152" t="s">
        <v>1105</v>
      </c>
      <c r="G138" s="153" t="s">
        <v>803</v>
      </c>
      <c r="H138" s="154">
        <v>10.45</v>
      </c>
      <c r="I138" s="155"/>
      <c r="J138" s="155">
        <f t="shared" si="5"/>
        <v>0</v>
      </c>
      <c r="K138" s="156"/>
      <c r="L138" s="19"/>
      <c r="M138" s="157" t="s">
        <v>1</v>
      </c>
      <c r="N138" s="120" t="s">
        <v>42</v>
      </c>
      <c r="P138" s="158">
        <f t="shared" si="6"/>
        <v>0</v>
      </c>
      <c r="Q138" s="158">
        <v>0</v>
      </c>
      <c r="R138" s="158">
        <f t="shared" si="7"/>
        <v>0</v>
      </c>
      <c r="S138" s="158">
        <v>0</v>
      </c>
      <c r="T138" s="159">
        <f t="shared" si="8"/>
        <v>0</v>
      </c>
      <c r="AR138" s="106" t="s">
        <v>213</v>
      </c>
      <c r="AT138" s="106" t="s">
        <v>197</v>
      </c>
      <c r="AU138" s="106" t="s">
        <v>174</v>
      </c>
      <c r="AY138" s="3" t="s">
        <v>194</v>
      </c>
      <c r="BE138" s="81">
        <f t="shared" si="9"/>
        <v>0</v>
      </c>
      <c r="BF138" s="81">
        <f t="shared" si="10"/>
        <v>0</v>
      </c>
      <c r="BG138" s="81">
        <f t="shared" si="11"/>
        <v>0</v>
      </c>
      <c r="BH138" s="81">
        <f t="shared" si="12"/>
        <v>0</v>
      </c>
      <c r="BI138" s="81">
        <f t="shared" si="13"/>
        <v>0</v>
      </c>
      <c r="BJ138" s="3" t="s">
        <v>174</v>
      </c>
      <c r="BK138" s="81">
        <f t="shared" si="14"/>
        <v>0</v>
      </c>
      <c r="BL138" s="3" t="s">
        <v>213</v>
      </c>
      <c r="BM138" s="106" t="s">
        <v>220</v>
      </c>
    </row>
    <row r="139" spans="2:65" s="18" customFormat="1" ht="24.2" customHeight="1">
      <c r="B139" s="121"/>
      <c r="C139" s="150" t="s">
        <v>213</v>
      </c>
      <c r="D139" s="150" t="s">
        <v>197</v>
      </c>
      <c r="E139" s="151" t="s">
        <v>2928</v>
      </c>
      <c r="F139" s="152" t="s">
        <v>2929</v>
      </c>
      <c r="G139" s="153" t="s">
        <v>803</v>
      </c>
      <c r="H139" s="154">
        <v>443.18</v>
      </c>
      <c r="I139" s="155"/>
      <c r="J139" s="155">
        <f t="shared" si="5"/>
        <v>0</v>
      </c>
      <c r="K139" s="156"/>
      <c r="L139" s="19"/>
      <c r="M139" s="157" t="s">
        <v>1</v>
      </c>
      <c r="N139" s="120" t="s">
        <v>42</v>
      </c>
      <c r="P139" s="158">
        <f t="shared" si="6"/>
        <v>0</v>
      </c>
      <c r="Q139" s="158">
        <v>0</v>
      </c>
      <c r="R139" s="158">
        <f t="shared" si="7"/>
        <v>0</v>
      </c>
      <c r="S139" s="158">
        <v>0</v>
      </c>
      <c r="T139" s="159">
        <f t="shared" si="8"/>
        <v>0</v>
      </c>
      <c r="AR139" s="106" t="s">
        <v>213</v>
      </c>
      <c r="AT139" s="106" t="s">
        <v>197</v>
      </c>
      <c r="AU139" s="106" t="s">
        <v>174</v>
      </c>
      <c r="AY139" s="3" t="s">
        <v>194</v>
      </c>
      <c r="BE139" s="81">
        <f t="shared" si="9"/>
        <v>0</v>
      </c>
      <c r="BF139" s="81">
        <f t="shared" si="10"/>
        <v>0</v>
      </c>
      <c r="BG139" s="81">
        <f t="shared" si="11"/>
        <v>0</v>
      </c>
      <c r="BH139" s="81">
        <f t="shared" si="12"/>
        <v>0</v>
      </c>
      <c r="BI139" s="81">
        <f t="shared" si="13"/>
        <v>0</v>
      </c>
      <c r="BJ139" s="3" t="s">
        <v>174</v>
      </c>
      <c r="BK139" s="81">
        <f t="shared" si="14"/>
        <v>0</v>
      </c>
      <c r="BL139" s="3" t="s">
        <v>213</v>
      </c>
      <c r="BM139" s="106" t="s">
        <v>224</v>
      </c>
    </row>
    <row r="140" spans="2:65" s="18" customFormat="1" ht="37.9" customHeight="1">
      <c r="B140" s="121"/>
      <c r="C140" s="150" t="s">
        <v>218</v>
      </c>
      <c r="D140" s="150" t="s">
        <v>197</v>
      </c>
      <c r="E140" s="151" t="s">
        <v>2931</v>
      </c>
      <c r="F140" s="152" t="s">
        <v>2932</v>
      </c>
      <c r="G140" s="153" t="s">
        <v>803</v>
      </c>
      <c r="H140" s="154">
        <v>443.18</v>
      </c>
      <c r="I140" s="155"/>
      <c r="J140" s="155">
        <f t="shared" si="5"/>
        <v>0</v>
      </c>
      <c r="K140" s="156"/>
      <c r="L140" s="19"/>
      <c r="M140" s="157" t="s">
        <v>1</v>
      </c>
      <c r="N140" s="120" t="s">
        <v>42</v>
      </c>
      <c r="P140" s="158">
        <f t="shared" si="6"/>
        <v>0</v>
      </c>
      <c r="Q140" s="158">
        <v>0</v>
      </c>
      <c r="R140" s="158">
        <f t="shared" si="7"/>
        <v>0</v>
      </c>
      <c r="S140" s="158">
        <v>0</v>
      </c>
      <c r="T140" s="159">
        <f t="shared" si="8"/>
        <v>0</v>
      </c>
      <c r="AR140" s="106" t="s">
        <v>213</v>
      </c>
      <c r="AT140" s="106" t="s">
        <v>197</v>
      </c>
      <c r="AU140" s="106" t="s">
        <v>174</v>
      </c>
      <c r="AY140" s="3" t="s">
        <v>194</v>
      </c>
      <c r="BE140" s="81">
        <f t="shared" si="9"/>
        <v>0</v>
      </c>
      <c r="BF140" s="81">
        <f t="shared" si="10"/>
        <v>0</v>
      </c>
      <c r="BG140" s="81">
        <f t="shared" si="11"/>
        <v>0</v>
      </c>
      <c r="BH140" s="81">
        <f t="shared" si="12"/>
        <v>0</v>
      </c>
      <c r="BI140" s="81">
        <f t="shared" si="13"/>
        <v>0</v>
      </c>
      <c r="BJ140" s="3" t="s">
        <v>174</v>
      </c>
      <c r="BK140" s="81">
        <f t="shared" si="14"/>
        <v>0</v>
      </c>
      <c r="BL140" s="3" t="s">
        <v>213</v>
      </c>
      <c r="BM140" s="106" t="s">
        <v>232</v>
      </c>
    </row>
    <row r="141" spans="2:65" s="18" customFormat="1" ht="33" customHeight="1">
      <c r="B141" s="121"/>
      <c r="C141" s="150" t="s">
        <v>220</v>
      </c>
      <c r="D141" s="150" t="s">
        <v>197</v>
      </c>
      <c r="E141" s="151" t="s">
        <v>3361</v>
      </c>
      <c r="F141" s="152" t="s">
        <v>3362</v>
      </c>
      <c r="G141" s="153" t="s">
        <v>284</v>
      </c>
      <c r="H141" s="154">
        <v>16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213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213</v>
      </c>
      <c r="BM141" s="106" t="s">
        <v>240</v>
      </c>
    </row>
    <row r="142" spans="2:65" s="18" customFormat="1" ht="24.2" customHeight="1">
      <c r="B142" s="121"/>
      <c r="C142" s="150" t="s">
        <v>222</v>
      </c>
      <c r="D142" s="150" t="s">
        <v>197</v>
      </c>
      <c r="E142" s="151" t="s">
        <v>3363</v>
      </c>
      <c r="F142" s="152" t="s">
        <v>3364</v>
      </c>
      <c r="G142" s="153" t="s">
        <v>419</v>
      </c>
      <c r="H142" s="154">
        <v>1108.4000000000001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</v>
      </c>
      <c r="T142" s="159">
        <f t="shared" si="8"/>
        <v>0</v>
      </c>
      <c r="AR142" s="106" t="s">
        <v>213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213</v>
      </c>
      <c r="BM142" s="106" t="s">
        <v>249</v>
      </c>
    </row>
    <row r="143" spans="2:65" s="18" customFormat="1" ht="24.2" customHeight="1">
      <c r="B143" s="121"/>
      <c r="C143" s="150" t="s">
        <v>224</v>
      </c>
      <c r="D143" s="150" t="s">
        <v>197</v>
      </c>
      <c r="E143" s="151" t="s">
        <v>3365</v>
      </c>
      <c r="F143" s="152" t="s">
        <v>3366</v>
      </c>
      <c r="G143" s="153" t="s">
        <v>419</v>
      </c>
      <c r="H143" s="154">
        <v>1108.4000000000001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</v>
      </c>
      <c r="T143" s="159">
        <f t="shared" si="8"/>
        <v>0</v>
      </c>
      <c r="AR143" s="106" t="s">
        <v>213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213</v>
      </c>
      <c r="BM143" s="106" t="s">
        <v>257</v>
      </c>
    </row>
    <row r="144" spans="2:65" s="18" customFormat="1" ht="37.9" customHeight="1">
      <c r="B144" s="121"/>
      <c r="C144" s="150" t="s">
        <v>195</v>
      </c>
      <c r="D144" s="150" t="s">
        <v>197</v>
      </c>
      <c r="E144" s="151" t="s">
        <v>3367</v>
      </c>
      <c r="F144" s="152" t="s">
        <v>3368</v>
      </c>
      <c r="G144" s="153" t="s">
        <v>803</v>
      </c>
      <c r="H144" s="154">
        <v>167.25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0</v>
      </c>
      <c r="R144" s="158">
        <f t="shared" si="7"/>
        <v>0</v>
      </c>
      <c r="S144" s="158">
        <v>0</v>
      </c>
      <c r="T144" s="159">
        <f t="shared" si="8"/>
        <v>0</v>
      </c>
      <c r="AR144" s="106" t="s">
        <v>213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213</v>
      </c>
      <c r="BM144" s="106" t="s">
        <v>265</v>
      </c>
    </row>
    <row r="145" spans="2:65" s="18" customFormat="1" ht="24.2" customHeight="1">
      <c r="B145" s="121"/>
      <c r="C145" s="150" t="s">
        <v>232</v>
      </c>
      <c r="D145" s="150" t="s">
        <v>197</v>
      </c>
      <c r="E145" s="151" t="s">
        <v>3369</v>
      </c>
      <c r="F145" s="152" t="s">
        <v>3370</v>
      </c>
      <c r="G145" s="153" t="s">
        <v>803</v>
      </c>
      <c r="H145" s="154">
        <v>167.25</v>
      </c>
      <c r="I145" s="155"/>
      <c r="J145" s="155">
        <f t="shared" si="5"/>
        <v>0</v>
      </c>
      <c r="K145" s="156"/>
      <c r="L145" s="19"/>
      <c r="M145" s="157" t="s">
        <v>1</v>
      </c>
      <c r="N145" s="120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0</v>
      </c>
      <c r="T145" s="159">
        <f t="shared" si="8"/>
        <v>0</v>
      </c>
      <c r="AR145" s="106" t="s">
        <v>213</v>
      </c>
      <c r="AT145" s="106" t="s">
        <v>197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213</v>
      </c>
      <c r="BM145" s="106" t="s">
        <v>273</v>
      </c>
    </row>
    <row r="146" spans="2:65" s="18" customFormat="1" ht="21.75" customHeight="1">
      <c r="B146" s="121"/>
      <c r="C146" s="150" t="s">
        <v>236</v>
      </c>
      <c r="D146" s="150" t="s">
        <v>197</v>
      </c>
      <c r="E146" s="151" t="s">
        <v>1119</v>
      </c>
      <c r="F146" s="152" t="s">
        <v>1120</v>
      </c>
      <c r="G146" s="153" t="s">
        <v>803</v>
      </c>
      <c r="H146" s="154">
        <v>167.25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213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213</v>
      </c>
      <c r="BM146" s="106" t="s">
        <v>281</v>
      </c>
    </row>
    <row r="147" spans="2:65" s="18" customFormat="1" ht="33" customHeight="1">
      <c r="B147" s="121"/>
      <c r="C147" s="150" t="s">
        <v>240</v>
      </c>
      <c r="D147" s="150" t="s">
        <v>197</v>
      </c>
      <c r="E147" s="151" t="s">
        <v>2943</v>
      </c>
      <c r="F147" s="152" t="s">
        <v>2944</v>
      </c>
      <c r="G147" s="153" t="s">
        <v>803</v>
      </c>
      <c r="H147" s="154">
        <v>356.46</v>
      </c>
      <c r="I147" s="155"/>
      <c r="J147" s="155">
        <f t="shared" si="5"/>
        <v>0</v>
      </c>
      <c r="K147" s="156"/>
      <c r="L147" s="19"/>
      <c r="M147" s="157" t="s">
        <v>1</v>
      </c>
      <c r="N147" s="120" t="s">
        <v>42</v>
      </c>
      <c r="P147" s="158">
        <f t="shared" si="6"/>
        <v>0</v>
      </c>
      <c r="Q147" s="158">
        <v>0</v>
      </c>
      <c r="R147" s="158">
        <f t="shared" si="7"/>
        <v>0</v>
      </c>
      <c r="S147" s="158">
        <v>0</v>
      </c>
      <c r="T147" s="159">
        <f t="shared" si="8"/>
        <v>0</v>
      </c>
      <c r="AR147" s="106" t="s">
        <v>213</v>
      </c>
      <c r="AT147" s="106" t="s">
        <v>197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213</v>
      </c>
      <c r="BM147" s="106" t="s">
        <v>289</v>
      </c>
    </row>
    <row r="148" spans="2:65" s="18" customFormat="1" ht="16.5" customHeight="1">
      <c r="B148" s="121"/>
      <c r="C148" s="165" t="s">
        <v>244</v>
      </c>
      <c r="D148" s="165" t="s">
        <v>209</v>
      </c>
      <c r="E148" s="166" t="s">
        <v>3371</v>
      </c>
      <c r="F148" s="167" t="s">
        <v>3372</v>
      </c>
      <c r="G148" s="168" t="s">
        <v>200</v>
      </c>
      <c r="H148" s="169">
        <v>673.71</v>
      </c>
      <c r="I148" s="170"/>
      <c r="J148" s="170">
        <f t="shared" si="5"/>
        <v>0</v>
      </c>
      <c r="K148" s="171"/>
      <c r="L148" s="172"/>
      <c r="M148" s="173" t="s">
        <v>1</v>
      </c>
      <c r="N148" s="174" t="s">
        <v>42</v>
      </c>
      <c r="P148" s="158">
        <f t="shared" si="6"/>
        <v>0</v>
      </c>
      <c r="Q148" s="158">
        <v>0</v>
      </c>
      <c r="R148" s="158">
        <f t="shared" si="7"/>
        <v>0</v>
      </c>
      <c r="S148" s="158">
        <v>0</v>
      </c>
      <c r="T148" s="159">
        <f t="shared" si="8"/>
        <v>0</v>
      </c>
      <c r="AR148" s="106" t="s">
        <v>224</v>
      </c>
      <c r="AT148" s="106" t="s">
        <v>209</v>
      </c>
      <c r="AU148" s="106" t="s">
        <v>174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213</v>
      </c>
      <c r="BM148" s="106" t="s">
        <v>297</v>
      </c>
    </row>
    <row r="149" spans="2:65" s="18" customFormat="1" ht="24.2" customHeight="1">
      <c r="B149" s="121"/>
      <c r="C149" s="150" t="s">
        <v>249</v>
      </c>
      <c r="D149" s="150" t="s">
        <v>197</v>
      </c>
      <c r="E149" s="151" t="s">
        <v>3373</v>
      </c>
      <c r="F149" s="152" t="s">
        <v>3374</v>
      </c>
      <c r="G149" s="153" t="s">
        <v>803</v>
      </c>
      <c r="H149" s="154">
        <v>77.09</v>
      </c>
      <c r="I149" s="155"/>
      <c r="J149" s="155">
        <f t="shared" si="5"/>
        <v>0</v>
      </c>
      <c r="K149" s="156"/>
      <c r="L149" s="19"/>
      <c r="M149" s="157" t="s">
        <v>1</v>
      </c>
      <c r="N149" s="120" t="s">
        <v>42</v>
      </c>
      <c r="P149" s="158">
        <f t="shared" si="6"/>
        <v>0</v>
      </c>
      <c r="Q149" s="158">
        <v>0</v>
      </c>
      <c r="R149" s="158">
        <f t="shared" si="7"/>
        <v>0</v>
      </c>
      <c r="S149" s="158">
        <v>0</v>
      </c>
      <c r="T149" s="159">
        <f t="shared" si="8"/>
        <v>0</v>
      </c>
      <c r="AR149" s="106" t="s">
        <v>213</v>
      </c>
      <c r="AT149" s="106" t="s">
        <v>197</v>
      </c>
      <c r="AU149" s="106" t="s">
        <v>174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213</v>
      </c>
      <c r="BM149" s="106" t="s">
        <v>305</v>
      </c>
    </row>
    <row r="150" spans="2:65" s="18" customFormat="1" ht="16.5" customHeight="1">
      <c r="B150" s="121"/>
      <c r="C150" s="165" t="s">
        <v>253</v>
      </c>
      <c r="D150" s="165" t="s">
        <v>209</v>
      </c>
      <c r="E150" s="166" t="s">
        <v>3375</v>
      </c>
      <c r="F150" s="167" t="s">
        <v>3376</v>
      </c>
      <c r="G150" s="168" t="s">
        <v>200</v>
      </c>
      <c r="H150" s="169">
        <v>145.69999999999999</v>
      </c>
      <c r="I150" s="170"/>
      <c r="J150" s="170">
        <f t="shared" si="5"/>
        <v>0</v>
      </c>
      <c r="K150" s="171"/>
      <c r="L150" s="172"/>
      <c r="M150" s="173" t="s">
        <v>1</v>
      </c>
      <c r="N150" s="174" t="s">
        <v>42</v>
      </c>
      <c r="P150" s="158">
        <f t="shared" si="6"/>
        <v>0</v>
      </c>
      <c r="Q150" s="158">
        <v>0</v>
      </c>
      <c r="R150" s="158">
        <f t="shared" si="7"/>
        <v>0</v>
      </c>
      <c r="S150" s="158">
        <v>0</v>
      </c>
      <c r="T150" s="159">
        <f t="shared" si="8"/>
        <v>0</v>
      </c>
      <c r="AR150" s="106" t="s">
        <v>224</v>
      </c>
      <c r="AT150" s="106" t="s">
        <v>209</v>
      </c>
      <c r="AU150" s="106" t="s">
        <v>174</v>
      </c>
      <c r="AY150" s="3" t="s">
        <v>194</v>
      </c>
      <c r="BE150" s="81">
        <f t="shared" si="9"/>
        <v>0</v>
      </c>
      <c r="BF150" s="81">
        <f t="shared" si="10"/>
        <v>0</v>
      </c>
      <c r="BG150" s="81">
        <f t="shared" si="11"/>
        <v>0</v>
      </c>
      <c r="BH150" s="81">
        <f t="shared" si="12"/>
        <v>0</v>
      </c>
      <c r="BI150" s="81">
        <f t="shared" si="13"/>
        <v>0</v>
      </c>
      <c r="BJ150" s="3" t="s">
        <v>174</v>
      </c>
      <c r="BK150" s="81">
        <f t="shared" si="14"/>
        <v>0</v>
      </c>
      <c r="BL150" s="3" t="s">
        <v>213</v>
      </c>
      <c r="BM150" s="106" t="s">
        <v>313</v>
      </c>
    </row>
    <row r="151" spans="2:65" s="18" customFormat="1" ht="24.2" customHeight="1">
      <c r="B151" s="121"/>
      <c r="C151" s="150" t="s">
        <v>257</v>
      </c>
      <c r="D151" s="150" t="s">
        <v>197</v>
      </c>
      <c r="E151" s="151" t="s">
        <v>3377</v>
      </c>
      <c r="F151" s="152" t="s">
        <v>3378</v>
      </c>
      <c r="G151" s="153" t="s">
        <v>419</v>
      </c>
      <c r="H151" s="154">
        <v>200.8</v>
      </c>
      <c r="I151" s="155"/>
      <c r="J151" s="155">
        <f t="shared" si="5"/>
        <v>0</v>
      </c>
      <c r="K151" s="156"/>
      <c r="L151" s="19"/>
      <c r="M151" s="157" t="s">
        <v>1</v>
      </c>
      <c r="N151" s="120" t="s">
        <v>42</v>
      </c>
      <c r="P151" s="158">
        <f t="shared" si="6"/>
        <v>0</v>
      </c>
      <c r="Q151" s="158">
        <v>0</v>
      </c>
      <c r="R151" s="158">
        <f t="shared" si="7"/>
        <v>0</v>
      </c>
      <c r="S151" s="158">
        <v>0</v>
      </c>
      <c r="T151" s="159">
        <f t="shared" si="8"/>
        <v>0</v>
      </c>
      <c r="AR151" s="106" t="s">
        <v>213</v>
      </c>
      <c r="AT151" s="106" t="s">
        <v>197</v>
      </c>
      <c r="AU151" s="106" t="s">
        <v>174</v>
      </c>
      <c r="AY151" s="3" t="s">
        <v>194</v>
      </c>
      <c r="BE151" s="81">
        <f t="shared" si="9"/>
        <v>0</v>
      </c>
      <c r="BF151" s="81">
        <f t="shared" si="10"/>
        <v>0</v>
      </c>
      <c r="BG151" s="81">
        <f t="shared" si="11"/>
        <v>0</v>
      </c>
      <c r="BH151" s="81">
        <f t="shared" si="12"/>
        <v>0</v>
      </c>
      <c r="BI151" s="81">
        <f t="shared" si="13"/>
        <v>0</v>
      </c>
      <c r="BJ151" s="3" t="s">
        <v>174</v>
      </c>
      <c r="BK151" s="81">
        <f t="shared" si="14"/>
        <v>0</v>
      </c>
      <c r="BL151" s="3" t="s">
        <v>213</v>
      </c>
      <c r="BM151" s="106" t="s">
        <v>321</v>
      </c>
    </row>
    <row r="152" spans="2:65" s="137" customFormat="1" ht="22.9" customHeight="1">
      <c r="B152" s="138"/>
      <c r="D152" s="139" t="s">
        <v>75</v>
      </c>
      <c r="E152" s="148" t="s">
        <v>213</v>
      </c>
      <c r="F152" s="148" t="s">
        <v>1184</v>
      </c>
      <c r="I152" s="141"/>
      <c r="J152" s="149">
        <f>BK152</f>
        <v>0</v>
      </c>
      <c r="L152" s="138"/>
      <c r="M152" s="143"/>
      <c r="P152" s="144">
        <f>P153</f>
        <v>0</v>
      </c>
      <c r="R152" s="144">
        <f>R153</f>
        <v>0</v>
      </c>
      <c r="T152" s="145">
        <f>T153</f>
        <v>0</v>
      </c>
      <c r="AR152" s="139" t="s">
        <v>84</v>
      </c>
      <c r="AT152" s="146" t="s">
        <v>75</v>
      </c>
      <c r="AU152" s="146" t="s">
        <v>84</v>
      </c>
      <c r="AY152" s="139" t="s">
        <v>194</v>
      </c>
      <c r="BK152" s="147">
        <f>BK153</f>
        <v>0</v>
      </c>
    </row>
    <row r="153" spans="2:65" s="18" customFormat="1" ht="37.9" customHeight="1">
      <c r="B153" s="121"/>
      <c r="C153" s="150" t="s">
        <v>261</v>
      </c>
      <c r="D153" s="150" t="s">
        <v>197</v>
      </c>
      <c r="E153" s="151" t="s">
        <v>3379</v>
      </c>
      <c r="F153" s="152" t="s">
        <v>3380</v>
      </c>
      <c r="G153" s="153" t="s">
        <v>803</v>
      </c>
      <c r="H153" s="154">
        <v>20.079999999999998</v>
      </c>
      <c r="I153" s="155"/>
      <c r="J153" s="155">
        <f>ROUND(I153*H153,2)</f>
        <v>0</v>
      </c>
      <c r="K153" s="156"/>
      <c r="L153" s="19"/>
      <c r="M153" s="157" t="s">
        <v>1</v>
      </c>
      <c r="N153" s="120" t="s">
        <v>42</v>
      </c>
      <c r="P153" s="158">
        <f>O153*H153</f>
        <v>0</v>
      </c>
      <c r="Q153" s="158">
        <v>0</v>
      </c>
      <c r="R153" s="158">
        <f>Q153*H153</f>
        <v>0</v>
      </c>
      <c r="S153" s="158">
        <v>0</v>
      </c>
      <c r="T153" s="159">
        <f>S153*H153</f>
        <v>0</v>
      </c>
      <c r="AR153" s="106" t="s">
        <v>213</v>
      </c>
      <c r="AT153" s="106" t="s">
        <v>197</v>
      </c>
      <c r="AU153" s="106" t="s">
        <v>174</v>
      </c>
      <c r="AY153" s="3" t="s">
        <v>194</v>
      </c>
      <c r="BE153" s="81">
        <f>IF(N153="základná",J153,0)</f>
        <v>0</v>
      </c>
      <c r="BF153" s="81">
        <f>IF(N153="znížená",J153,0)</f>
        <v>0</v>
      </c>
      <c r="BG153" s="81">
        <f>IF(N153="zákl. prenesená",J153,0)</f>
        <v>0</v>
      </c>
      <c r="BH153" s="81">
        <f>IF(N153="zníž. prenesená",J153,0)</f>
        <v>0</v>
      </c>
      <c r="BI153" s="81">
        <f>IF(N153="nulová",J153,0)</f>
        <v>0</v>
      </c>
      <c r="BJ153" s="3" t="s">
        <v>174</v>
      </c>
      <c r="BK153" s="81">
        <f>ROUND(I153*H153,2)</f>
        <v>0</v>
      </c>
      <c r="BL153" s="3" t="s">
        <v>213</v>
      </c>
      <c r="BM153" s="106" t="s">
        <v>329</v>
      </c>
    </row>
    <row r="154" spans="2:65" s="137" customFormat="1" ht="22.9" customHeight="1">
      <c r="B154" s="138"/>
      <c r="D154" s="139" t="s">
        <v>75</v>
      </c>
      <c r="E154" s="148" t="s">
        <v>224</v>
      </c>
      <c r="F154" s="148" t="s">
        <v>808</v>
      </c>
      <c r="I154" s="141"/>
      <c r="J154" s="149">
        <f>BK154</f>
        <v>0</v>
      </c>
      <c r="L154" s="138"/>
      <c r="M154" s="143"/>
      <c r="P154" s="144">
        <f>SUM(P155:P178)</f>
        <v>0</v>
      </c>
      <c r="R154" s="144">
        <f>SUM(R155:R178)</f>
        <v>0</v>
      </c>
      <c r="T154" s="145">
        <f>SUM(T155:T178)</f>
        <v>0</v>
      </c>
      <c r="AR154" s="139" t="s">
        <v>84</v>
      </c>
      <c r="AT154" s="146" t="s">
        <v>75</v>
      </c>
      <c r="AU154" s="146" t="s">
        <v>84</v>
      </c>
      <c r="AY154" s="139" t="s">
        <v>194</v>
      </c>
      <c r="BK154" s="147">
        <f>SUM(BK155:BK178)</f>
        <v>0</v>
      </c>
    </row>
    <row r="155" spans="2:65" s="18" customFormat="1" ht="24.2" customHeight="1">
      <c r="B155" s="121"/>
      <c r="C155" s="150" t="s">
        <v>265</v>
      </c>
      <c r="D155" s="150" t="s">
        <v>197</v>
      </c>
      <c r="E155" s="151" t="s">
        <v>3381</v>
      </c>
      <c r="F155" s="152" t="s">
        <v>3382</v>
      </c>
      <c r="G155" s="153" t="s">
        <v>284</v>
      </c>
      <c r="H155" s="154">
        <v>30.5</v>
      </c>
      <c r="I155" s="155"/>
      <c r="J155" s="155">
        <f t="shared" ref="J155:J178" si="15">ROUND(I155*H155,2)</f>
        <v>0</v>
      </c>
      <c r="K155" s="156"/>
      <c r="L155" s="19"/>
      <c r="M155" s="157" t="s">
        <v>1</v>
      </c>
      <c r="N155" s="120" t="s">
        <v>42</v>
      </c>
      <c r="P155" s="158">
        <f t="shared" ref="P155:P178" si="16">O155*H155</f>
        <v>0</v>
      </c>
      <c r="Q155" s="158">
        <v>0</v>
      </c>
      <c r="R155" s="158">
        <f t="shared" ref="R155:R178" si="17">Q155*H155</f>
        <v>0</v>
      </c>
      <c r="S155" s="158">
        <v>0</v>
      </c>
      <c r="T155" s="159">
        <f t="shared" ref="T155:T178" si="18">S155*H155</f>
        <v>0</v>
      </c>
      <c r="AR155" s="106" t="s">
        <v>213</v>
      </c>
      <c r="AT155" s="106" t="s">
        <v>197</v>
      </c>
      <c r="AU155" s="106" t="s">
        <v>174</v>
      </c>
      <c r="AY155" s="3" t="s">
        <v>194</v>
      </c>
      <c r="BE155" s="81">
        <f t="shared" ref="BE155:BE178" si="19">IF(N155="základná",J155,0)</f>
        <v>0</v>
      </c>
      <c r="BF155" s="81">
        <f t="shared" ref="BF155:BF178" si="20">IF(N155="znížená",J155,0)</f>
        <v>0</v>
      </c>
      <c r="BG155" s="81">
        <f t="shared" ref="BG155:BG178" si="21">IF(N155="zákl. prenesená",J155,0)</f>
        <v>0</v>
      </c>
      <c r="BH155" s="81">
        <f t="shared" ref="BH155:BH178" si="22">IF(N155="zníž. prenesená",J155,0)</f>
        <v>0</v>
      </c>
      <c r="BI155" s="81">
        <f t="shared" ref="BI155:BI178" si="23">IF(N155="nulová",J155,0)</f>
        <v>0</v>
      </c>
      <c r="BJ155" s="3" t="s">
        <v>174</v>
      </c>
      <c r="BK155" s="81">
        <f t="shared" ref="BK155:BK178" si="24">ROUND(I155*H155,2)</f>
        <v>0</v>
      </c>
      <c r="BL155" s="3" t="s">
        <v>213</v>
      </c>
      <c r="BM155" s="106" t="s">
        <v>337</v>
      </c>
    </row>
    <row r="156" spans="2:65" s="18" customFormat="1" ht="24.2" customHeight="1">
      <c r="B156" s="121"/>
      <c r="C156" s="165" t="s">
        <v>269</v>
      </c>
      <c r="D156" s="165" t="s">
        <v>209</v>
      </c>
      <c r="E156" s="166" t="s">
        <v>3383</v>
      </c>
      <c r="F156" s="167" t="s">
        <v>3384</v>
      </c>
      <c r="G156" s="168" t="s">
        <v>284</v>
      </c>
      <c r="H156" s="169">
        <v>30.5</v>
      </c>
      <c r="I156" s="170"/>
      <c r="J156" s="170">
        <f t="shared" si="15"/>
        <v>0</v>
      </c>
      <c r="K156" s="171"/>
      <c r="L156" s="172"/>
      <c r="M156" s="173" t="s">
        <v>1</v>
      </c>
      <c r="N156" s="174" t="s">
        <v>42</v>
      </c>
      <c r="P156" s="158">
        <f t="shared" si="16"/>
        <v>0</v>
      </c>
      <c r="Q156" s="158">
        <v>0</v>
      </c>
      <c r="R156" s="158">
        <f t="shared" si="17"/>
        <v>0</v>
      </c>
      <c r="S156" s="158">
        <v>0</v>
      </c>
      <c r="T156" s="159">
        <f t="shared" si="18"/>
        <v>0</v>
      </c>
      <c r="AR156" s="106" t="s">
        <v>224</v>
      </c>
      <c r="AT156" s="106" t="s">
        <v>209</v>
      </c>
      <c r="AU156" s="106" t="s">
        <v>174</v>
      </c>
      <c r="AY156" s="3" t="s">
        <v>194</v>
      </c>
      <c r="BE156" s="81">
        <f t="shared" si="19"/>
        <v>0</v>
      </c>
      <c r="BF156" s="81">
        <f t="shared" si="20"/>
        <v>0</v>
      </c>
      <c r="BG156" s="81">
        <f t="shared" si="21"/>
        <v>0</v>
      </c>
      <c r="BH156" s="81">
        <f t="shared" si="22"/>
        <v>0</v>
      </c>
      <c r="BI156" s="81">
        <f t="shared" si="23"/>
        <v>0</v>
      </c>
      <c r="BJ156" s="3" t="s">
        <v>174</v>
      </c>
      <c r="BK156" s="81">
        <f t="shared" si="24"/>
        <v>0</v>
      </c>
      <c r="BL156" s="3" t="s">
        <v>213</v>
      </c>
      <c r="BM156" s="106" t="s">
        <v>468</v>
      </c>
    </row>
    <row r="157" spans="2:65" s="18" customFormat="1" ht="24.2" customHeight="1">
      <c r="B157" s="121"/>
      <c r="C157" s="150" t="s">
        <v>273</v>
      </c>
      <c r="D157" s="150" t="s">
        <v>197</v>
      </c>
      <c r="E157" s="151" t="s">
        <v>3385</v>
      </c>
      <c r="F157" s="152" t="s">
        <v>3386</v>
      </c>
      <c r="G157" s="153" t="s">
        <v>284</v>
      </c>
      <c r="H157" s="154">
        <v>220.5</v>
      </c>
      <c r="I157" s="155"/>
      <c r="J157" s="155">
        <f t="shared" si="15"/>
        <v>0</v>
      </c>
      <c r="K157" s="156"/>
      <c r="L157" s="19"/>
      <c r="M157" s="157" t="s">
        <v>1</v>
      </c>
      <c r="N157" s="120" t="s">
        <v>42</v>
      </c>
      <c r="P157" s="158">
        <f t="shared" si="16"/>
        <v>0</v>
      </c>
      <c r="Q157" s="158">
        <v>0</v>
      </c>
      <c r="R157" s="158">
        <f t="shared" si="17"/>
        <v>0</v>
      </c>
      <c r="S157" s="158">
        <v>0</v>
      </c>
      <c r="T157" s="159">
        <f t="shared" si="18"/>
        <v>0</v>
      </c>
      <c r="AR157" s="106" t="s">
        <v>213</v>
      </c>
      <c r="AT157" s="106" t="s">
        <v>197</v>
      </c>
      <c r="AU157" s="106" t="s">
        <v>174</v>
      </c>
      <c r="AY157" s="3" t="s">
        <v>194</v>
      </c>
      <c r="BE157" s="81">
        <f t="shared" si="19"/>
        <v>0</v>
      </c>
      <c r="BF157" s="81">
        <f t="shared" si="20"/>
        <v>0</v>
      </c>
      <c r="BG157" s="81">
        <f t="shared" si="21"/>
        <v>0</v>
      </c>
      <c r="BH157" s="81">
        <f t="shared" si="22"/>
        <v>0</v>
      </c>
      <c r="BI157" s="81">
        <f t="shared" si="23"/>
        <v>0</v>
      </c>
      <c r="BJ157" s="3" t="s">
        <v>174</v>
      </c>
      <c r="BK157" s="81">
        <f t="shared" si="24"/>
        <v>0</v>
      </c>
      <c r="BL157" s="3" t="s">
        <v>213</v>
      </c>
      <c r="BM157" s="106" t="s">
        <v>474</v>
      </c>
    </row>
    <row r="158" spans="2:65" s="18" customFormat="1" ht="24.2" customHeight="1">
      <c r="B158" s="121"/>
      <c r="C158" s="165" t="s">
        <v>277</v>
      </c>
      <c r="D158" s="165" t="s">
        <v>209</v>
      </c>
      <c r="E158" s="166" t="s">
        <v>3387</v>
      </c>
      <c r="F158" s="167" t="s">
        <v>3388</v>
      </c>
      <c r="G158" s="168" t="s">
        <v>284</v>
      </c>
      <c r="H158" s="169">
        <v>220.5</v>
      </c>
      <c r="I158" s="170"/>
      <c r="J158" s="170">
        <f t="shared" si="15"/>
        <v>0</v>
      </c>
      <c r="K158" s="171"/>
      <c r="L158" s="172"/>
      <c r="M158" s="173" t="s">
        <v>1</v>
      </c>
      <c r="N158" s="174" t="s">
        <v>42</v>
      </c>
      <c r="P158" s="158">
        <f t="shared" si="16"/>
        <v>0</v>
      </c>
      <c r="Q158" s="158">
        <v>0</v>
      </c>
      <c r="R158" s="158">
        <f t="shared" si="17"/>
        <v>0</v>
      </c>
      <c r="S158" s="158">
        <v>0</v>
      </c>
      <c r="T158" s="159">
        <f t="shared" si="18"/>
        <v>0</v>
      </c>
      <c r="AR158" s="106" t="s">
        <v>224</v>
      </c>
      <c r="AT158" s="106" t="s">
        <v>209</v>
      </c>
      <c r="AU158" s="106" t="s">
        <v>174</v>
      </c>
      <c r="AY158" s="3" t="s">
        <v>194</v>
      </c>
      <c r="BE158" s="81">
        <f t="shared" si="19"/>
        <v>0</v>
      </c>
      <c r="BF158" s="81">
        <f t="shared" si="20"/>
        <v>0</v>
      </c>
      <c r="BG158" s="81">
        <f t="shared" si="21"/>
        <v>0</v>
      </c>
      <c r="BH158" s="81">
        <f t="shared" si="22"/>
        <v>0</v>
      </c>
      <c r="BI158" s="81">
        <f t="shared" si="23"/>
        <v>0</v>
      </c>
      <c r="BJ158" s="3" t="s">
        <v>174</v>
      </c>
      <c r="BK158" s="81">
        <f t="shared" si="24"/>
        <v>0</v>
      </c>
      <c r="BL158" s="3" t="s">
        <v>213</v>
      </c>
      <c r="BM158" s="106" t="s">
        <v>482</v>
      </c>
    </row>
    <row r="159" spans="2:65" s="18" customFormat="1" ht="33" customHeight="1">
      <c r="B159" s="121"/>
      <c r="C159" s="165" t="s">
        <v>281</v>
      </c>
      <c r="D159" s="165" t="s">
        <v>209</v>
      </c>
      <c r="E159" s="166" t="s">
        <v>3389</v>
      </c>
      <c r="F159" s="167" t="s">
        <v>3390</v>
      </c>
      <c r="G159" s="168" t="s">
        <v>284</v>
      </c>
      <c r="H159" s="169">
        <v>16</v>
      </c>
      <c r="I159" s="170"/>
      <c r="J159" s="170">
        <f t="shared" si="15"/>
        <v>0</v>
      </c>
      <c r="K159" s="171"/>
      <c r="L159" s="172"/>
      <c r="M159" s="173" t="s">
        <v>1</v>
      </c>
      <c r="N159" s="174" t="s">
        <v>42</v>
      </c>
      <c r="P159" s="158">
        <f t="shared" si="16"/>
        <v>0</v>
      </c>
      <c r="Q159" s="158">
        <v>0</v>
      </c>
      <c r="R159" s="158">
        <f t="shared" si="17"/>
        <v>0</v>
      </c>
      <c r="S159" s="158">
        <v>0</v>
      </c>
      <c r="T159" s="159">
        <f t="shared" si="18"/>
        <v>0</v>
      </c>
      <c r="AR159" s="106" t="s">
        <v>224</v>
      </c>
      <c r="AT159" s="106" t="s">
        <v>209</v>
      </c>
      <c r="AU159" s="106" t="s">
        <v>174</v>
      </c>
      <c r="AY159" s="3" t="s">
        <v>194</v>
      </c>
      <c r="BE159" s="81">
        <f t="shared" si="19"/>
        <v>0</v>
      </c>
      <c r="BF159" s="81">
        <f t="shared" si="20"/>
        <v>0</v>
      </c>
      <c r="BG159" s="81">
        <f t="shared" si="21"/>
        <v>0</v>
      </c>
      <c r="BH159" s="81">
        <f t="shared" si="22"/>
        <v>0</v>
      </c>
      <c r="BI159" s="81">
        <f t="shared" si="23"/>
        <v>0</v>
      </c>
      <c r="BJ159" s="3" t="s">
        <v>174</v>
      </c>
      <c r="BK159" s="81">
        <f t="shared" si="24"/>
        <v>0</v>
      </c>
      <c r="BL159" s="3" t="s">
        <v>213</v>
      </c>
      <c r="BM159" s="106" t="s">
        <v>490</v>
      </c>
    </row>
    <row r="160" spans="2:65" s="18" customFormat="1" ht="24.2" customHeight="1">
      <c r="B160" s="121"/>
      <c r="C160" s="150" t="s">
        <v>7</v>
      </c>
      <c r="D160" s="150" t="s">
        <v>197</v>
      </c>
      <c r="E160" s="151" t="s">
        <v>3391</v>
      </c>
      <c r="F160" s="152" t="s">
        <v>3392</v>
      </c>
      <c r="G160" s="153" t="s">
        <v>227</v>
      </c>
      <c r="H160" s="154">
        <v>1</v>
      </c>
      <c r="I160" s="155"/>
      <c r="J160" s="155">
        <f t="shared" si="15"/>
        <v>0</v>
      </c>
      <c r="K160" s="156"/>
      <c r="L160" s="19"/>
      <c r="M160" s="157" t="s">
        <v>1</v>
      </c>
      <c r="N160" s="120" t="s">
        <v>42</v>
      </c>
      <c r="P160" s="158">
        <f t="shared" si="16"/>
        <v>0</v>
      </c>
      <c r="Q160" s="158">
        <v>0</v>
      </c>
      <c r="R160" s="158">
        <f t="shared" si="17"/>
        <v>0</v>
      </c>
      <c r="S160" s="158">
        <v>0</v>
      </c>
      <c r="T160" s="159">
        <f t="shared" si="18"/>
        <v>0</v>
      </c>
      <c r="AR160" s="106" t="s">
        <v>213</v>
      </c>
      <c r="AT160" s="106" t="s">
        <v>197</v>
      </c>
      <c r="AU160" s="106" t="s">
        <v>174</v>
      </c>
      <c r="AY160" s="3" t="s">
        <v>194</v>
      </c>
      <c r="BE160" s="81">
        <f t="shared" si="19"/>
        <v>0</v>
      </c>
      <c r="BF160" s="81">
        <f t="shared" si="20"/>
        <v>0</v>
      </c>
      <c r="BG160" s="81">
        <f t="shared" si="21"/>
        <v>0</v>
      </c>
      <c r="BH160" s="81">
        <f t="shared" si="22"/>
        <v>0</v>
      </c>
      <c r="BI160" s="81">
        <f t="shared" si="23"/>
        <v>0</v>
      </c>
      <c r="BJ160" s="3" t="s">
        <v>174</v>
      </c>
      <c r="BK160" s="81">
        <f t="shared" si="24"/>
        <v>0</v>
      </c>
      <c r="BL160" s="3" t="s">
        <v>213</v>
      </c>
      <c r="BM160" s="106" t="s">
        <v>498</v>
      </c>
    </row>
    <row r="161" spans="2:65" s="18" customFormat="1" ht="24.2" customHeight="1">
      <c r="B161" s="121"/>
      <c r="C161" s="165" t="s">
        <v>289</v>
      </c>
      <c r="D161" s="165" t="s">
        <v>209</v>
      </c>
      <c r="E161" s="166" t="s">
        <v>3393</v>
      </c>
      <c r="F161" s="167" t="s">
        <v>3394</v>
      </c>
      <c r="G161" s="168" t="s">
        <v>227</v>
      </c>
      <c r="H161" s="169">
        <v>1</v>
      </c>
      <c r="I161" s="170"/>
      <c r="J161" s="170">
        <f t="shared" si="15"/>
        <v>0</v>
      </c>
      <c r="K161" s="171"/>
      <c r="L161" s="172"/>
      <c r="M161" s="173" t="s">
        <v>1</v>
      </c>
      <c r="N161" s="174" t="s">
        <v>42</v>
      </c>
      <c r="P161" s="158">
        <f t="shared" si="16"/>
        <v>0</v>
      </c>
      <c r="Q161" s="158">
        <v>0</v>
      </c>
      <c r="R161" s="158">
        <f t="shared" si="17"/>
        <v>0</v>
      </c>
      <c r="S161" s="158">
        <v>0</v>
      </c>
      <c r="T161" s="159">
        <f t="shared" si="18"/>
        <v>0</v>
      </c>
      <c r="AR161" s="106" t="s">
        <v>224</v>
      </c>
      <c r="AT161" s="106" t="s">
        <v>209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213</v>
      </c>
      <c r="BM161" s="106" t="s">
        <v>506</v>
      </c>
    </row>
    <row r="162" spans="2:65" s="18" customFormat="1" ht="24.2" customHeight="1">
      <c r="B162" s="121"/>
      <c r="C162" s="150" t="s">
        <v>293</v>
      </c>
      <c r="D162" s="150" t="s">
        <v>197</v>
      </c>
      <c r="E162" s="151" t="s">
        <v>3395</v>
      </c>
      <c r="F162" s="152" t="s">
        <v>3396</v>
      </c>
      <c r="G162" s="153" t="s">
        <v>227</v>
      </c>
      <c r="H162" s="154">
        <v>1</v>
      </c>
      <c r="I162" s="155"/>
      <c r="J162" s="155">
        <f t="shared" si="15"/>
        <v>0</v>
      </c>
      <c r="K162" s="156"/>
      <c r="L162" s="19"/>
      <c r="M162" s="157" t="s">
        <v>1</v>
      </c>
      <c r="N162" s="120" t="s">
        <v>42</v>
      </c>
      <c r="P162" s="158">
        <f t="shared" si="16"/>
        <v>0</v>
      </c>
      <c r="Q162" s="158">
        <v>0</v>
      </c>
      <c r="R162" s="158">
        <f t="shared" si="17"/>
        <v>0</v>
      </c>
      <c r="S162" s="158">
        <v>0</v>
      </c>
      <c r="T162" s="159">
        <f t="shared" si="18"/>
        <v>0</v>
      </c>
      <c r="AR162" s="106" t="s">
        <v>213</v>
      </c>
      <c r="AT162" s="106" t="s">
        <v>197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213</v>
      </c>
      <c r="BM162" s="106" t="s">
        <v>514</v>
      </c>
    </row>
    <row r="163" spans="2:65" s="18" customFormat="1" ht="24.2" customHeight="1">
      <c r="B163" s="121"/>
      <c r="C163" s="165" t="s">
        <v>297</v>
      </c>
      <c r="D163" s="165" t="s">
        <v>209</v>
      </c>
      <c r="E163" s="166" t="s">
        <v>3397</v>
      </c>
      <c r="F163" s="167" t="s">
        <v>3398</v>
      </c>
      <c r="G163" s="168" t="s">
        <v>227</v>
      </c>
      <c r="H163" s="169">
        <v>1</v>
      </c>
      <c r="I163" s="170"/>
      <c r="J163" s="170">
        <f t="shared" si="15"/>
        <v>0</v>
      </c>
      <c r="K163" s="171"/>
      <c r="L163" s="172"/>
      <c r="M163" s="173" t="s">
        <v>1</v>
      </c>
      <c r="N163" s="174" t="s">
        <v>42</v>
      </c>
      <c r="P163" s="158">
        <f t="shared" si="16"/>
        <v>0</v>
      </c>
      <c r="Q163" s="158">
        <v>0</v>
      </c>
      <c r="R163" s="158">
        <f t="shared" si="17"/>
        <v>0</v>
      </c>
      <c r="S163" s="158">
        <v>0</v>
      </c>
      <c r="T163" s="159">
        <f t="shared" si="18"/>
        <v>0</v>
      </c>
      <c r="AR163" s="106" t="s">
        <v>224</v>
      </c>
      <c r="AT163" s="106" t="s">
        <v>209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213</v>
      </c>
      <c r="BM163" s="106" t="s">
        <v>522</v>
      </c>
    </row>
    <row r="164" spans="2:65" s="18" customFormat="1" ht="24.2" customHeight="1">
      <c r="B164" s="121"/>
      <c r="C164" s="150" t="s">
        <v>301</v>
      </c>
      <c r="D164" s="150" t="s">
        <v>197</v>
      </c>
      <c r="E164" s="151" t="s">
        <v>3399</v>
      </c>
      <c r="F164" s="152" t="s">
        <v>3400</v>
      </c>
      <c r="G164" s="153" t="s">
        <v>284</v>
      </c>
      <c r="H164" s="154">
        <v>30.5</v>
      </c>
      <c r="I164" s="155"/>
      <c r="J164" s="155">
        <f t="shared" si="15"/>
        <v>0</v>
      </c>
      <c r="K164" s="156"/>
      <c r="L164" s="19"/>
      <c r="M164" s="157" t="s">
        <v>1</v>
      </c>
      <c r="N164" s="120" t="s">
        <v>42</v>
      </c>
      <c r="P164" s="158">
        <f t="shared" si="16"/>
        <v>0</v>
      </c>
      <c r="Q164" s="158">
        <v>0</v>
      </c>
      <c r="R164" s="158">
        <f t="shared" si="17"/>
        <v>0</v>
      </c>
      <c r="S164" s="158">
        <v>0</v>
      </c>
      <c r="T164" s="159">
        <f t="shared" si="18"/>
        <v>0</v>
      </c>
      <c r="AR164" s="106" t="s">
        <v>213</v>
      </c>
      <c r="AT164" s="106" t="s">
        <v>197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213</v>
      </c>
      <c r="BM164" s="106" t="s">
        <v>530</v>
      </c>
    </row>
    <row r="165" spans="2:65" s="18" customFormat="1" ht="24.2" customHeight="1">
      <c r="B165" s="121"/>
      <c r="C165" s="150" t="s">
        <v>305</v>
      </c>
      <c r="D165" s="150" t="s">
        <v>197</v>
      </c>
      <c r="E165" s="151" t="s">
        <v>3401</v>
      </c>
      <c r="F165" s="152" t="s">
        <v>3402</v>
      </c>
      <c r="G165" s="153" t="s">
        <v>284</v>
      </c>
      <c r="H165" s="154">
        <v>251</v>
      </c>
      <c r="I165" s="155"/>
      <c r="J165" s="155">
        <f t="shared" si="15"/>
        <v>0</v>
      </c>
      <c r="K165" s="156"/>
      <c r="L165" s="19"/>
      <c r="M165" s="157" t="s">
        <v>1</v>
      </c>
      <c r="N165" s="120" t="s">
        <v>42</v>
      </c>
      <c r="P165" s="158">
        <f t="shared" si="16"/>
        <v>0</v>
      </c>
      <c r="Q165" s="158">
        <v>0</v>
      </c>
      <c r="R165" s="158">
        <f t="shared" si="17"/>
        <v>0</v>
      </c>
      <c r="S165" s="158">
        <v>0</v>
      </c>
      <c r="T165" s="159">
        <f t="shared" si="18"/>
        <v>0</v>
      </c>
      <c r="AR165" s="106" t="s">
        <v>213</v>
      </c>
      <c r="AT165" s="106" t="s">
        <v>197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213</v>
      </c>
      <c r="BM165" s="106" t="s">
        <v>538</v>
      </c>
    </row>
    <row r="166" spans="2:65" s="18" customFormat="1" ht="24.2" customHeight="1">
      <c r="B166" s="121"/>
      <c r="C166" s="150" t="s">
        <v>309</v>
      </c>
      <c r="D166" s="150" t="s">
        <v>197</v>
      </c>
      <c r="E166" s="151" t="s">
        <v>3403</v>
      </c>
      <c r="F166" s="152" t="s">
        <v>3404</v>
      </c>
      <c r="G166" s="153" t="s">
        <v>284</v>
      </c>
      <c r="H166" s="154">
        <v>220.5</v>
      </c>
      <c r="I166" s="155"/>
      <c r="J166" s="155">
        <f t="shared" si="15"/>
        <v>0</v>
      </c>
      <c r="K166" s="156"/>
      <c r="L166" s="19"/>
      <c r="M166" s="157" t="s">
        <v>1</v>
      </c>
      <c r="N166" s="120" t="s">
        <v>42</v>
      </c>
      <c r="P166" s="158">
        <f t="shared" si="16"/>
        <v>0</v>
      </c>
      <c r="Q166" s="158">
        <v>0</v>
      </c>
      <c r="R166" s="158">
        <f t="shared" si="17"/>
        <v>0</v>
      </c>
      <c r="S166" s="158">
        <v>0</v>
      </c>
      <c r="T166" s="159">
        <f t="shared" si="18"/>
        <v>0</v>
      </c>
      <c r="AR166" s="106" t="s">
        <v>213</v>
      </c>
      <c r="AT166" s="106" t="s">
        <v>197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213</v>
      </c>
      <c r="BM166" s="106" t="s">
        <v>546</v>
      </c>
    </row>
    <row r="167" spans="2:65" s="18" customFormat="1" ht="24.2" customHeight="1">
      <c r="B167" s="121"/>
      <c r="C167" s="150" t="s">
        <v>313</v>
      </c>
      <c r="D167" s="150" t="s">
        <v>197</v>
      </c>
      <c r="E167" s="151" t="s">
        <v>3405</v>
      </c>
      <c r="F167" s="152" t="s">
        <v>3406</v>
      </c>
      <c r="G167" s="153" t="s">
        <v>227</v>
      </c>
      <c r="H167" s="154">
        <v>4</v>
      </c>
      <c r="I167" s="155"/>
      <c r="J167" s="155">
        <f t="shared" si="15"/>
        <v>0</v>
      </c>
      <c r="K167" s="156"/>
      <c r="L167" s="19"/>
      <c r="M167" s="157" t="s">
        <v>1</v>
      </c>
      <c r="N167" s="120" t="s">
        <v>42</v>
      </c>
      <c r="P167" s="158">
        <f t="shared" si="16"/>
        <v>0</v>
      </c>
      <c r="Q167" s="158">
        <v>0</v>
      </c>
      <c r="R167" s="158">
        <f t="shared" si="17"/>
        <v>0</v>
      </c>
      <c r="S167" s="158">
        <v>0</v>
      </c>
      <c r="T167" s="159">
        <f t="shared" si="18"/>
        <v>0</v>
      </c>
      <c r="AR167" s="106" t="s">
        <v>213</v>
      </c>
      <c r="AT167" s="106" t="s">
        <v>197</v>
      </c>
      <c r="AU167" s="106" t="s">
        <v>174</v>
      </c>
      <c r="AY167" s="3" t="s">
        <v>194</v>
      </c>
      <c r="BE167" s="81">
        <f t="shared" si="19"/>
        <v>0</v>
      </c>
      <c r="BF167" s="81">
        <f t="shared" si="20"/>
        <v>0</v>
      </c>
      <c r="BG167" s="81">
        <f t="shared" si="21"/>
        <v>0</v>
      </c>
      <c r="BH167" s="81">
        <f t="shared" si="22"/>
        <v>0</v>
      </c>
      <c r="BI167" s="81">
        <f t="shared" si="23"/>
        <v>0</v>
      </c>
      <c r="BJ167" s="3" t="s">
        <v>174</v>
      </c>
      <c r="BK167" s="81">
        <f t="shared" si="24"/>
        <v>0</v>
      </c>
      <c r="BL167" s="3" t="s">
        <v>213</v>
      </c>
      <c r="BM167" s="106" t="s">
        <v>554</v>
      </c>
    </row>
    <row r="168" spans="2:65" s="18" customFormat="1" ht="33" customHeight="1">
      <c r="B168" s="121"/>
      <c r="C168" s="150" t="s">
        <v>317</v>
      </c>
      <c r="D168" s="150" t="s">
        <v>197</v>
      </c>
      <c r="E168" s="151" t="s">
        <v>3407</v>
      </c>
      <c r="F168" s="152" t="s">
        <v>3408</v>
      </c>
      <c r="G168" s="153" t="s">
        <v>227</v>
      </c>
      <c r="H168" s="154">
        <v>1</v>
      </c>
      <c r="I168" s="155"/>
      <c r="J168" s="155">
        <f t="shared" si="15"/>
        <v>0</v>
      </c>
      <c r="K168" s="156"/>
      <c r="L168" s="19"/>
      <c r="M168" s="157" t="s">
        <v>1</v>
      </c>
      <c r="N168" s="120" t="s">
        <v>42</v>
      </c>
      <c r="P168" s="158">
        <f t="shared" si="16"/>
        <v>0</v>
      </c>
      <c r="Q168" s="158">
        <v>0</v>
      </c>
      <c r="R168" s="158">
        <f t="shared" si="17"/>
        <v>0</v>
      </c>
      <c r="S168" s="158">
        <v>0</v>
      </c>
      <c r="T168" s="159">
        <f t="shared" si="18"/>
        <v>0</v>
      </c>
      <c r="AR168" s="106" t="s">
        <v>213</v>
      </c>
      <c r="AT168" s="106" t="s">
        <v>197</v>
      </c>
      <c r="AU168" s="106" t="s">
        <v>174</v>
      </c>
      <c r="AY168" s="3" t="s">
        <v>194</v>
      </c>
      <c r="BE168" s="81">
        <f t="shared" si="19"/>
        <v>0</v>
      </c>
      <c r="BF168" s="81">
        <f t="shared" si="20"/>
        <v>0</v>
      </c>
      <c r="BG168" s="81">
        <f t="shared" si="21"/>
        <v>0</v>
      </c>
      <c r="BH168" s="81">
        <f t="shared" si="22"/>
        <v>0</v>
      </c>
      <c r="BI168" s="81">
        <f t="shared" si="23"/>
        <v>0</v>
      </c>
      <c r="BJ168" s="3" t="s">
        <v>174</v>
      </c>
      <c r="BK168" s="81">
        <f t="shared" si="24"/>
        <v>0</v>
      </c>
      <c r="BL168" s="3" t="s">
        <v>213</v>
      </c>
      <c r="BM168" s="106" t="s">
        <v>562</v>
      </c>
    </row>
    <row r="169" spans="2:65" s="18" customFormat="1" ht="24.2" customHeight="1">
      <c r="B169" s="121"/>
      <c r="C169" s="165" t="s">
        <v>321</v>
      </c>
      <c r="D169" s="165" t="s">
        <v>209</v>
      </c>
      <c r="E169" s="166" t="s">
        <v>3409</v>
      </c>
      <c r="F169" s="167" t="s">
        <v>3410</v>
      </c>
      <c r="G169" s="168" t="s">
        <v>227</v>
      </c>
      <c r="H169" s="169">
        <v>1</v>
      </c>
      <c r="I169" s="170"/>
      <c r="J169" s="170">
        <f t="shared" si="15"/>
        <v>0</v>
      </c>
      <c r="K169" s="171"/>
      <c r="L169" s="172"/>
      <c r="M169" s="173" t="s">
        <v>1</v>
      </c>
      <c r="N169" s="174" t="s">
        <v>42</v>
      </c>
      <c r="P169" s="158">
        <f t="shared" si="16"/>
        <v>0</v>
      </c>
      <c r="Q169" s="158">
        <v>0</v>
      </c>
      <c r="R169" s="158">
        <f t="shared" si="17"/>
        <v>0</v>
      </c>
      <c r="S169" s="158">
        <v>0</v>
      </c>
      <c r="T169" s="159">
        <f t="shared" si="18"/>
        <v>0</v>
      </c>
      <c r="AR169" s="106" t="s">
        <v>224</v>
      </c>
      <c r="AT169" s="106" t="s">
        <v>209</v>
      </c>
      <c r="AU169" s="106" t="s">
        <v>174</v>
      </c>
      <c r="AY169" s="3" t="s">
        <v>194</v>
      </c>
      <c r="BE169" s="81">
        <f t="shared" si="19"/>
        <v>0</v>
      </c>
      <c r="BF169" s="81">
        <f t="shared" si="20"/>
        <v>0</v>
      </c>
      <c r="BG169" s="81">
        <f t="shared" si="21"/>
        <v>0</v>
      </c>
      <c r="BH169" s="81">
        <f t="shared" si="22"/>
        <v>0</v>
      </c>
      <c r="BI169" s="81">
        <f t="shared" si="23"/>
        <v>0</v>
      </c>
      <c r="BJ169" s="3" t="s">
        <v>174</v>
      </c>
      <c r="BK169" s="81">
        <f t="shared" si="24"/>
        <v>0</v>
      </c>
      <c r="BL169" s="3" t="s">
        <v>213</v>
      </c>
      <c r="BM169" s="106" t="s">
        <v>420</v>
      </c>
    </row>
    <row r="170" spans="2:65" s="18" customFormat="1" ht="24.2" customHeight="1">
      <c r="B170" s="121"/>
      <c r="C170" s="150" t="s">
        <v>325</v>
      </c>
      <c r="D170" s="150" t="s">
        <v>197</v>
      </c>
      <c r="E170" s="151" t="s">
        <v>2483</v>
      </c>
      <c r="F170" s="152" t="s">
        <v>2484</v>
      </c>
      <c r="G170" s="153" t="s">
        <v>227</v>
      </c>
      <c r="H170" s="154">
        <v>1</v>
      </c>
      <c r="I170" s="155"/>
      <c r="J170" s="155">
        <f t="shared" si="15"/>
        <v>0</v>
      </c>
      <c r="K170" s="156"/>
      <c r="L170" s="19"/>
      <c r="M170" s="157" t="s">
        <v>1</v>
      </c>
      <c r="N170" s="120" t="s">
        <v>42</v>
      </c>
      <c r="P170" s="158">
        <f t="shared" si="16"/>
        <v>0</v>
      </c>
      <c r="Q170" s="158">
        <v>0</v>
      </c>
      <c r="R170" s="158">
        <f t="shared" si="17"/>
        <v>0</v>
      </c>
      <c r="S170" s="158">
        <v>0</v>
      </c>
      <c r="T170" s="159">
        <f t="shared" si="18"/>
        <v>0</v>
      </c>
      <c r="AR170" s="106" t="s">
        <v>213</v>
      </c>
      <c r="AT170" s="106" t="s">
        <v>197</v>
      </c>
      <c r="AU170" s="106" t="s">
        <v>174</v>
      </c>
      <c r="AY170" s="3" t="s">
        <v>194</v>
      </c>
      <c r="BE170" s="81">
        <f t="shared" si="19"/>
        <v>0</v>
      </c>
      <c r="BF170" s="81">
        <f t="shared" si="20"/>
        <v>0</v>
      </c>
      <c r="BG170" s="81">
        <f t="shared" si="21"/>
        <v>0</v>
      </c>
      <c r="BH170" s="81">
        <f t="shared" si="22"/>
        <v>0</v>
      </c>
      <c r="BI170" s="81">
        <f t="shared" si="23"/>
        <v>0</v>
      </c>
      <c r="BJ170" s="3" t="s">
        <v>174</v>
      </c>
      <c r="BK170" s="81">
        <f t="shared" si="24"/>
        <v>0</v>
      </c>
      <c r="BL170" s="3" t="s">
        <v>213</v>
      </c>
      <c r="BM170" s="106" t="s">
        <v>577</v>
      </c>
    </row>
    <row r="171" spans="2:65" s="18" customFormat="1" ht="16.5" customHeight="1">
      <c r="B171" s="121"/>
      <c r="C171" s="165" t="s">
        <v>329</v>
      </c>
      <c r="D171" s="165" t="s">
        <v>209</v>
      </c>
      <c r="E171" s="166" t="s">
        <v>3411</v>
      </c>
      <c r="F171" s="167" t="s">
        <v>3412</v>
      </c>
      <c r="G171" s="168" t="s">
        <v>227</v>
      </c>
      <c r="H171" s="169">
        <v>1</v>
      </c>
      <c r="I171" s="170"/>
      <c r="J171" s="170">
        <f t="shared" si="15"/>
        <v>0</v>
      </c>
      <c r="K171" s="171"/>
      <c r="L171" s="172"/>
      <c r="M171" s="173" t="s">
        <v>1</v>
      </c>
      <c r="N171" s="174" t="s">
        <v>42</v>
      </c>
      <c r="P171" s="158">
        <f t="shared" si="16"/>
        <v>0</v>
      </c>
      <c r="Q171" s="158">
        <v>0</v>
      </c>
      <c r="R171" s="158">
        <f t="shared" si="17"/>
        <v>0</v>
      </c>
      <c r="S171" s="158">
        <v>0</v>
      </c>
      <c r="T171" s="159">
        <f t="shared" si="18"/>
        <v>0</v>
      </c>
      <c r="AR171" s="106" t="s">
        <v>224</v>
      </c>
      <c r="AT171" s="106" t="s">
        <v>209</v>
      </c>
      <c r="AU171" s="106" t="s">
        <v>174</v>
      </c>
      <c r="AY171" s="3" t="s">
        <v>194</v>
      </c>
      <c r="BE171" s="81">
        <f t="shared" si="19"/>
        <v>0</v>
      </c>
      <c r="BF171" s="81">
        <f t="shared" si="20"/>
        <v>0</v>
      </c>
      <c r="BG171" s="81">
        <f t="shared" si="21"/>
        <v>0</v>
      </c>
      <c r="BH171" s="81">
        <f t="shared" si="22"/>
        <v>0</v>
      </c>
      <c r="BI171" s="81">
        <f t="shared" si="23"/>
        <v>0</v>
      </c>
      <c r="BJ171" s="3" t="s">
        <v>174</v>
      </c>
      <c r="BK171" s="81">
        <f t="shared" si="24"/>
        <v>0</v>
      </c>
      <c r="BL171" s="3" t="s">
        <v>213</v>
      </c>
      <c r="BM171" s="106" t="s">
        <v>583</v>
      </c>
    </row>
    <row r="172" spans="2:65" s="18" customFormat="1" ht="16.5" customHeight="1">
      <c r="B172" s="121"/>
      <c r="C172" s="150" t="s">
        <v>333</v>
      </c>
      <c r="D172" s="150" t="s">
        <v>197</v>
      </c>
      <c r="E172" s="151" t="s">
        <v>3413</v>
      </c>
      <c r="F172" s="152" t="s">
        <v>3414</v>
      </c>
      <c r="G172" s="153" t="s">
        <v>227</v>
      </c>
      <c r="H172" s="154">
        <v>4</v>
      </c>
      <c r="I172" s="155"/>
      <c r="J172" s="155">
        <f t="shared" si="15"/>
        <v>0</v>
      </c>
      <c r="K172" s="156"/>
      <c r="L172" s="19"/>
      <c r="M172" s="157" t="s">
        <v>1</v>
      </c>
      <c r="N172" s="120" t="s">
        <v>42</v>
      </c>
      <c r="P172" s="158">
        <f t="shared" si="16"/>
        <v>0</v>
      </c>
      <c r="Q172" s="158">
        <v>0</v>
      </c>
      <c r="R172" s="158">
        <f t="shared" si="17"/>
        <v>0</v>
      </c>
      <c r="S172" s="158">
        <v>0</v>
      </c>
      <c r="T172" s="159">
        <f t="shared" si="18"/>
        <v>0</v>
      </c>
      <c r="AR172" s="106" t="s">
        <v>213</v>
      </c>
      <c r="AT172" s="106" t="s">
        <v>197</v>
      </c>
      <c r="AU172" s="106" t="s">
        <v>174</v>
      </c>
      <c r="AY172" s="3" t="s">
        <v>194</v>
      </c>
      <c r="BE172" s="81">
        <f t="shared" si="19"/>
        <v>0</v>
      </c>
      <c r="BF172" s="81">
        <f t="shared" si="20"/>
        <v>0</v>
      </c>
      <c r="BG172" s="81">
        <f t="shared" si="21"/>
        <v>0</v>
      </c>
      <c r="BH172" s="81">
        <f t="shared" si="22"/>
        <v>0</v>
      </c>
      <c r="BI172" s="81">
        <f t="shared" si="23"/>
        <v>0</v>
      </c>
      <c r="BJ172" s="3" t="s">
        <v>174</v>
      </c>
      <c r="BK172" s="81">
        <f t="shared" si="24"/>
        <v>0</v>
      </c>
      <c r="BL172" s="3" t="s">
        <v>213</v>
      </c>
      <c r="BM172" s="106" t="s">
        <v>589</v>
      </c>
    </row>
    <row r="173" spans="2:65" s="18" customFormat="1" ht="24.2" customHeight="1">
      <c r="B173" s="121"/>
      <c r="C173" s="165" t="s">
        <v>337</v>
      </c>
      <c r="D173" s="165" t="s">
        <v>209</v>
      </c>
      <c r="E173" s="166" t="s">
        <v>3415</v>
      </c>
      <c r="F173" s="167" t="s">
        <v>3416</v>
      </c>
      <c r="G173" s="168" t="s">
        <v>284</v>
      </c>
      <c r="H173" s="169">
        <v>4</v>
      </c>
      <c r="I173" s="170"/>
      <c r="J173" s="170">
        <f t="shared" si="15"/>
        <v>0</v>
      </c>
      <c r="K173" s="171"/>
      <c r="L173" s="172"/>
      <c r="M173" s="173" t="s">
        <v>1</v>
      </c>
      <c r="N173" s="174" t="s">
        <v>42</v>
      </c>
      <c r="P173" s="158">
        <f t="shared" si="16"/>
        <v>0</v>
      </c>
      <c r="Q173" s="158">
        <v>0</v>
      </c>
      <c r="R173" s="158">
        <f t="shared" si="17"/>
        <v>0</v>
      </c>
      <c r="S173" s="158">
        <v>0</v>
      </c>
      <c r="T173" s="159">
        <f t="shared" si="18"/>
        <v>0</v>
      </c>
      <c r="AR173" s="106" t="s">
        <v>224</v>
      </c>
      <c r="AT173" s="106" t="s">
        <v>209</v>
      </c>
      <c r="AU173" s="106" t="s">
        <v>174</v>
      </c>
      <c r="AY173" s="3" t="s">
        <v>194</v>
      </c>
      <c r="BE173" s="81">
        <f t="shared" si="19"/>
        <v>0</v>
      </c>
      <c r="BF173" s="81">
        <f t="shared" si="20"/>
        <v>0</v>
      </c>
      <c r="BG173" s="81">
        <f t="shared" si="21"/>
        <v>0</v>
      </c>
      <c r="BH173" s="81">
        <f t="shared" si="22"/>
        <v>0</v>
      </c>
      <c r="BI173" s="81">
        <f t="shared" si="23"/>
        <v>0</v>
      </c>
      <c r="BJ173" s="3" t="s">
        <v>174</v>
      </c>
      <c r="BK173" s="81">
        <f t="shared" si="24"/>
        <v>0</v>
      </c>
      <c r="BL173" s="3" t="s">
        <v>213</v>
      </c>
      <c r="BM173" s="106" t="s">
        <v>597</v>
      </c>
    </row>
    <row r="174" spans="2:65" s="18" customFormat="1" ht="16.5" customHeight="1">
      <c r="B174" s="121"/>
      <c r="C174" s="150" t="s">
        <v>464</v>
      </c>
      <c r="D174" s="150" t="s">
        <v>197</v>
      </c>
      <c r="E174" s="151" t="s">
        <v>3417</v>
      </c>
      <c r="F174" s="152" t="s">
        <v>3418</v>
      </c>
      <c r="G174" s="153" t="s">
        <v>284</v>
      </c>
      <c r="H174" s="154">
        <v>251</v>
      </c>
      <c r="I174" s="155"/>
      <c r="J174" s="155">
        <f t="shared" si="15"/>
        <v>0</v>
      </c>
      <c r="K174" s="156"/>
      <c r="L174" s="19"/>
      <c r="M174" s="157" t="s">
        <v>1</v>
      </c>
      <c r="N174" s="120" t="s">
        <v>42</v>
      </c>
      <c r="P174" s="158">
        <f t="shared" si="16"/>
        <v>0</v>
      </c>
      <c r="Q174" s="158">
        <v>0</v>
      </c>
      <c r="R174" s="158">
        <f t="shared" si="17"/>
        <v>0</v>
      </c>
      <c r="S174" s="158">
        <v>0</v>
      </c>
      <c r="T174" s="159">
        <f t="shared" si="18"/>
        <v>0</v>
      </c>
      <c r="AR174" s="106" t="s">
        <v>213</v>
      </c>
      <c r="AT174" s="106" t="s">
        <v>197</v>
      </c>
      <c r="AU174" s="106" t="s">
        <v>174</v>
      </c>
      <c r="AY174" s="3" t="s">
        <v>194</v>
      </c>
      <c r="BE174" s="81">
        <f t="shared" si="19"/>
        <v>0</v>
      </c>
      <c r="BF174" s="81">
        <f t="shared" si="20"/>
        <v>0</v>
      </c>
      <c r="BG174" s="81">
        <f t="shared" si="21"/>
        <v>0</v>
      </c>
      <c r="BH174" s="81">
        <f t="shared" si="22"/>
        <v>0</v>
      </c>
      <c r="BI174" s="81">
        <f t="shared" si="23"/>
        <v>0</v>
      </c>
      <c r="BJ174" s="3" t="s">
        <v>174</v>
      </c>
      <c r="BK174" s="81">
        <f t="shared" si="24"/>
        <v>0</v>
      </c>
      <c r="BL174" s="3" t="s">
        <v>213</v>
      </c>
      <c r="BM174" s="106" t="s">
        <v>604</v>
      </c>
    </row>
    <row r="175" spans="2:65" s="18" customFormat="1" ht="24.2" customHeight="1">
      <c r="B175" s="121"/>
      <c r="C175" s="150" t="s">
        <v>468</v>
      </c>
      <c r="D175" s="150" t="s">
        <v>197</v>
      </c>
      <c r="E175" s="151" t="s">
        <v>3419</v>
      </c>
      <c r="F175" s="152" t="s">
        <v>3420</v>
      </c>
      <c r="G175" s="153" t="s">
        <v>284</v>
      </c>
      <c r="H175" s="154">
        <v>251</v>
      </c>
      <c r="I175" s="155"/>
      <c r="J175" s="155">
        <f t="shared" si="15"/>
        <v>0</v>
      </c>
      <c r="K175" s="156"/>
      <c r="L175" s="19"/>
      <c r="M175" s="157" t="s">
        <v>1</v>
      </c>
      <c r="N175" s="120" t="s">
        <v>42</v>
      </c>
      <c r="P175" s="158">
        <f t="shared" si="16"/>
        <v>0</v>
      </c>
      <c r="Q175" s="158">
        <v>0</v>
      </c>
      <c r="R175" s="158">
        <f t="shared" si="17"/>
        <v>0</v>
      </c>
      <c r="S175" s="158">
        <v>0</v>
      </c>
      <c r="T175" s="159">
        <f t="shared" si="18"/>
        <v>0</v>
      </c>
      <c r="AR175" s="106" t="s">
        <v>213</v>
      </c>
      <c r="AT175" s="106" t="s">
        <v>197</v>
      </c>
      <c r="AU175" s="106" t="s">
        <v>174</v>
      </c>
      <c r="AY175" s="3" t="s">
        <v>194</v>
      </c>
      <c r="BE175" s="81">
        <f t="shared" si="19"/>
        <v>0</v>
      </c>
      <c r="BF175" s="81">
        <f t="shared" si="20"/>
        <v>0</v>
      </c>
      <c r="BG175" s="81">
        <f t="shared" si="21"/>
        <v>0</v>
      </c>
      <c r="BH175" s="81">
        <f t="shared" si="22"/>
        <v>0</v>
      </c>
      <c r="BI175" s="81">
        <f t="shared" si="23"/>
        <v>0</v>
      </c>
      <c r="BJ175" s="3" t="s">
        <v>174</v>
      </c>
      <c r="BK175" s="81">
        <f t="shared" si="24"/>
        <v>0</v>
      </c>
      <c r="BL175" s="3" t="s">
        <v>213</v>
      </c>
      <c r="BM175" s="106" t="s">
        <v>612</v>
      </c>
    </row>
    <row r="176" spans="2:65" s="18" customFormat="1" ht="24.2" customHeight="1">
      <c r="B176" s="121"/>
      <c r="C176" s="150" t="s">
        <v>472</v>
      </c>
      <c r="D176" s="150" t="s">
        <v>197</v>
      </c>
      <c r="E176" s="151" t="s">
        <v>3421</v>
      </c>
      <c r="F176" s="152" t="s">
        <v>3422</v>
      </c>
      <c r="G176" s="153" t="s">
        <v>227</v>
      </c>
      <c r="H176" s="154">
        <v>12</v>
      </c>
      <c r="I176" s="155"/>
      <c r="J176" s="155">
        <f t="shared" si="15"/>
        <v>0</v>
      </c>
      <c r="K176" s="156"/>
      <c r="L176" s="19"/>
      <c r="M176" s="157" t="s">
        <v>1</v>
      </c>
      <c r="N176" s="120" t="s">
        <v>42</v>
      </c>
      <c r="P176" s="158">
        <f t="shared" si="16"/>
        <v>0</v>
      </c>
      <c r="Q176" s="158">
        <v>0</v>
      </c>
      <c r="R176" s="158">
        <f t="shared" si="17"/>
        <v>0</v>
      </c>
      <c r="S176" s="158">
        <v>0</v>
      </c>
      <c r="T176" s="159">
        <f t="shared" si="18"/>
        <v>0</v>
      </c>
      <c r="AR176" s="106" t="s">
        <v>213</v>
      </c>
      <c r="AT176" s="106" t="s">
        <v>197</v>
      </c>
      <c r="AU176" s="106" t="s">
        <v>174</v>
      </c>
      <c r="AY176" s="3" t="s">
        <v>194</v>
      </c>
      <c r="BE176" s="81">
        <f t="shared" si="19"/>
        <v>0</v>
      </c>
      <c r="BF176" s="81">
        <f t="shared" si="20"/>
        <v>0</v>
      </c>
      <c r="BG176" s="81">
        <f t="shared" si="21"/>
        <v>0</v>
      </c>
      <c r="BH176" s="81">
        <f t="shared" si="22"/>
        <v>0</v>
      </c>
      <c r="BI176" s="81">
        <f t="shared" si="23"/>
        <v>0</v>
      </c>
      <c r="BJ176" s="3" t="s">
        <v>174</v>
      </c>
      <c r="BK176" s="81">
        <f t="shared" si="24"/>
        <v>0</v>
      </c>
      <c r="BL176" s="3" t="s">
        <v>213</v>
      </c>
      <c r="BM176" s="106" t="s">
        <v>620</v>
      </c>
    </row>
    <row r="177" spans="2:65" s="18" customFormat="1" ht="16.5" customHeight="1">
      <c r="B177" s="121"/>
      <c r="C177" s="165" t="s">
        <v>474</v>
      </c>
      <c r="D177" s="165" t="s">
        <v>209</v>
      </c>
      <c r="E177" s="166" t="s">
        <v>3423</v>
      </c>
      <c r="F177" s="167" t="s">
        <v>3424</v>
      </c>
      <c r="G177" s="168" t="s">
        <v>227</v>
      </c>
      <c r="H177" s="169">
        <v>12</v>
      </c>
      <c r="I177" s="170"/>
      <c r="J177" s="170">
        <f t="shared" si="15"/>
        <v>0</v>
      </c>
      <c r="K177" s="171"/>
      <c r="L177" s="172"/>
      <c r="M177" s="173" t="s">
        <v>1</v>
      </c>
      <c r="N177" s="174" t="s">
        <v>42</v>
      </c>
      <c r="P177" s="158">
        <f t="shared" si="16"/>
        <v>0</v>
      </c>
      <c r="Q177" s="158">
        <v>0</v>
      </c>
      <c r="R177" s="158">
        <f t="shared" si="17"/>
        <v>0</v>
      </c>
      <c r="S177" s="158">
        <v>0</v>
      </c>
      <c r="T177" s="159">
        <f t="shared" si="18"/>
        <v>0</v>
      </c>
      <c r="AR177" s="106" t="s">
        <v>224</v>
      </c>
      <c r="AT177" s="106" t="s">
        <v>209</v>
      </c>
      <c r="AU177" s="106" t="s">
        <v>174</v>
      </c>
      <c r="AY177" s="3" t="s">
        <v>194</v>
      </c>
      <c r="BE177" s="81">
        <f t="shared" si="19"/>
        <v>0</v>
      </c>
      <c r="BF177" s="81">
        <f t="shared" si="20"/>
        <v>0</v>
      </c>
      <c r="BG177" s="81">
        <f t="shared" si="21"/>
        <v>0</v>
      </c>
      <c r="BH177" s="81">
        <f t="shared" si="22"/>
        <v>0</v>
      </c>
      <c r="BI177" s="81">
        <f t="shared" si="23"/>
        <v>0</v>
      </c>
      <c r="BJ177" s="3" t="s">
        <v>174</v>
      </c>
      <c r="BK177" s="81">
        <f t="shared" si="24"/>
        <v>0</v>
      </c>
      <c r="BL177" s="3" t="s">
        <v>213</v>
      </c>
      <c r="BM177" s="106" t="s">
        <v>628</v>
      </c>
    </row>
    <row r="178" spans="2:65" s="18" customFormat="1" ht="16.5" customHeight="1">
      <c r="B178" s="121"/>
      <c r="C178" s="165" t="s">
        <v>478</v>
      </c>
      <c r="D178" s="165" t="s">
        <v>209</v>
      </c>
      <c r="E178" s="166" t="s">
        <v>3425</v>
      </c>
      <c r="F178" s="167" t="s">
        <v>3426</v>
      </c>
      <c r="G178" s="168" t="s">
        <v>227</v>
      </c>
      <c r="H178" s="169">
        <v>4</v>
      </c>
      <c r="I178" s="170"/>
      <c r="J178" s="170">
        <f t="shared" si="15"/>
        <v>0</v>
      </c>
      <c r="K178" s="171"/>
      <c r="L178" s="172"/>
      <c r="M178" s="173" t="s">
        <v>1</v>
      </c>
      <c r="N178" s="174" t="s">
        <v>42</v>
      </c>
      <c r="P178" s="158">
        <f t="shared" si="16"/>
        <v>0</v>
      </c>
      <c r="Q178" s="158">
        <v>0</v>
      </c>
      <c r="R178" s="158">
        <f t="shared" si="17"/>
        <v>0</v>
      </c>
      <c r="S178" s="158">
        <v>0</v>
      </c>
      <c r="T178" s="159">
        <f t="shared" si="18"/>
        <v>0</v>
      </c>
      <c r="AR178" s="106" t="s">
        <v>224</v>
      </c>
      <c r="AT178" s="106" t="s">
        <v>209</v>
      </c>
      <c r="AU178" s="106" t="s">
        <v>174</v>
      </c>
      <c r="AY178" s="3" t="s">
        <v>194</v>
      </c>
      <c r="BE178" s="81">
        <f t="shared" si="19"/>
        <v>0</v>
      </c>
      <c r="BF178" s="81">
        <f t="shared" si="20"/>
        <v>0</v>
      </c>
      <c r="BG178" s="81">
        <f t="shared" si="21"/>
        <v>0</v>
      </c>
      <c r="BH178" s="81">
        <f t="shared" si="22"/>
        <v>0</v>
      </c>
      <c r="BI178" s="81">
        <f t="shared" si="23"/>
        <v>0</v>
      </c>
      <c r="BJ178" s="3" t="s">
        <v>174</v>
      </c>
      <c r="BK178" s="81">
        <f t="shared" si="24"/>
        <v>0</v>
      </c>
      <c r="BL178" s="3" t="s">
        <v>213</v>
      </c>
      <c r="BM178" s="106" t="s">
        <v>636</v>
      </c>
    </row>
    <row r="179" spans="2:65" s="137" customFormat="1" ht="22.9" customHeight="1">
      <c r="B179" s="138"/>
      <c r="D179" s="139" t="s">
        <v>75</v>
      </c>
      <c r="E179" s="148" t="s">
        <v>705</v>
      </c>
      <c r="F179" s="148" t="s">
        <v>1242</v>
      </c>
      <c r="I179" s="141"/>
      <c r="J179" s="149">
        <f>BK179</f>
        <v>0</v>
      </c>
      <c r="L179" s="138"/>
      <c r="M179" s="143"/>
      <c r="P179" s="144">
        <f>P180</f>
        <v>0</v>
      </c>
      <c r="R179" s="144">
        <f>R180</f>
        <v>0</v>
      </c>
      <c r="T179" s="145">
        <f>T180</f>
        <v>0</v>
      </c>
      <c r="AR179" s="139" t="s">
        <v>84</v>
      </c>
      <c r="AT179" s="146" t="s">
        <v>75</v>
      </c>
      <c r="AU179" s="146" t="s">
        <v>84</v>
      </c>
      <c r="AY179" s="139" t="s">
        <v>194</v>
      </c>
      <c r="BK179" s="147">
        <f>BK180</f>
        <v>0</v>
      </c>
    </row>
    <row r="180" spans="2:65" s="18" customFormat="1" ht="33" customHeight="1">
      <c r="B180" s="121"/>
      <c r="C180" s="150" t="s">
        <v>482</v>
      </c>
      <c r="D180" s="150" t="s">
        <v>197</v>
      </c>
      <c r="E180" s="151" t="s">
        <v>3427</v>
      </c>
      <c r="F180" s="152" t="s">
        <v>3428</v>
      </c>
      <c r="G180" s="153" t="s">
        <v>200</v>
      </c>
      <c r="H180" s="154">
        <v>865.06299999999999</v>
      </c>
      <c r="I180" s="155"/>
      <c r="J180" s="155">
        <f>ROUND(I180*H180,2)</f>
        <v>0</v>
      </c>
      <c r="K180" s="156"/>
      <c r="L180" s="19"/>
      <c r="M180" s="157" t="s">
        <v>1</v>
      </c>
      <c r="N180" s="120" t="s">
        <v>42</v>
      </c>
      <c r="P180" s="158">
        <f>O180*H180</f>
        <v>0</v>
      </c>
      <c r="Q180" s="158">
        <v>0</v>
      </c>
      <c r="R180" s="158">
        <f>Q180*H180</f>
        <v>0</v>
      </c>
      <c r="S180" s="158">
        <v>0</v>
      </c>
      <c r="T180" s="159">
        <f>S180*H180</f>
        <v>0</v>
      </c>
      <c r="AR180" s="106" t="s">
        <v>213</v>
      </c>
      <c r="AT180" s="106" t="s">
        <v>197</v>
      </c>
      <c r="AU180" s="106" t="s">
        <v>174</v>
      </c>
      <c r="AY180" s="3" t="s">
        <v>194</v>
      </c>
      <c r="BE180" s="81">
        <f>IF(N180="základná",J180,0)</f>
        <v>0</v>
      </c>
      <c r="BF180" s="81">
        <f>IF(N180="znížená",J180,0)</f>
        <v>0</v>
      </c>
      <c r="BG180" s="81">
        <f>IF(N180="zákl. prenesená",J180,0)</f>
        <v>0</v>
      </c>
      <c r="BH180" s="81">
        <f>IF(N180="zníž. prenesená",J180,0)</f>
        <v>0</v>
      </c>
      <c r="BI180" s="81">
        <f>IF(N180="nulová",J180,0)</f>
        <v>0</v>
      </c>
      <c r="BJ180" s="3" t="s">
        <v>174</v>
      </c>
      <c r="BK180" s="81">
        <f>ROUND(I180*H180,2)</f>
        <v>0</v>
      </c>
      <c r="BL180" s="3" t="s">
        <v>213</v>
      </c>
      <c r="BM180" s="106" t="s">
        <v>645</v>
      </c>
    </row>
    <row r="181" spans="2:65" s="137" customFormat="1" ht="25.9" customHeight="1">
      <c r="B181" s="138"/>
      <c r="D181" s="139" t="s">
        <v>75</v>
      </c>
      <c r="E181" s="140" t="s">
        <v>1246</v>
      </c>
      <c r="F181" s="140" t="s">
        <v>1247</v>
      </c>
      <c r="I181" s="141"/>
      <c r="J181" s="142">
        <f>BK181</f>
        <v>0</v>
      </c>
      <c r="L181" s="138"/>
      <c r="M181" s="143"/>
      <c r="P181" s="144">
        <f>P182</f>
        <v>0</v>
      </c>
      <c r="R181" s="144">
        <f>R182</f>
        <v>0</v>
      </c>
      <c r="T181" s="145">
        <f>T182</f>
        <v>0</v>
      </c>
      <c r="AR181" s="139" t="s">
        <v>174</v>
      </c>
      <c r="AT181" s="146" t="s">
        <v>75</v>
      </c>
      <c r="AU181" s="146" t="s">
        <v>76</v>
      </c>
      <c r="AY181" s="139" t="s">
        <v>194</v>
      </c>
      <c r="BK181" s="147">
        <f>BK182</f>
        <v>0</v>
      </c>
    </row>
    <row r="182" spans="2:65" s="137" customFormat="1" ht="22.9" customHeight="1">
      <c r="B182" s="138"/>
      <c r="D182" s="139" t="s">
        <v>75</v>
      </c>
      <c r="E182" s="148" t="s">
        <v>1260</v>
      </c>
      <c r="F182" s="148" t="s">
        <v>1261</v>
      </c>
      <c r="I182" s="141"/>
      <c r="J182" s="149">
        <f>BK182</f>
        <v>0</v>
      </c>
      <c r="L182" s="138"/>
      <c r="M182" s="143"/>
      <c r="P182" s="144">
        <f>SUM(P183:P196)</f>
        <v>0</v>
      </c>
      <c r="R182" s="144">
        <f>SUM(R183:R196)</f>
        <v>0</v>
      </c>
      <c r="T182" s="145">
        <f>SUM(T183:T196)</f>
        <v>0</v>
      </c>
      <c r="AR182" s="139" t="s">
        <v>174</v>
      </c>
      <c r="AT182" s="146" t="s">
        <v>75</v>
      </c>
      <c r="AU182" s="146" t="s">
        <v>84</v>
      </c>
      <c r="AY182" s="139" t="s">
        <v>194</v>
      </c>
      <c r="BK182" s="147">
        <f>SUM(BK183:BK196)</f>
        <v>0</v>
      </c>
    </row>
    <row r="183" spans="2:65" s="18" customFormat="1" ht="24.2" customHeight="1">
      <c r="B183" s="121"/>
      <c r="C183" s="150" t="s">
        <v>486</v>
      </c>
      <c r="D183" s="150" t="s">
        <v>197</v>
      </c>
      <c r="E183" s="151" t="s">
        <v>3429</v>
      </c>
      <c r="F183" s="152" t="s">
        <v>3430</v>
      </c>
      <c r="G183" s="153" t="s">
        <v>227</v>
      </c>
      <c r="H183" s="154">
        <v>1</v>
      </c>
      <c r="I183" s="155"/>
      <c r="J183" s="155">
        <f t="shared" ref="J183:J196" si="25">ROUND(I183*H183,2)</f>
        <v>0</v>
      </c>
      <c r="K183" s="156"/>
      <c r="L183" s="19"/>
      <c r="M183" s="157" t="s">
        <v>1</v>
      </c>
      <c r="N183" s="120" t="s">
        <v>42</v>
      </c>
      <c r="P183" s="158">
        <f t="shared" ref="P183:P196" si="26">O183*H183</f>
        <v>0</v>
      </c>
      <c r="Q183" s="158">
        <v>0</v>
      </c>
      <c r="R183" s="158">
        <f t="shared" ref="R183:R196" si="27">Q183*H183</f>
        <v>0</v>
      </c>
      <c r="S183" s="158">
        <v>0</v>
      </c>
      <c r="T183" s="159">
        <f t="shared" ref="T183:T196" si="28">S183*H183</f>
        <v>0</v>
      </c>
      <c r="AR183" s="106" t="s">
        <v>257</v>
      </c>
      <c r="AT183" s="106" t="s">
        <v>197</v>
      </c>
      <c r="AU183" s="106" t="s">
        <v>174</v>
      </c>
      <c r="AY183" s="3" t="s">
        <v>194</v>
      </c>
      <c r="BE183" s="81">
        <f t="shared" ref="BE183:BE196" si="29">IF(N183="základná",J183,0)</f>
        <v>0</v>
      </c>
      <c r="BF183" s="81">
        <f t="shared" ref="BF183:BF196" si="30">IF(N183="znížená",J183,0)</f>
        <v>0</v>
      </c>
      <c r="BG183" s="81">
        <f t="shared" ref="BG183:BG196" si="31">IF(N183="zákl. prenesená",J183,0)</f>
        <v>0</v>
      </c>
      <c r="BH183" s="81">
        <f t="shared" ref="BH183:BH196" si="32">IF(N183="zníž. prenesená",J183,0)</f>
        <v>0</v>
      </c>
      <c r="BI183" s="81">
        <f t="shared" ref="BI183:BI196" si="33">IF(N183="nulová",J183,0)</f>
        <v>0</v>
      </c>
      <c r="BJ183" s="3" t="s">
        <v>174</v>
      </c>
      <c r="BK183" s="81">
        <f t="shared" ref="BK183:BK196" si="34">ROUND(I183*H183,2)</f>
        <v>0</v>
      </c>
      <c r="BL183" s="3" t="s">
        <v>257</v>
      </c>
      <c r="BM183" s="106" t="s">
        <v>653</v>
      </c>
    </row>
    <row r="184" spans="2:65" s="18" customFormat="1" ht="16.5" customHeight="1">
      <c r="B184" s="121"/>
      <c r="C184" s="165" t="s">
        <v>490</v>
      </c>
      <c r="D184" s="165" t="s">
        <v>209</v>
      </c>
      <c r="E184" s="166" t="s">
        <v>3431</v>
      </c>
      <c r="F184" s="167" t="s">
        <v>3432</v>
      </c>
      <c r="G184" s="168" t="s">
        <v>227</v>
      </c>
      <c r="H184" s="169">
        <v>1</v>
      </c>
      <c r="I184" s="170"/>
      <c r="J184" s="170">
        <f t="shared" si="25"/>
        <v>0</v>
      </c>
      <c r="K184" s="171"/>
      <c r="L184" s="172"/>
      <c r="M184" s="173" t="s">
        <v>1</v>
      </c>
      <c r="N184" s="174" t="s">
        <v>42</v>
      </c>
      <c r="P184" s="158">
        <f t="shared" si="26"/>
        <v>0</v>
      </c>
      <c r="Q184" s="158">
        <v>0</v>
      </c>
      <c r="R184" s="158">
        <f t="shared" si="27"/>
        <v>0</v>
      </c>
      <c r="S184" s="158">
        <v>0</v>
      </c>
      <c r="T184" s="159">
        <f t="shared" si="28"/>
        <v>0</v>
      </c>
      <c r="AR184" s="106" t="s">
        <v>321</v>
      </c>
      <c r="AT184" s="106" t="s">
        <v>209</v>
      </c>
      <c r="AU184" s="106" t="s">
        <v>174</v>
      </c>
      <c r="AY184" s="3" t="s">
        <v>194</v>
      </c>
      <c r="BE184" s="81">
        <f t="shared" si="29"/>
        <v>0</v>
      </c>
      <c r="BF184" s="81">
        <f t="shared" si="30"/>
        <v>0</v>
      </c>
      <c r="BG184" s="81">
        <f t="shared" si="31"/>
        <v>0</v>
      </c>
      <c r="BH184" s="81">
        <f t="shared" si="32"/>
        <v>0</v>
      </c>
      <c r="BI184" s="81">
        <f t="shared" si="33"/>
        <v>0</v>
      </c>
      <c r="BJ184" s="3" t="s">
        <v>174</v>
      </c>
      <c r="BK184" s="81">
        <f t="shared" si="34"/>
        <v>0</v>
      </c>
      <c r="BL184" s="3" t="s">
        <v>257</v>
      </c>
      <c r="BM184" s="106" t="s">
        <v>661</v>
      </c>
    </row>
    <row r="185" spans="2:65" s="18" customFormat="1" ht="16.5" customHeight="1">
      <c r="B185" s="121"/>
      <c r="C185" s="150" t="s">
        <v>494</v>
      </c>
      <c r="D185" s="150" t="s">
        <v>197</v>
      </c>
      <c r="E185" s="151" t="s">
        <v>3433</v>
      </c>
      <c r="F185" s="152" t="s">
        <v>3434</v>
      </c>
      <c r="G185" s="153" t="s">
        <v>227</v>
      </c>
      <c r="H185" s="154">
        <v>1</v>
      </c>
      <c r="I185" s="155"/>
      <c r="J185" s="155">
        <f t="shared" si="25"/>
        <v>0</v>
      </c>
      <c r="K185" s="156"/>
      <c r="L185" s="19"/>
      <c r="M185" s="157" t="s">
        <v>1</v>
      </c>
      <c r="N185" s="120" t="s">
        <v>42</v>
      </c>
      <c r="P185" s="158">
        <f t="shared" si="26"/>
        <v>0</v>
      </c>
      <c r="Q185" s="158">
        <v>0</v>
      </c>
      <c r="R185" s="158">
        <f t="shared" si="27"/>
        <v>0</v>
      </c>
      <c r="S185" s="158">
        <v>0</v>
      </c>
      <c r="T185" s="159">
        <f t="shared" si="28"/>
        <v>0</v>
      </c>
      <c r="AR185" s="106" t="s">
        <v>257</v>
      </c>
      <c r="AT185" s="106" t="s">
        <v>197</v>
      </c>
      <c r="AU185" s="106" t="s">
        <v>174</v>
      </c>
      <c r="AY185" s="3" t="s">
        <v>194</v>
      </c>
      <c r="BE185" s="81">
        <f t="shared" si="29"/>
        <v>0</v>
      </c>
      <c r="BF185" s="81">
        <f t="shared" si="30"/>
        <v>0</v>
      </c>
      <c r="BG185" s="81">
        <f t="shared" si="31"/>
        <v>0</v>
      </c>
      <c r="BH185" s="81">
        <f t="shared" si="32"/>
        <v>0</v>
      </c>
      <c r="BI185" s="81">
        <f t="shared" si="33"/>
        <v>0</v>
      </c>
      <c r="BJ185" s="3" t="s">
        <v>174</v>
      </c>
      <c r="BK185" s="81">
        <f t="shared" si="34"/>
        <v>0</v>
      </c>
      <c r="BL185" s="3" t="s">
        <v>257</v>
      </c>
      <c r="BM185" s="106" t="s">
        <v>669</v>
      </c>
    </row>
    <row r="186" spans="2:65" s="18" customFormat="1" ht="16.5" customHeight="1">
      <c r="B186" s="121"/>
      <c r="C186" s="165" t="s">
        <v>498</v>
      </c>
      <c r="D186" s="165" t="s">
        <v>209</v>
      </c>
      <c r="E186" s="166" t="s">
        <v>3435</v>
      </c>
      <c r="F186" s="167" t="s">
        <v>3436</v>
      </c>
      <c r="G186" s="168" t="s">
        <v>227</v>
      </c>
      <c r="H186" s="169">
        <v>1</v>
      </c>
      <c r="I186" s="170"/>
      <c r="J186" s="170">
        <f t="shared" si="25"/>
        <v>0</v>
      </c>
      <c r="K186" s="171"/>
      <c r="L186" s="172"/>
      <c r="M186" s="173" t="s">
        <v>1</v>
      </c>
      <c r="N186" s="174" t="s">
        <v>42</v>
      </c>
      <c r="P186" s="158">
        <f t="shared" si="26"/>
        <v>0</v>
      </c>
      <c r="Q186" s="158">
        <v>0</v>
      </c>
      <c r="R186" s="158">
        <f t="shared" si="27"/>
        <v>0</v>
      </c>
      <c r="S186" s="158">
        <v>0</v>
      </c>
      <c r="T186" s="159">
        <f t="shared" si="28"/>
        <v>0</v>
      </c>
      <c r="AR186" s="106" t="s">
        <v>321</v>
      </c>
      <c r="AT186" s="106" t="s">
        <v>209</v>
      </c>
      <c r="AU186" s="106" t="s">
        <v>174</v>
      </c>
      <c r="AY186" s="3" t="s">
        <v>194</v>
      </c>
      <c r="BE186" s="81">
        <f t="shared" si="29"/>
        <v>0</v>
      </c>
      <c r="BF186" s="81">
        <f t="shared" si="30"/>
        <v>0</v>
      </c>
      <c r="BG186" s="81">
        <f t="shared" si="31"/>
        <v>0</v>
      </c>
      <c r="BH186" s="81">
        <f t="shared" si="32"/>
        <v>0</v>
      </c>
      <c r="BI186" s="81">
        <f t="shared" si="33"/>
        <v>0</v>
      </c>
      <c r="BJ186" s="3" t="s">
        <v>174</v>
      </c>
      <c r="BK186" s="81">
        <f t="shared" si="34"/>
        <v>0</v>
      </c>
      <c r="BL186" s="3" t="s">
        <v>257</v>
      </c>
      <c r="BM186" s="106" t="s">
        <v>677</v>
      </c>
    </row>
    <row r="187" spans="2:65" s="18" customFormat="1" ht="16.5" customHeight="1">
      <c r="B187" s="121"/>
      <c r="C187" s="150" t="s">
        <v>502</v>
      </c>
      <c r="D187" s="150" t="s">
        <v>197</v>
      </c>
      <c r="E187" s="151" t="s">
        <v>3437</v>
      </c>
      <c r="F187" s="152" t="s">
        <v>3438</v>
      </c>
      <c r="G187" s="153" t="s">
        <v>227</v>
      </c>
      <c r="H187" s="154">
        <v>2</v>
      </c>
      <c r="I187" s="155"/>
      <c r="J187" s="155">
        <f t="shared" si="25"/>
        <v>0</v>
      </c>
      <c r="K187" s="156"/>
      <c r="L187" s="19"/>
      <c r="M187" s="157" t="s">
        <v>1</v>
      </c>
      <c r="N187" s="120" t="s">
        <v>42</v>
      </c>
      <c r="P187" s="158">
        <f t="shared" si="26"/>
        <v>0</v>
      </c>
      <c r="Q187" s="158">
        <v>0</v>
      </c>
      <c r="R187" s="158">
        <f t="shared" si="27"/>
        <v>0</v>
      </c>
      <c r="S187" s="158">
        <v>0</v>
      </c>
      <c r="T187" s="159">
        <f t="shared" si="28"/>
        <v>0</v>
      </c>
      <c r="AR187" s="106" t="s">
        <v>257</v>
      </c>
      <c r="AT187" s="106" t="s">
        <v>197</v>
      </c>
      <c r="AU187" s="106" t="s">
        <v>174</v>
      </c>
      <c r="AY187" s="3" t="s">
        <v>194</v>
      </c>
      <c r="BE187" s="81">
        <f t="shared" si="29"/>
        <v>0</v>
      </c>
      <c r="BF187" s="81">
        <f t="shared" si="30"/>
        <v>0</v>
      </c>
      <c r="BG187" s="81">
        <f t="shared" si="31"/>
        <v>0</v>
      </c>
      <c r="BH187" s="81">
        <f t="shared" si="32"/>
        <v>0</v>
      </c>
      <c r="BI187" s="81">
        <f t="shared" si="33"/>
        <v>0</v>
      </c>
      <c r="BJ187" s="3" t="s">
        <v>174</v>
      </c>
      <c r="BK187" s="81">
        <f t="shared" si="34"/>
        <v>0</v>
      </c>
      <c r="BL187" s="3" t="s">
        <v>257</v>
      </c>
      <c r="BM187" s="106" t="s">
        <v>685</v>
      </c>
    </row>
    <row r="188" spans="2:65" s="18" customFormat="1" ht="16.5" customHeight="1">
      <c r="B188" s="121"/>
      <c r="C188" s="165" t="s">
        <v>506</v>
      </c>
      <c r="D188" s="165" t="s">
        <v>209</v>
      </c>
      <c r="E188" s="166" t="s">
        <v>3439</v>
      </c>
      <c r="F188" s="167" t="s">
        <v>3440</v>
      </c>
      <c r="G188" s="168" t="s">
        <v>227</v>
      </c>
      <c r="H188" s="169">
        <v>2</v>
      </c>
      <c r="I188" s="170"/>
      <c r="J188" s="170">
        <f t="shared" si="25"/>
        <v>0</v>
      </c>
      <c r="K188" s="171"/>
      <c r="L188" s="172"/>
      <c r="M188" s="173" t="s">
        <v>1</v>
      </c>
      <c r="N188" s="174" t="s">
        <v>42</v>
      </c>
      <c r="P188" s="158">
        <f t="shared" si="26"/>
        <v>0</v>
      </c>
      <c r="Q188" s="158">
        <v>0</v>
      </c>
      <c r="R188" s="158">
        <f t="shared" si="27"/>
        <v>0</v>
      </c>
      <c r="S188" s="158">
        <v>0</v>
      </c>
      <c r="T188" s="159">
        <f t="shared" si="28"/>
        <v>0</v>
      </c>
      <c r="AR188" s="106" t="s">
        <v>321</v>
      </c>
      <c r="AT188" s="106" t="s">
        <v>209</v>
      </c>
      <c r="AU188" s="106" t="s">
        <v>174</v>
      </c>
      <c r="AY188" s="3" t="s">
        <v>194</v>
      </c>
      <c r="BE188" s="81">
        <f t="shared" si="29"/>
        <v>0</v>
      </c>
      <c r="BF188" s="81">
        <f t="shared" si="30"/>
        <v>0</v>
      </c>
      <c r="BG188" s="81">
        <f t="shared" si="31"/>
        <v>0</v>
      </c>
      <c r="BH188" s="81">
        <f t="shared" si="32"/>
        <v>0</v>
      </c>
      <c r="BI188" s="81">
        <f t="shared" si="33"/>
        <v>0</v>
      </c>
      <c r="BJ188" s="3" t="s">
        <v>174</v>
      </c>
      <c r="BK188" s="81">
        <f t="shared" si="34"/>
        <v>0</v>
      </c>
      <c r="BL188" s="3" t="s">
        <v>257</v>
      </c>
      <c r="BM188" s="106" t="s">
        <v>693</v>
      </c>
    </row>
    <row r="189" spans="2:65" s="18" customFormat="1" ht="16.5" customHeight="1">
      <c r="B189" s="121"/>
      <c r="C189" s="150" t="s">
        <v>510</v>
      </c>
      <c r="D189" s="150" t="s">
        <v>197</v>
      </c>
      <c r="E189" s="151" t="s">
        <v>3441</v>
      </c>
      <c r="F189" s="152" t="s">
        <v>3442</v>
      </c>
      <c r="G189" s="153" t="s">
        <v>227</v>
      </c>
      <c r="H189" s="154">
        <v>1</v>
      </c>
      <c r="I189" s="155"/>
      <c r="J189" s="155">
        <f t="shared" si="25"/>
        <v>0</v>
      </c>
      <c r="K189" s="156"/>
      <c r="L189" s="19"/>
      <c r="M189" s="157" t="s">
        <v>1</v>
      </c>
      <c r="N189" s="120" t="s">
        <v>42</v>
      </c>
      <c r="P189" s="158">
        <f t="shared" si="26"/>
        <v>0</v>
      </c>
      <c r="Q189" s="158">
        <v>0</v>
      </c>
      <c r="R189" s="158">
        <f t="shared" si="27"/>
        <v>0</v>
      </c>
      <c r="S189" s="158">
        <v>0</v>
      </c>
      <c r="T189" s="159">
        <f t="shared" si="28"/>
        <v>0</v>
      </c>
      <c r="AR189" s="106" t="s">
        <v>257</v>
      </c>
      <c r="AT189" s="106" t="s">
        <v>197</v>
      </c>
      <c r="AU189" s="106" t="s">
        <v>174</v>
      </c>
      <c r="AY189" s="3" t="s">
        <v>194</v>
      </c>
      <c r="BE189" s="81">
        <f t="shared" si="29"/>
        <v>0</v>
      </c>
      <c r="BF189" s="81">
        <f t="shared" si="30"/>
        <v>0</v>
      </c>
      <c r="BG189" s="81">
        <f t="shared" si="31"/>
        <v>0</v>
      </c>
      <c r="BH189" s="81">
        <f t="shared" si="32"/>
        <v>0</v>
      </c>
      <c r="BI189" s="81">
        <f t="shared" si="33"/>
        <v>0</v>
      </c>
      <c r="BJ189" s="3" t="s">
        <v>174</v>
      </c>
      <c r="BK189" s="81">
        <f t="shared" si="34"/>
        <v>0</v>
      </c>
      <c r="BL189" s="3" t="s">
        <v>257</v>
      </c>
      <c r="BM189" s="106" t="s">
        <v>701</v>
      </c>
    </row>
    <row r="190" spans="2:65" s="18" customFormat="1" ht="16.5" customHeight="1">
      <c r="B190" s="121"/>
      <c r="C190" s="165" t="s">
        <v>514</v>
      </c>
      <c r="D190" s="165" t="s">
        <v>209</v>
      </c>
      <c r="E190" s="166" t="s">
        <v>3443</v>
      </c>
      <c r="F190" s="167" t="s">
        <v>3444</v>
      </c>
      <c r="G190" s="168" t="s">
        <v>227</v>
      </c>
      <c r="H190" s="169">
        <v>1</v>
      </c>
      <c r="I190" s="170"/>
      <c r="J190" s="170">
        <f t="shared" si="25"/>
        <v>0</v>
      </c>
      <c r="K190" s="171"/>
      <c r="L190" s="172"/>
      <c r="M190" s="173" t="s">
        <v>1</v>
      </c>
      <c r="N190" s="174" t="s">
        <v>42</v>
      </c>
      <c r="P190" s="158">
        <f t="shared" si="26"/>
        <v>0</v>
      </c>
      <c r="Q190" s="158">
        <v>0</v>
      </c>
      <c r="R190" s="158">
        <f t="shared" si="27"/>
        <v>0</v>
      </c>
      <c r="S190" s="158">
        <v>0</v>
      </c>
      <c r="T190" s="159">
        <f t="shared" si="28"/>
        <v>0</v>
      </c>
      <c r="AR190" s="106" t="s">
        <v>321</v>
      </c>
      <c r="AT190" s="106" t="s">
        <v>209</v>
      </c>
      <c r="AU190" s="106" t="s">
        <v>174</v>
      </c>
      <c r="AY190" s="3" t="s">
        <v>194</v>
      </c>
      <c r="BE190" s="81">
        <f t="shared" si="29"/>
        <v>0</v>
      </c>
      <c r="BF190" s="81">
        <f t="shared" si="30"/>
        <v>0</v>
      </c>
      <c r="BG190" s="81">
        <f t="shared" si="31"/>
        <v>0</v>
      </c>
      <c r="BH190" s="81">
        <f t="shared" si="32"/>
        <v>0</v>
      </c>
      <c r="BI190" s="81">
        <f t="shared" si="33"/>
        <v>0</v>
      </c>
      <c r="BJ190" s="3" t="s">
        <v>174</v>
      </c>
      <c r="BK190" s="81">
        <f t="shared" si="34"/>
        <v>0</v>
      </c>
      <c r="BL190" s="3" t="s">
        <v>257</v>
      </c>
      <c r="BM190" s="106" t="s">
        <v>709</v>
      </c>
    </row>
    <row r="191" spans="2:65" s="18" customFormat="1" ht="16.5" customHeight="1">
      <c r="B191" s="121"/>
      <c r="C191" s="150" t="s">
        <v>518</v>
      </c>
      <c r="D191" s="150" t="s">
        <v>197</v>
      </c>
      <c r="E191" s="151" t="s">
        <v>3445</v>
      </c>
      <c r="F191" s="152" t="s">
        <v>3446</v>
      </c>
      <c r="G191" s="153" t="s">
        <v>227</v>
      </c>
      <c r="H191" s="154">
        <v>2</v>
      </c>
      <c r="I191" s="155"/>
      <c r="J191" s="155">
        <f t="shared" si="25"/>
        <v>0</v>
      </c>
      <c r="K191" s="156"/>
      <c r="L191" s="19"/>
      <c r="M191" s="157" t="s">
        <v>1</v>
      </c>
      <c r="N191" s="120" t="s">
        <v>42</v>
      </c>
      <c r="P191" s="158">
        <f t="shared" si="26"/>
        <v>0</v>
      </c>
      <c r="Q191" s="158">
        <v>0</v>
      </c>
      <c r="R191" s="158">
        <f t="shared" si="27"/>
        <v>0</v>
      </c>
      <c r="S191" s="158">
        <v>0</v>
      </c>
      <c r="T191" s="159">
        <f t="shared" si="28"/>
        <v>0</v>
      </c>
      <c r="AR191" s="106" t="s">
        <v>257</v>
      </c>
      <c r="AT191" s="106" t="s">
        <v>197</v>
      </c>
      <c r="AU191" s="106" t="s">
        <v>174</v>
      </c>
      <c r="AY191" s="3" t="s">
        <v>194</v>
      </c>
      <c r="BE191" s="81">
        <f t="shared" si="29"/>
        <v>0</v>
      </c>
      <c r="BF191" s="81">
        <f t="shared" si="30"/>
        <v>0</v>
      </c>
      <c r="BG191" s="81">
        <f t="shared" si="31"/>
        <v>0</v>
      </c>
      <c r="BH191" s="81">
        <f t="shared" si="32"/>
        <v>0</v>
      </c>
      <c r="BI191" s="81">
        <f t="shared" si="33"/>
        <v>0</v>
      </c>
      <c r="BJ191" s="3" t="s">
        <v>174</v>
      </c>
      <c r="BK191" s="81">
        <f t="shared" si="34"/>
        <v>0</v>
      </c>
      <c r="BL191" s="3" t="s">
        <v>257</v>
      </c>
      <c r="BM191" s="106" t="s">
        <v>997</v>
      </c>
    </row>
    <row r="192" spans="2:65" s="18" customFormat="1" ht="16.5" customHeight="1">
      <c r="B192" s="121"/>
      <c r="C192" s="165" t="s">
        <v>522</v>
      </c>
      <c r="D192" s="165" t="s">
        <v>209</v>
      </c>
      <c r="E192" s="166" t="s">
        <v>3447</v>
      </c>
      <c r="F192" s="167" t="s">
        <v>3448</v>
      </c>
      <c r="G192" s="168" t="s">
        <v>227</v>
      </c>
      <c r="H192" s="169">
        <v>2</v>
      </c>
      <c r="I192" s="170"/>
      <c r="J192" s="170">
        <f t="shared" si="25"/>
        <v>0</v>
      </c>
      <c r="K192" s="171"/>
      <c r="L192" s="172"/>
      <c r="M192" s="173" t="s">
        <v>1</v>
      </c>
      <c r="N192" s="174" t="s">
        <v>42</v>
      </c>
      <c r="P192" s="158">
        <f t="shared" si="26"/>
        <v>0</v>
      </c>
      <c r="Q192" s="158">
        <v>0</v>
      </c>
      <c r="R192" s="158">
        <f t="shared" si="27"/>
        <v>0</v>
      </c>
      <c r="S192" s="158">
        <v>0</v>
      </c>
      <c r="T192" s="159">
        <f t="shared" si="28"/>
        <v>0</v>
      </c>
      <c r="AR192" s="106" t="s">
        <v>321</v>
      </c>
      <c r="AT192" s="106" t="s">
        <v>209</v>
      </c>
      <c r="AU192" s="106" t="s">
        <v>174</v>
      </c>
      <c r="AY192" s="3" t="s">
        <v>194</v>
      </c>
      <c r="BE192" s="81">
        <f t="shared" si="29"/>
        <v>0</v>
      </c>
      <c r="BF192" s="81">
        <f t="shared" si="30"/>
        <v>0</v>
      </c>
      <c r="BG192" s="81">
        <f t="shared" si="31"/>
        <v>0</v>
      </c>
      <c r="BH192" s="81">
        <f t="shared" si="32"/>
        <v>0</v>
      </c>
      <c r="BI192" s="81">
        <f t="shared" si="33"/>
        <v>0</v>
      </c>
      <c r="BJ192" s="3" t="s">
        <v>174</v>
      </c>
      <c r="BK192" s="81">
        <f t="shared" si="34"/>
        <v>0</v>
      </c>
      <c r="BL192" s="3" t="s">
        <v>257</v>
      </c>
      <c r="BM192" s="106" t="s">
        <v>1005</v>
      </c>
    </row>
    <row r="193" spans="2:65" s="18" customFormat="1" ht="16.5" customHeight="1">
      <c r="B193" s="121"/>
      <c r="C193" s="150" t="s">
        <v>526</v>
      </c>
      <c r="D193" s="150" t="s">
        <v>197</v>
      </c>
      <c r="E193" s="151" t="s">
        <v>3449</v>
      </c>
      <c r="F193" s="152" t="s">
        <v>3450</v>
      </c>
      <c r="G193" s="153" t="s">
        <v>227</v>
      </c>
      <c r="H193" s="154">
        <v>1</v>
      </c>
      <c r="I193" s="155"/>
      <c r="J193" s="155">
        <f t="shared" si="25"/>
        <v>0</v>
      </c>
      <c r="K193" s="156"/>
      <c r="L193" s="19"/>
      <c r="M193" s="157" t="s">
        <v>1</v>
      </c>
      <c r="N193" s="120" t="s">
        <v>42</v>
      </c>
      <c r="P193" s="158">
        <f t="shared" si="26"/>
        <v>0</v>
      </c>
      <c r="Q193" s="158">
        <v>0</v>
      </c>
      <c r="R193" s="158">
        <f t="shared" si="27"/>
        <v>0</v>
      </c>
      <c r="S193" s="158">
        <v>0</v>
      </c>
      <c r="T193" s="159">
        <f t="shared" si="28"/>
        <v>0</v>
      </c>
      <c r="AR193" s="106" t="s">
        <v>257</v>
      </c>
      <c r="AT193" s="106" t="s">
        <v>197</v>
      </c>
      <c r="AU193" s="106" t="s">
        <v>174</v>
      </c>
      <c r="AY193" s="3" t="s">
        <v>194</v>
      </c>
      <c r="BE193" s="81">
        <f t="shared" si="29"/>
        <v>0</v>
      </c>
      <c r="BF193" s="81">
        <f t="shared" si="30"/>
        <v>0</v>
      </c>
      <c r="BG193" s="81">
        <f t="shared" si="31"/>
        <v>0</v>
      </c>
      <c r="BH193" s="81">
        <f t="shared" si="32"/>
        <v>0</v>
      </c>
      <c r="BI193" s="81">
        <f t="shared" si="33"/>
        <v>0</v>
      </c>
      <c r="BJ193" s="3" t="s">
        <v>174</v>
      </c>
      <c r="BK193" s="81">
        <f t="shared" si="34"/>
        <v>0</v>
      </c>
      <c r="BL193" s="3" t="s">
        <v>257</v>
      </c>
      <c r="BM193" s="106" t="s">
        <v>1013</v>
      </c>
    </row>
    <row r="194" spans="2:65" s="18" customFormat="1" ht="21.75" customHeight="1">
      <c r="B194" s="121"/>
      <c r="C194" s="165" t="s">
        <v>530</v>
      </c>
      <c r="D194" s="165" t="s">
        <v>209</v>
      </c>
      <c r="E194" s="166" t="s">
        <v>3451</v>
      </c>
      <c r="F194" s="167" t="s">
        <v>3452</v>
      </c>
      <c r="G194" s="168" t="s">
        <v>227</v>
      </c>
      <c r="H194" s="169">
        <v>1</v>
      </c>
      <c r="I194" s="170"/>
      <c r="J194" s="170">
        <f t="shared" si="25"/>
        <v>0</v>
      </c>
      <c r="K194" s="171"/>
      <c r="L194" s="172"/>
      <c r="M194" s="173" t="s">
        <v>1</v>
      </c>
      <c r="N194" s="174" t="s">
        <v>42</v>
      </c>
      <c r="P194" s="158">
        <f t="shared" si="26"/>
        <v>0</v>
      </c>
      <c r="Q194" s="158">
        <v>0</v>
      </c>
      <c r="R194" s="158">
        <f t="shared" si="27"/>
        <v>0</v>
      </c>
      <c r="S194" s="158">
        <v>0</v>
      </c>
      <c r="T194" s="159">
        <f t="shared" si="28"/>
        <v>0</v>
      </c>
      <c r="AR194" s="106" t="s">
        <v>321</v>
      </c>
      <c r="AT194" s="106" t="s">
        <v>209</v>
      </c>
      <c r="AU194" s="106" t="s">
        <v>174</v>
      </c>
      <c r="AY194" s="3" t="s">
        <v>194</v>
      </c>
      <c r="BE194" s="81">
        <f t="shared" si="29"/>
        <v>0</v>
      </c>
      <c r="BF194" s="81">
        <f t="shared" si="30"/>
        <v>0</v>
      </c>
      <c r="BG194" s="81">
        <f t="shared" si="31"/>
        <v>0</v>
      </c>
      <c r="BH194" s="81">
        <f t="shared" si="32"/>
        <v>0</v>
      </c>
      <c r="BI194" s="81">
        <f t="shared" si="33"/>
        <v>0</v>
      </c>
      <c r="BJ194" s="3" t="s">
        <v>174</v>
      </c>
      <c r="BK194" s="81">
        <f t="shared" si="34"/>
        <v>0</v>
      </c>
      <c r="BL194" s="3" t="s">
        <v>257</v>
      </c>
      <c r="BM194" s="106" t="s">
        <v>1021</v>
      </c>
    </row>
    <row r="195" spans="2:65" s="18" customFormat="1" ht="16.5" customHeight="1">
      <c r="B195" s="121"/>
      <c r="C195" s="150" t="s">
        <v>534</v>
      </c>
      <c r="D195" s="150" t="s">
        <v>197</v>
      </c>
      <c r="E195" s="151" t="s">
        <v>3453</v>
      </c>
      <c r="F195" s="152" t="s">
        <v>3454</v>
      </c>
      <c r="G195" s="153" t="s">
        <v>227</v>
      </c>
      <c r="H195" s="154">
        <v>1</v>
      </c>
      <c r="I195" s="155"/>
      <c r="J195" s="155">
        <f t="shared" si="25"/>
        <v>0</v>
      </c>
      <c r="K195" s="156"/>
      <c r="L195" s="19"/>
      <c r="M195" s="157" t="s">
        <v>1</v>
      </c>
      <c r="N195" s="120" t="s">
        <v>42</v>
      </c>
      <c r="P195" s="158">
        <f t="shared" si="26"/>
        <v>0</v>
      </c>
      <c r="Q195" s="158">
        <v>0</v>
      </c>
      <c r="R195" s="158">
        <f t="shared" si="27"/>
        <v>0</v>
      </c>
      <c r="S195" s="158">
        <v>0</v>
      </c>
      <c r="T195" s="159">
        <f t="shared" si="28"/>
        <v>0</v>
      </c>
      <c r="AR195" s="106" t="s">
        <v>257</v>
      </c>
      <c r="AT195" s="106" t="s">
        <v>197</v>
      </c>
      <c r="AU195" s="106" t="s">
        <v>174</v>
      </c>
      <c r="AY195" s="3" t="s">
        <v>194</v>
      </c>
      <c r="BE195" s="81">
        <f t="shared" si="29"/>
        <v>0</v>
      </c>
      <c r="BF195" s="81">
        <f t="shared" si="30"/>
        <v>0</v>
      </c>
      <c r="BG195" s="81">
        <f t="shared" si="31"/>
        <v>0</v>
      </c>
      <c r="BH195" s="81">
        <f t="shared" si="32"/>
        <v>0</v>
      </c>
      <c r="BI195" s="81">
        <f t="shared" si="33"/>
        <v>0</v>
      </c>
      <c r="BJ195" s="3" t="s">
        <v>174</v>
      </c>
      <c r="BK195" s="81">
        <f t="shared" si="34"/>
        <v>0</v>
      </c>
      <c r="BL195" s="3" t="s">
        <v>257</v>
      </c>
      <c r="BM195" s="106" t="s">
        <v>1029</v>
      </c>
    </row>
    <row r="196" spans="2:65" s="18" customFormat="1" ht="21.75" customHeight="1">
      <c r="B196" s="121"/>
      <c r="C196" s="165" t="s">
        <v>538</v>
      </c>
      <c r="D196" s="165" t="s">
        <v>209</v>
      </c>
      <c r="E196" s="166" t="s">
        <v>3455</v>
      </c>
      <c r="F196" s="167" t="s">
        <v>3456</v>
      </c>
      <c r="G196" s="168" t="s">
        <v>227</v>
      </c>
      <c r="H196" s="169">
        <v>1</v>
      </c>
      <c r="I196" s="170"/>
      <c r="J196" s="170">
        <f t="shared" si="25"/>
        <v>0</v>
      </c>
      <c r="K196" s="171"/>
      <c r="L196" s="172"/>
      <c r="M196" s="175" t="s">
        <v>1</v>
      </c>
      <c r="N196" s="176" t="s">
        <v>42</v>
      </c>
      <c r="O196" s="162"/>
      <c r="P196" s="163">
        <f t="shared" si="26"/>
        <v>0</v>
      </c>
      <c r="Q196" s="163">
        <v>0</v>
      </c>
      <c r="R196" s="163">
        <f t="shared" si="27"/>
        <v>0</v>
      </c>
      <c r="S196" s="163">
        <v>0</v>
      </c>
      <c r="T196" s="164">
        <f t="shared" si="28"/>
        <v>0</v>
      </c>
      <c r="AR196" s="106" t="s">
        <v>321</v>
      </c>
      <c r="AT196" s="106" t="s">
        <v>209</v>
      </c>
      <c r="AU196" s="106" t="s">
        <v>174</v>
      </c>
      <c r="AY196" s="3" t="s">
        <v>194</v>
      </c>
      <c r="BE196" s="81">
        <f t="shared" si="29"/>
        <v>0</v>
      </c>
      <c r="BF196" s="81">
        <f t="shared" si="30"/>
        <v>0</v>
      </c>
      <c r="BG196" s="81">
        <f t="shared" si="31"/>
        <v>0</v>
      </c>
      <c r="BH196" s="81">
        <f t="shared" si="32"/>
        <v>0</v>
      </c>
      <c r="BI196" s="81">
        <f t="shared" si="33"/>
        <v>0</v>
      </c>
      <c r="BJ196" s="3" t="s">
        <v>174</v>
      </c>
      <c r="BK196" s="81">
        <f t="shared" si="34"/>
        <v>0</v>
      </c>
      <c r="BL196" s="3" t="s">
        <v>257</v>
      </c>
      <c r="BM196" s="106" t="s">
        <v>1037</v>
      </c>
    </row>
    <row r="197" spans="2:65" s="18" customFormat="1" ht="6.95" customHeight="1">
      <c r="B197" s="33"/>
      <c r="C197" s="34"/>
      <c r="D197" s="34"/>
      <c r="E197" s="34"/>
      <c r="F197" s="34"/>
      <c r="G197" s="34"/>
      <c r="H197" s="34"/>
      <c r="I197" s="34"/>
      <c r="J197" s="34"/>
      <c r="K197" s="34"/>
      <c r="L197" s="19"/>
    </row>
  </sheetData>
  <autoFilter ref="C132:K196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1"/>
  <sheetViews>
    <sheetView showGridLines="0" topLeftCell="A108" workbookViewId="0">
      <selection activeCell="L134" sqref="L134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20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142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3457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32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tr">
        <f>IF('Rekapitulácia stavby'!AN10="","",'Rekapitulácia stavby'!AN10)</f>
        <v/>
      </c>
      <c r="L14" s="19"/>
    </row>
    <row r="15" spans="2:46" s="18" customFormat="1" ht="18" customHeight="1">
      <c r="B15" s="19"/>
      <c r="E15" s="13" t="str">
        <f>IF('Rekapitulácia stavby'!E11="","",'Rekapitulácia stavby'!E11)</f>
        <v>Stredoslovenská distribučná, a.s.</v>
      </c>
      <c r="I15" s="12" t="s">
        <v>26</v>
      </c>
      <c r="J15" s="13" t="str">
        <f>IF('Rekapitulácia stavby'!AN11="","",'Rekapitulácia stavby'!AN11)</f>
        <v/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tr">
        <f>IF('Rekapitulácia stavby'!AN16="","",'Rekapitulácia stavby'!AN16)</f>
        <v/>
      </c>
      <c r="L20" s="19"/>
    </row>
    <row r="21" spans="2:12" s="18" customFormat="1" ht="18" customHeight="1">
      <c r="B21" s="19"/>
      <c r="E21" s="13" t="str">
        <f>IF('Rekapitulácia stavby'!E17="","",'Rekapitulácia stavby'!E17)</f>
        <v>Ing.Štefan Proks</v>
      </c>
      <c r="I21" s="12" t="s">
        <v>26</v>
      </c>
      <c r="J21" s="13" t="str">
        <f>IF('Rekapitulácia stavby'!AN17="","",'Rekapitulácia stavby'!AN17)</f>
        <v/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J104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ROUND((SUM(BE104:BE111) + SUM(BE131:BE160)),  2)</f>
        <v>0</v>
      </c>
      <c r="G35" s="96"/>
      <c r="H35" s="96"/>
      <c r="I35" s="97">
        <v>0.23</v>
      </c>
      <c r="J35" s="95">
        <f>ROUND(((SUM(BE104:BE111) + SUM(BE131:BE160))*I35),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ROUND((SUM(BF104:BF111) + SUM(BF131:BF160)),  2)</f>
        <v>0</v>
      </c>
      <c r="I36" s="99">
        <v>0.23</v>
      </c>
      <c r="J36" s="98">
        <f>ROUND(((SUM(BF104:BF111) + SUM(BF131:BF160))*I36),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ROUND((SUM(BG104:BG111) + SUM(BG131:BG160)),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ROUND((SUM(BH104:BH111) + SUM(BH131:BH160)),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ROUND((SUM(BI104:BI111) + SUM(BI131:BI160)),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SO71-2 - Vodovodná prípúojka - 2.etapa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 xml:space="preserve"> 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J131</f>
        <v>0</v>
      </c>
      <c r="L96" s="19"/>
      <c r="AU96" s="3" t="s">
        <v>166</v>
      </c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J132</f>
        <v>0</v>
      </c>
      <c r="L97" s="110"/>
    </row>
    <row r="98" spans="2:65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J133</f>
        <v>0</v>
      </c>
      <c r="L98" s="115"/>
    </row>
    <row r="99" spans="2:65" s="114" customFormat="1" ht="19.899999999999999" customHeight="1">
      <c r="B99" s="115"/>
      <c r="D99" s="116" t="s">
        <v>1086</v>
      </c>
      <c r="E99" s="117"/>
      <c r="F99" s="117"/>
      <c r="G99" s="117"/>
      <c r="H99" s="117"/>
      <c r="I99" s="117"/>
      <c r="J99" s="118">
        <f>J147</f>
        <v>0</v>
      </c>
      <c r="L99" s="115"/>
    </row>
    <row r="100" spans="2:65" s="114" customFormat="1" ht="19.899999999999999" customHeight="1">
      <c r="B100" s="115"/>
      <c r="D100" s="116" t="s">
        <v>716</v>
      </c>
      <c r="E100" s="117"/>
      <c r="F100" s="117"/>
      <c r="G100" s="117"/>
      <c r="H100" s="117"/>
      <c r="I100" s="117"/>
      <c r="J100" s="118">
        <f>J149</f>
        <v>0</v>
      </c>
      <c r="L100" s="115"/>
    </row>
    <row r="101" spans="2:65" s="114" customFormat="1" ht="19.899999999999999" customHeight="1">
      <c r="B101" s="115"/>
      <c r="D101" s="116" t="s">
        <v>1090</v>
      </c>
      <c r="E101" s="117"/>
      <c r="F101" s="117"/>
      <c r="G101" s="117"/>
      <c r="H101" s="117"/>
      <c r="I101" s="117"/>
      <c r="J101" s="118">
        <f>J159</f>
        <v>0</v>
      </c>
      <c r="L101" s="115"/>
    </row>
    <row r="102" spans="2:65" s="18" customFormat="1" ht="21.75" customHeight="1">
      <c r="B102" s="19"/>
      <c r="L102" s="19"/>
    </row>
    <row r="103" spans="2:65" s="18" customFormat="1" ht="6.95" customHeight="1">
      <c r="B103" s="19"/>
      <c r="L103" s="19"/>
    </row>
    <row r="104" spans="2:65" s="18" customFormat="1" ht="29.25" customHeight="1">
      <c r="B104" s="19"/>
      <c r="C104" s="108" t="s">
        <v>171</v>
      </c>
      <c r="J104" s="119">
        <f>ROUND(J105 + J106 + J107 + J108 + J109 + J110,2)</f>
        <v>0</v>
      </c>
      <c r="L104" s="19"/>
      <c r="N104" s="120" t="s">
        <v>40</v>
      </c>
    </row>
    <row r="105" spans="2:65" s="18" customFormat="1" ht="18" customHeight="1">
      <c r="B105" s="121"/>
      <c r="C105" s="122"/>
      <c r="D105" s="185" t="s">
        <v>172</v>
      </c>
      <c r="E105" s="185"/>
      <c r="F105" s="185"/>
      <c r="G105" s="122"/>
      <c r="H105" s="122"/>
      <c r="I105" s="122"/>
      <c r="J105" s="123">
        <v>0</v>
      </c>
      <c r="K105" s="122"/>
      <c r="L105" s="121"/>
      <c r="M105" s="122"/>
      <c r="N105" s="79" t="s">
        <v>42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4" t="s">
        <v>173</v>
      </c>
      <c r="AZ105" s="122"/>
      <c r="BA105" s="122"/>
      <c r="BB105" s="122"/>
      <c r="BC105" s="122"/>
      <c r="BD105" s="122"/>
      <c r="BE105" s="125">
        <f t="shared" ref="BE105:BE110" si="0">IF(N105="základná",J105,0)</f>
        <v>0</v>
      </c>
      <c r="BF105" s="125">
        <f t="shared" ref="BF105:BF110" si="1">IF(N105="znížená",J105,0)</f>
        <v>0</v>
      </c>
      <c r="BG105" s="125">
        <f t="shared" ref="BG105:BG110" si="2">IF(N105="zákl. prenesená",J105,0)</f>
        <v>0</v>
      </c>
      <c r="BH105" s="125">
        <f t="shared" ref="BH105:BH110" si="3">IF(N105="zníž. prenesená",J105,0)</f>
        <v>0</v>
      </c>
      <c r="BI105" s="125">
        <f t="shared" ref="BI105:BI110" si="4">IF(N105="nulová",J105,0)</f>
        <v>0</v>
      </c>
      <c r="BJ105" s="124" t="s">
        <v>174</v>
      </c>
      <c r="BK105" s="122"/>
      <c r="BL105" s="122"/>
      <c r="BM105" s="122"/>
    </row>
    <row r="106" spans="2:65" s="18" customFormat="1" ht="18" customHeight="1">
      <c r="B106" s="121"/>
      <c r="C106" s="122"/>
      <c r="D106" s="185" t="s">
        <v>175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si="0"/>
        <v>0</v>
      </c>
      <c r="BF106" s="125">
        <f t="shared" si="1"/>
        <v>0</v>
      </c>
      <c r="BG106" s="125">
        <f t="shared" si="2"/>
        <v>0</v>
      </c>
      <c r="BH106" s="125">
        <f t="shared" si="3"/>
        <v>0</v>
      </c>
      <c r="BI106" s="125">
        <f t="shared" si="4"/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176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177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85" t="s">
        <v>178</v>
      </c>
      <c r="E109" s="185"/>
      <c r="F109" s="185"/>
      <c r="G109" s="122"/>
      <c r="H109" s="122"/>
      <c r="I109" s="122"/>
      <c r="J109" s="123"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173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 ht="18" customHeight="1">
      <c r="B110" s="121"/>
      <c r="C110" s="122"/>
      <c r="D110" s="126" t="s">
        <v>179</v>
      </c>
      <c r="E110" s="122"/>
      <c r="F110" s="122"/>
      <c r="G110" s="122"/>
      <c r="H110" s="122"/>
      <c r="I110" s="122"/>
      <c r="J110" s="123">
        <f>ROUND(J30*T110,2)</f>
        <v>0</v>
      </c>
      <c r="K110" s="122"/>
      <c r="L110" s="121"/>
      <c r="M110" s="122"/>
      <c r="N110" s="79" t="s">
        <v>42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4" t="s">
        <v>180</v>
      </c>
      <c r="AZ110" s="122"/>
      <c r="BA110" s="122"/>
      <c r="BB110" s="122"/>
      <c r="BC110" s="122"/>
      <c r="BD110" s="122"/>
      <c r="BE110" s="125">
        <f t="shared" si="0"/>
        <v>0</v>
      </c>
      <c r="BF110" s="125">
        <f t="shared" si="1"/>
        <v>0</v>
      </c>
      <c r="BG110" s="125">
        <f t="shared" si="2"/>
        <v>0</v>
      </c>
      <c r="BH110" s="125">
        <f t="shared" si="3"/>
        <v>0</v>
      </c>
      <c r="BI110" s="125">
        <f t="shared" si="4"/>
        <v>0</v>
      </c>
      <c r="BJ110" s="124" t="s">
        <v>174</v>
      </c>
      <c r="BK110" s="122"/>
      <c r="BL110" s="122"/>
      <c r="BM110" s="122"/>
    </row>
    <row r="111" spans="2:65" s="18" customFormat="1">
      <c r="B111" s="19"/>
      <c r="L111" s="19"/>
    </row>
    <row r="112" spans="2:65" s="18" customFormat="1" ht="29.25" customHeight="1">
      <c r="B112" s="19"/>
      <c r="C112" s="53" t="s">
        <v>151</v>
      </c>
      <c r="J112" s="92">
        <f>ROUND(J96+J104,2)</f>
        <v>0</v>
      </c>
      <c r="L112" s="19"/>
    </row>
    <row r="113" spans="2:12" s="18" customFormat="1" ht="6.95" customHeight="1">
      <c r="B113" s="33"/>
      <c r="C113" s="34"/>
      <c r="D113" s="34"/>
      <c r="E113" s="34"/>
      <c r="F113" s="34"/>
      <c r="G113" s="34"/>
      <c r="H113" s="34"/>
      <c r="I113" s="34"/>
      <c r="J113" s="34"/>
      <c r="K113" s="34"/>
      <c r="L113" s="19"/>
    </row>
    <row r="117" spans="2:12" s="18" customFormat="1" ht="6.95" customHeight="1"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19"/>
    </row>
    <row r="118" spans="2:12" s="18" customFormat="1" ht="24.95" customHeight="1">
      <c r="B118" s="19"/>
      <c r="C118" s="7" t="s">
        <v>3460</v>
      </c>
      <c r="L118" s="19"/>
    </row>
    <row r="119" spans="2:12" s="18" customFormat="1" ht="6.95" customHeight="1">
      <c r="B119" s="19"/>
      <c r="L119" s="19"/>
    </row>
    <row r="120" spans="2:12" s="18" customFormat="1" ht="12" customHeight="1">
      <c r="B120" s="19"/>
      <c r="C120" s="12" t="s">
        <v>15</v>
      </c>
      <c r="L120" s="19"/>
    </row>
    <row r="121" spans="2:12" s="18" customFormat="1" ht="26.25" customHeight="1">
      <c r="B121" s="19"/>
      <c r="E121" s="226" t="str">
        <f>E7</f>
        <v>25A092 - 17981 - VAR ESt. 110 kV - doplnenie kompenzačnej tlmivky VVN a rekonštrukcia súvisiacich zariadení (II. časť  -</v>
      </c>
      <c r="F121" s="227"/>
      <c r="G121" s="227"/>
      <c r="H121" s="227"/>
      <c r="L121" s="19"/>
    </row>
    <row r="122" spans="2:12" s="18" customFormat="1" ht="12" customHeight="1">
      <c r="B122" s="19"/>
      <c r="C122" s="12" t="s">
        <v>153</v>
      </c>
      <c r="L122" s="19"/>
    </row>
    <row r="123" spans="2:12" s="18" customFormat="1" ht="16.5" customHeight="1">
      <c r="B123" s="19"/>
      <c r="E123" s="220" t="str">
        <f>E9</f>
        <v>SO71-2 - Vodovodná prípúojka - 2.etapa</v>
      </c>
      <c r="F123" s="228"/>
      <c r="G123" s="228"/>
      <c r="H123" s="228"/>
      <c r="L123" s="19"/>
    </row>
    <row r="124" spans="2:12" s="18" customFormat="1" ht="6.95" customHeight="1">
      <c r="B124" s="19"/>
      <c r="L124" s="19"/>
    </row>
    <row r="125" spans="2:12" s="18" customFormat="1" ht="12" customHeight="1">
      <c r="B125" s="19"/>
      <c r="C125" s="12" t="s">
        <v>19</v>
      </c>
      <c r="F125" s="13" t="str">
        <f>F12</f>
        <v xml:space="preserve"> </v>
      </c>
      <c r="I125" s="12" t="s">
        <v>21</v>
      </c>
      <c r="J125" s="86" t="str">
        <f>IF(J12="","",J12)</f>
        <v>24. 6. 2026</v>
      </c>
      <c r="L125" s="19"/>
    </row>
    <row r="126" spans="2:12" s="18" customFormat="1" ht="6.95" customHeight="1">
      <c r="B126" s="19"/>
      <c r="L126" s="19"/>
    </row>
    <row r="127" spans="2:12" s="18" customFormat="1" ht="15.2" customHeight="1">
      <c r="B127" s="19"/>
      <c r="C127" s="12" t="s">
        <v>23</v>
      </c>
      <c r="F127" s="13" t="str">
        <f>E15</f>
        <v>Stredoslovenská distribučná, a.s.</v>
      </c>
      <c r="I127" s="12" t="s">
        <v>28</v>
      </c>
      <c r="J127" s="105" t="str">
        <f>E21</f>
        <v>Ing.Štefan Proks</v>
      </c>
      <c r="L127" s="19"/>
    </row>
    <row r="128" spans="2:12" s="18" customFormat="1" ht="15.2" customHeight="1">
      <c r="B128" s="19"/>
      <c r="C128" s="12" t="s">
        <v>27</v>
      </c>
      <c r="F128" s="13" t="str">
        <f>IF(E18="","",E18)</f>
        <v/>
      </c>
      <c r="I128" s="12" t="s">
        <v>31</v>
      </c>
      <c r="J128" s="105" t="str">
        <f>E24</f>
        <v xml:space="preserve"> </v>
      </c>
      <c r="L128" s="19"/>
    </row>
    <row r="129" spans="2:65" s="18" customFormat="1" ht="10.35" customHeight="1">
      <c r="B129" s="19"/>
      <c r="L129" s="19"/>
    </row>
    <row r="130" spans="2:65" s="127" customFormat="1" ht="29.25" customHeight="1">
      <c r="B130" s="128"/>
      <c r="C130" s="129" t="s">
        <v>181</v>
      </c>
      <c r="D130" s="130" t="s">
        <v>61</v>
      </c>
      <c r="E130" s="130" t="s">
        <v>57</v>
      </c>
      <c r="F130" s="130" t="s">
        <v>58</v>
      </c>
      <c r="G130" s="130" t="s">
        <v>182</v>
      </c>
      <c r="H130" s="130" t="s">
        <v>183</v>
      </c>
      <c r="I130" s="130" t="s">
        <v>184</v>
      </c>
      <c r="J130" s="131" t="s">
        <v>164</v>
      </c>
      <c r="K130" s="132" t="s">
        <v>185</v>
      </c>
      <c r="L130" s="128"/>
      <c r="M130" s="47" t="s">
        <v>1</v>
      </c>
      <c r="N130" s="48" t="s">
        <v>40</v>
      </c>
      <c r="O130" s="48" t="s">
        <v>186</v>
      </c>
      <c r="P130" s="48" t="s">
        <v>187</v>
      </c>
      <c r="Q130" s="48" t="s">
        <v>188</v>
      </c>
      <c r="R130" s="48" t="s">
        <v>189</v>
      </c>
      <c r="S130" s="48" t="s">
        <v>190</v>
      </c>
      <c r="T130" s="49" t="s">
        <v>191</v>
      </c>
    </row>
    <row r="131" spans="2:65" s="18" customFormat="1" ht="22.9" customHeight="1">
      <c r="B131" s="19"/>
      <c r="C131" s="53" t="s">
        <v>161</v>
      </c>
      <c r="J131" s="133">
        <f>BK131</f>
        <v>0</v>
      </c>
      <c r="L131" s="19"/>
      <c r="M131" s="50"/>
      <c r="N131" s="43"/>
      <c r="O131" s="43"/>
      <c r="P131" s="134">
        <f>P132</f>
        <v>0</v>
      </c>
      <c r="Q131" s="43"/>
      <c r="R131" s="134">
        <f>R132</f>
        <v>0</v>
      </c>
      <c r="S131" s="43"/>
      <c r="T131" s="135">
        <f>T132</f>
        <v>0</v>
      </c>
      <c r="AT131" s="3" t="s">
        <v>75</v>
      </c>
      <c r="AU131" s="3" t="s">
        <v>166</v>
      </c>
      <c r="BK131" s="136">
        <f>BK132</f>
        <v>0</v>
      </c>
    </row>
    <row r="132" spans="2:65" s="137" customFormat="1" ht="25.9" customHeight="1">
      <c r="B132" s="138"/>
      <c r="D132" s="139" t="s">
        <v>75</v>
      </c>
      <c r="E132" s="140" t="s">
        <v>192</v>
      </c>
      <c r="F132" s="140" t="s">
        <v>193</v>
      </c>
      <c r="I132" s="141"/>
      <c r="J132" s="142">
        <f>BK132</f>
        <v>0</v>
      </c>
      <c r="L132" s="138"/>
      <c r="M132" s="143"/>
      <c r="P132" s="144">
        <f>P133+P147+P149+P159</f>
        <v>0</v>
      </c>
      <c r="R132" s="144">
        <f>R133+R147+R149+R159</f>
        <v>0</v>
      </c>
      <c r="T132" s="145">
        <f>T133+T147+T149+T159</f>
        <v>0</v>
      </c>
      <c r="AR132" s="139" t="s">
        <v>84</v>
      </c>
      <c r="AT132" s="146" t="s">
        <v>75</v>
      </c>
      <c r="AU132" s="146" t="s">
        <v>76</v>
      </c>
      <c r="AY132" s="139" t="s">
        <v>194</v>
      </c>
      <c r="BK132" s="147">
        <f>BK133+BK147+BK149+BK159</f>
        <v>0</v>
      </c>
    </row>
    <row r="133" spans="2:65" s="137" customFormat="1" ht="22.9" customHeight="1">
      <c r="B133" s="138"/>
      <c r="D133" s="139" t="s">
        <v>75</v>
      </c>
      <c r="E133" s="148" t="s">
        <v>84</v>
      </c>
      <c r="F133" s="148" t="s">
        <v>1097</v>
      </c>
      <c r="I133" s="141"/>
      <c r="J133" s="149">
        <f>BK133</f>
        <v>0</v>
      </c>
      <c r="L133" s="138"/>
      <c r="M133" s="143"/>
      <c r="P133" s="144">
        <f>SUM(P134:P146)</f>
        <v>0</v>
      </c>
      <c r="R133" s="144">
        <f>SUM(R134:R146)</f>
        <v>0</v>
      </c>
      <c r="T133" s="145">
        <f>SUM(T134:T146)</f>
        <v>0</v>
      </c>
      <c r="AR133" s="139" t="s">
        <v>84</v>
      </c>
      <c r="AT133" s="146" t="s">
        <v>75</v>
      </c>
      <c r="AU133" s="146" t="s">
        <v>84</v>
      </c>
      <c r="AY133" s="139" t="s">
        <v>194</v>
      </c>
      <c r="BK133" s="147">
        <f>SUM(BK134:BK146)</f>
        <v>0</v>
      </c>
    </row>
    <row r="134" spans="2:65" s="18" customFormat="1" ht="33" customHeight="1">
      <c r="B134" s="121"/>
      <c r="C134" s="150" t="s">
        <v>84</v>
      </c>
      <c r="D134" s="150" t="s">
        <v>197</v>
      </c>
      <c r="E134" s="151" t="s">
        <v>3458</v>
      </c>
      <c r="F134" s="152" t="s">
        <v>3459</v>
      </c>
      <c r="G134" s="153" t="s">
        <v>803</v>
      </c>
      <c r="H134" s="154">
        <v>13.02</v>
      </c>
      <c r="I134" s="155"/>
      <c r="J134" s="155">
        <f t="shared" ref="J134:J146" si="5">ROUND(I134*H134,2)</f>
        <v>0</v>
      </c>
      <c r="K134" s="156"/>
      <c r="L134" s="178" t="s">
        <v>3463</v>
      </c>
      <c r="M134" s="157" t="s">
        <v>1</v>
      </c>
      <c r="N134" s="120" t="s">
        <v>42</v>
      </c>
      <c r="P134" s="158">
        <f t="shared" ref="P134:P146" si="6">O134*H134</f>
        <v>0</v>
      </c>
      <c r="Q134" s="158">
        <v>0</v>
      </c>
      <c r="R134" s="158">
        <f t="shared" ref="R134:R146" si="7">Q134*H134</f>
        <v>0</v>
      </c>
      <c r="S134" s="158">
        <v>0</v>
      </c>
      <c r="T134" s="159">
        <f t="shared" ref="T134:T146" si="8">S134*H134</f>
        <v>0</v>
      </c>
      <c r="AR134" s="106" t="s">
        <v>213</v>
      </c>
      <c r="AT134" s="106" t="s">
        <v>197</v>
      </c>
      <c r="AU134" s="106" t="s">
        <v>174</v>
      </c>
      <c r="AY134" s="3" t="s">
        <v>194</v>
      </c>
      <c r="BE134" s="81">
        <f t="shared" ref="BE134:BE146" si="9">IF(N134="základná",J134,0)</f>
        <v>0</v>
      </c>
      <c r="BF134" s="81">
        <f t="shared" ref="BF134:BF146" si="10">IF(N134="znížená",J134,0)</f>
        <v>0</v>
      </c>
      <c r="BG134" s="81">
        <f t="shared" ref="BG134:BG146" si="11">IF(N134="zákl. prenesená",J134,0)</f>
        <v>0</v>
      </c>
      <c r="BH134" s="81">
        <f t="shared" ref="BH134:BH146" si="12">IF(N134="zníž. prenesená",J134,0)</f>
        <v>0</v>
      </c>
      <c r="BI134" s="81">
        <f t="shared" ref="BI134:BI146" si="13">IF(N134="nulová",J134,0)</f>
        <v>0</v>
      </c>
      <c r="BJ134" s="3" t="s">
        <v>174</v>
      </c>
      <c r="BK134" s="81">
        <f t="shared" ref="BK134:BK146" si="14">ROUND(I134*H134,2)</f>
        <v>0</v>
      </c>
      <c r="BL134" s="3" t="s">
        <v>213</v>
      </c>
      <c r="BM134" s="106" t="s">
        <v>174</v>
      </c>
    </row>
    <row r="135" spans="2:65" s="18" customFormat="1" ht="24.2" customHeight="1">
      <c r="B135" s="121"/>
      <c r="C135" s="150" t="s">
        <v>174</v>
      </c>
      <c r="D135" s="150" t="s">
        <v>197</v>
      </c>
      <c r="E135" s="151" t="s">
        <v>2928</v>
      </c>
      <c r="F135" s="152" t="s">
        <v>2929</v>
      </c>
      <c r="G135" s="153" t="s">
        <v>803</v>
      </c>
      <c r="H135" s="154">
        <v>142.41</v>
      </c>
      <c r="I135" s="155"/>
      <c r="J135" s="155">
        <f t="shared" si="5"/>
        <v>0</v>
      </c>
      <c r="K135" s="156"/>
      <c r="L135" s="19"/>
      <c r="M135" s="157" t="s">
        <v>1</v>
      </c>
      <c r="N135" s="120" t="s">
        <v>42</v>
      </c>
      <c r="P135" s="158">
        <f t="shared" si="6"/>
        <v>0</v>
      </c>
      <c r="Q135" s="158">
        <v>0</v>
      </c>
      <c r="R135" s="158">
        <f t="shared" si="7"/>
        <v>0</v>
      </c>
      <c r="S135" s="158">
        <v>0</v>
      </c>
      <c r="T135" s="159">
        <f t="shared" si="8"/>
        <v>0</v>
      </c>
      <c r="AR135" s="106" t="s">
        <v>213</v>
      </c>
      <c r="AT135" s="106" t="s">
        <v>197</v>
      </c>
      <c r="AU135" s="106" t="s">
        <v>174</v>
      </c>
      <c r="AY135" s="3" t="s">
        <v>194</v>
      </c>
      <c r="BE135" s="81">
        <f t="shared" si="9"/>
        <v>0</v>
      </c>
      <c r="BF135" s="81">
        <f t="shared" si="10"/>
        <v>0</v>
      </c>
      <c r="BG135" s="81">
        <f t="shared" si="11"/>
        <v>0</v>
      </c>
      <c r="BH135" s="81">
        <f t="shared" si="12"/>
        <v>0</v>
      </c>
      <c r="BI135" s="81">
        <f t="shared" si="13"/>
        <v>0</v>
      </c>
      <c r="BJ135" s="3" t="s">
        <v>174</v>
      </c>
      <c r="BK135" s="81">
        <f t="shared" si="14"/>
        <v>0</v>
      </c>
      <c r="BL135" s="3" t="s">
        <v>213</v>
      </c>
      <c r="BM135" s="106" t="s">
        <v>213</v>
      </c>
    </row>
    <row r="136" spans="2:65" s="18" customFormat="1" ht="37.9" customHeight="1">
      <c r="B136" s="121"/>
      <c r="C136" s="150" t="s">
        <v>205</v>
      </c>
      <c r="D136" s="150" t="s">
        <v>197</v>
      </c>
      <c r="E136" s="151" t="s">
        <v>2931</v>
      </c>
      <c r="F136" s="152" t="s">
        <v>2932</v>
      </c>
      <c r="G136" s="153" t="s">
        <v>803</v>
      </c>
      <c r="H136" s="154">
        <v>142.41</v>
      </c>
      <c r="I136" s="155"/>
      <c r="J136" s="155">
        <f t="shared" si="5"/>
        <v>0</v>
      </c>
      <c r="K136" s="156"/>
      <c r="L136" s="19"/>
      <c r="M136" s="157" t="s">
        <v>1</v>
      </c>
      <c r="N136" s="120" t="s">
        <v>42</v>
      </c>
      <c r="P136" s="158">
        <f t="shared" si="6"/>
        <v>0</v>
      </c>
      <c r="Q136" s="158">
        <v>0</v>
      </c>
      <c r="R136" s="158">
        <f t="shared" si="7"/>
        <v>0</v>
      </c>
      <c r="S136" s="158">
        <v>0</v>
      </c>
      <c r="T136" s="159">
        <f t="shared" si="8"/>
        <v>0</v>
      </c>
      <c r="AR136" s="106" t="s">
        <v>213</v>
      </c>
      <c r="AT136" s="106" t="s">
        <v>197</v>
      </c>
      <c r="AU136" s="106" t="s">
        <v>174</v>
      </c>
      <c r="AY136" s="3" t="s">
        <v>194</v>
      </c>
      <c r="BE136" s="81">
        <f t="shared" si="9"/>
        <v>0</v>
      </c>
      <c r="BF136" s="81">
        <f t="shared" si="10"/>
        <v>0</v>
      </c>
      <c r="BG136" s="81">
        <f t="shared" si="11"/>
        <v>0</v>
      </c>
      <c r="BH136" s="81">
        <f t="shared" si="12"/>
        <v>0</v>
      </c>
      <c r="BI136" s="81">
        <f t="shared" si="13"/>
        <v>0</v>
      </c>
      <c r="BJ136" s="3" t="s">
        <v>174</v>
      </c>
      <c r="BK136" s="81">
        <f t="shared" si="14"/>
        <v>0</v>
      </c>
      <c r="BL136" s="3" t="s">
        <v>213</v>
      </c>
      <c r="BM136" s="106" t="s">
        <v>220</v>
      </c>
    </row>
    <row r="137" spans="2:65" s="18" customFormat="1" ht="24.2" customHeight="1">
      <c r="B137" s="121"/>
      <c r="C137" s="150" t="s">
        <v>213</v>
      </c>
      <c r="D137" s="150" t="s">
        <v>197</v>
      </c>
      <c r="E137" s="151" t="s">
        <v>3363</v>
      </c>
      <c r="F137" s="152" t="s">
        <v>3364</v>
      </c>
      <c r="G137" s="153" t="s">
        <v>419</v>
      </c>
      <c r="H137" s="154">
        <v>356.03</v>
      </c>
      <c r="I137" s="155"/>
      <c r="J137" s="155">
        <f t="shared" si="5"/>
        <v>0</v>
      </c>
      <c r="K137" s="156"/>
      <c r="L137" s="19"/>
      <c r="M137" s="157" t="s">
        <v>1</v>
      </c>
      <c r="N137" s="120" t="s">
        <v>42</v>
      </c>
      <c r="P137" s="158">
        <f t="shared" si="6"/>
        <v>0</v>
      </c>
      <c r="Q137" s="158">
        <v>0</v>
      </c>
      <c r="R137" s="158">
        <f t="shared" si="7"/>
        <v>0</v>
      </c>
      <c r="S137" s="158">
        <v>0</v>
      </c>
      <c r="T137" s="159">
        <f t="shared" si="8"/>
        <v>0</v>
      </c>
      <c r="AR137" s="106" t="s">
        <v>213</v>
      </c>
      <c r="AT137" s="106" t="s">
        <v>197</v>
      </c>
      <c r="AU137" s="106" t="s">
        <v>174</v>
      </c>
      <c r="AY137" s="3" t="s">
        <v>194</v>
      </c>
      <c r="BE137" s="81">
        <f t="shared" si="9"/>
        <v>0</v>
      </c>
      <c r="BF137" s="81">
        <f t="shared" si="10"/>
        <v>0</v>
      </c>
      <c r="BG137" s="81">
        <f t="shared" si="11"/>
        <v>0</v>
      </c>
      <c r="BH137" s="81">
        <f t="shared" si="12"/>
        <v>0</v>
      </c>
      <c r="BI137" s="81">
        <f t="shared" si="13"/>
        <v>0</v>
      </c>
      <c r="BJ137" s="3" t="s">
        <v>174</v>
      </c>
      <c r="BK137" s="81">
        <f t="shared" si="14"/>
        <v>0</v>
      </c>
      <c r="BL137" s="3" t="s">
        <v>213</v>
      </c>
      <c r="BM137" s="106" t="s">
        <v>224</v>
      </c>
    </row>
    <row r="138" spans="2:65" s="18" customFormat="1" ht="24.2" customHeight="1">
      <c r="B138" s="121"/>
      <c r="C138" s="150" t="s">
        <v>218</v>
      </c>
      <c r="D138" s="150" t="s">
        <v>197</v>
      </c>
      <c r="E138" s="151" t="s">
        <v>3365</v>
      </c>
      <c r="F138" s="152" t="s">
        <v>3366</v>
      </c>
      <c r="G138" s="153" t="s">
        <v>419</v>
      </c>
      <c r="H138" s="154">
        <v>356.03</v>
      </c>
      <c r="I138" s="155"/>
      <c r="J138" s="155">
        <f t="shared" si="5"/>
        <v>0</v>
      </c>
      <c r="K138" s="156"/>
      <c r="L138" s="19"/>
      <c r="M138" s="157" t="s">
        <v>1</v>
      </c>
      <c r="N138" s="120" t="s">
        <v>42</v>
      </c>
      <c r="P138" s="158">
        <f t="shared" si="6"/>
        <v>0</v>
      </c>
      <c r="Q138" s="158">
        <v>0</v>
      </c>
      <c r="R138" s="158">
        <f t="shared" si="7"/>
        <v>0</v>
      </c>
      <c r="S138" s="158">
        <v>0</v>
      </c>
      <c r="T138" s="159">
        <f t="shared" si="8"/>
        <v>0</v>
      </c>
      <c r="AR138" s="106" t="s">
        <v>213</v>
      </c>
      <c r="AT138" s="106" t="s">
        <v>197</v>
      </c>
      <c r="AU138" s="106" t="s">
        <v>174</v>
      </c>
      <c r="AY138" s="3" t="s">
        <v>194</v>
      </c>
      <c r="BE138" s="81">
        <f t="shared" si="9"/>
        <v>0</v>
      </c>
      <c r="BF138" s="81">
        <f t="shared" si="10"/>
        <v>0</v>
      </c>
      <c r="BG138" s="81">
        <f t="shared" si="11"/>
        <v>0</v>
      </c>
      <c r="BH138" s="81">
        <f t="shared" si="12"/>
        <v>0</v>
      </c>
      <c r="BI138" s="81">
        <f t="shared" si="13"/>
        <v>0</v>
      </c>
      <c r="BJ138" s="3" t="s">
        <v>174</v>
      </c>
      <c r="BK138" s="81">
        <f t="shared" si="14"/>
        <v>0</v>
      </c>
      <c r="BL138" s="3" t="s">
        <v>213</v>
      </c>
      <c r="BM138" s="106" t="s">
        <v>232</v>
      </c>
    </row>
    <row r="139" spans="2:65" s="18" customFormat="1" ht="37.9" customHeight="1">
      <c r="B139" s="121"/>
      <c r="C139" s="150" t="s">
        <v>220</v>
      </c>
      <c r="D139" s="150" t="s">
        <v>197</v>
      </c>
      <c r="E139" s="151" t="s">
        <v>3367</v>
      </c>
      <c r="F139" s="152" t="s">
        <v>3368</v>
      </c>
      <c r="G139" s="153" t="s">
        <v>803</v>
      </c>
      <c r="H139" s="154">
        <v>42.54</v>
      </c>
      <c r="I139" s="155"/>
      <c r="J139" s="155">
        <f t="shared" si="5"/>
        <v>0</v>
      </c>
      <c r="K139" s="156"/>
      <c r="L139" s="19"/>
      <c r="M139" s="157" t="s">
        <v>1</v>
      </c>
      <c r="N139" s="120" t="s">
        <v>42</v>
      </c>
      <c r="P139" s="158">
        <f t="shared" si="6"/>
        <v>0</v>
      </c>
      <c r="Q139" s="158">
        <v>0</v>
      </c>
      <c r="R139" s="158">
        <f t="shared" si="7"/>
        <v>0</v>
      </c>
      <c r="S139" s="158">
        <v>0</v>
      </c>
      <c r="T139" s="159">
        <f t="shared" si="8"/>
        <v>0</v>
      </c>
      <c r="AR139" s="106" t="s">
        <v>213</v>
      </c>
      <c r="AT139" s="106" t="s">
        <v>197</v>
      </c>
      <c r="AU139" s="106" t="s">
        <v>174</v>
      </c>
      <c r="AY139" s="3" t="s">
        <v>194</v>
      </c>
      <c r="BE139" s="81">
        <f t="shared" si="9"/>
        <v>0</v>
      </c>
      <c r="BF139" s="81">
        <f t="shared" si="10"/>
        <v>0</v>
      </c>
      <c r="BG139" s="81">
        <f t="shared" si="11"/>
        <v>0</v>
      </c>
      <c r="BH139" s="81">
        <f t="shared" si="12"/>
        <v>0</v>
      </c>
      <c r="BI139" s="81">
        <f t="shared" si="13"/>
        <v>0</v>
      </c>
      <c r="BJ139" s="3" t="s">
        <v>174</v>
      </c>
      <c r="BK139" s="81">
        <f t="shared" si="14"/>
        <v>0</v>
      </c>
      <c r="BL139" s="3" t="s">
        <v>213</v>
      </c>
      <c r="BM139" s="106" t="s">
        <v>240</v>
      </c>
    </row>
    <row r="140" spans="2:65" s="18" customFormat="1" ht="24.2" customHeight="1">
      <c r="B140" s="121"/>
      <c r="C140" s="150" t="s">
        <v>222</v>
      </c>
      <c r="D140" s="150" t="s">
        <v>197</v>
      </c>
      <c r="E140" s="151" t="s">
        <v>3369</v>
      </c>
      <c r="F140" s="152" t="s">
        <v>3370</v>
      </c>
      <c r="G140" s="153" t="s">
        <v>803</v>
      </c>
      <c r="H140" s="154">
        <v>42.54</v>
      </c>
      <c r="I140" s="155"/>
      <c r="J140" s="155">
        <f t="shared" si="5"/>
        <v>0</v>
      </c>
      <c r="K140" s="156"/>
      <c r="L140" s="19"/>
      <c r="M140" s="157" t="s">
        <v>1</v>
      </c>
      <c r="N140" s="120" t="s">
        <v>42</v>
      </c>
      <c r="P140" s="158">
        <f t="shared" si="6"/>
        <v>0</v>
      </c>
      <c r="Q140" s="158">
        <v>0</v>
      </c>
      <c r="R140" s="158">
        <f t="shared" si="7"/>
        <v>0</v>
      </c>
      <c r="S140" s="158">
        <v>0</v>
      </c>
      <c r="T140" s="159">
        <f t="shared" si="8"/>
        <v>0</v>
      </c>
      <c r="AR140" s="106" t="s">
        <v>213</v>
      </c>
      <c r="AT140" s="106" t="s">
        <v>197</v>
      </c>
      <c r="AU140" s="106" t="s">
        <v>174</v>
      </c>
      <c r="AY140" s="3" t="s">
        <v>194</v>
      </c>
      <c r="BE140" s="81">
        <f t="shared" si="9"/>
        <v>0</v>
      </c>
      <c r="BF140" s="81">
        <f t="shared" si="10"/>
        <v>0</v>
      </c>
      <c r="BG140" s="81">
        <f t="shared" si="11"/>
        <v>0</v>
      </c>
      <c r="BH140" s="81">
        <f t="shared" si="12"/>
        <v>0</v>
      </c>
      <c r="BI140" s="81">
        <f t="shared" si="13"/>
        <v>0</v>
      </c>
      <c r="BJ140" s="3" t="s">
        <v>174</v>
      </c>
      <c r="BK140" s="81">
        <f t="shared" si="14"/>
        <v>0</v>
      </c>
      <c r="BL140" s="3" t="s">
        <v>213</v>
      </c>
      <c r="BM140" s="106" t="s">
        <v>249</v>
      </c>
    </row>
    <row r="141" spans="2:65" s="18" customFormat="1" ht="21.75" customHeight="1">
      <c r="B141" s="121"/>
      <c r="C141" s="150" t="s">
        <v>224</v>
      </c>
      <c r="D141" s="150" t="s">
        <v>197</v>
      </c>
      <c r="E141" s="151" t="s">
        <v>1119</v>
      </c>
      <c r="F141" s="152" t="s">
        <v>1120</v>
      </c>
      <c r="G141" s="153" t="s">
        <v>803</v>
      </c>
      <c r="H141" s="154">
        <v>42.54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213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213</v>
      </c>
      <c r="BM141" s="106" t="s">
        <v>257</v>
      </c>
    </row>
    <row r="142" spans="2:65" s="18" customFormat="1" ht="24.2" customHeight="1">
      <c r="B142" s="121"/>
      <c r="C142" s="150" t="s">
        <v>195</v>
      </c>
      <c r="D142" s="150" t="s">
        <v>197</v>
      </c>
      <c r="E142" s="151" t="s">
        <v>1316</v>
      </c>
      <c r="F142" s="152" t="s">
        <v>1317</v>
      </c>
      <c r="G142" s="153" t="s">
        <v>803</v>
      </c>
      <c r="H142" s="154">
        <v>99.87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</v>
      </c>
      <c r="T142" s="159">
        <f t="shared" si="8"/>
        <v>0</v>
      </c>
      <c r="AR142" s="106" t="s">
        <v>213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213</v>
      </c>
      <c r="BM142" s="106" t="s">
        <v>265</v>
      </c>
    </row>
    <row r="143" spans="2:65" s="18" customFormat="1" ht="16.5" customHeight="1">
      <c r="B143" s="121"/>
      <c r="C143" s="165" t="s">
        <v>232</v>
      </c>
      <c r="D143" s="165" t="s">
        <v>209</v>
      </c>
      <c r="E143" s="166" t="s">
        <v>3371</v>
      </c>
      <c r="F143" s="167" t="s">
        <v>3372</v>
      </c>
      <c r="G143" s="168" t="s">
        <v>200</v>
      </c>
      <c r="H143" s="169">
        <v>188.75</v>
      </c>
      <c r="I143" s="170"/>
      <c r="J143" s="170">
        <f t="shared" si="5"/>
        <v>0</v>
      </c>
      <c r="K143" s="171"/>
      <c r="L143" s="172"/>
      <c r="M143" s="173" t="s">
        <v>1</v>
      </c>
      <c r="N143" s="174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</v>
      </c>
      <c r="T143" s="159">
        <f t="shared" si="8"/>
        <v>0</v>
      </c>
      <c r="AR143" s="106" t="s">
        <v>224</v>
      </c>
      <c r="AT143" s="106" t="s">
        <v>209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213</v>
      </c>
      <c r="BM143" s="106" t="s">
        <v>273</v>
      </c>
    </row>
    <row r="144" spans="2:65" s="18" customFormat="1" ht="24.2" customHeight="1">
      <c r="B144" s="121"/>
      <c r="C144" s="150" t="s">
        <v>236</v>
      </c>
      <c r="D144" s="150" t="s">
        <v>197</v>
      </c>
      <c r="E144" s="151" t="s">
        <v>3373</v>
      </c>
      <c r="F144" s="152" t="s">
        <v>3374</v>
      </c>
      <c r="G144" s="153" t="s">
        <v>803</v>
      </c>
      <c r="H144" s="154">
        <v>33.85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0</v>
      </c>
      <c r="R144" s="158">
        <f t="shared" si="7"/>
        <v>0</v>
      </c>
      <c r="S144" s="158">
        <v>0</v>
      </c>
      <c r="T144" s="159">
        <f t="shared" si="8"/>
        <v>0</v>
      </c>
      <c r="AR144" s="106" t="s">
        <v>213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213</v>
      </c>
      <c r="BM144" s="106" t="s">
        <v>281</v>
      </c>
    </row>
    <row r="145" spans="2:65" s="18" customFormat="1" ht="16.5" customHeight="1">
      <c r="B145" s="121"/>
      <c r="C145" s="165" t="s">
        <v>240</v>
      </c>
      <c r="D145" s="165" t="s">
        <v>209</v>
      </c>
      <c r="E145" s="166" t="s">
        <v>3375</v>
      </c>
      <c r="F145" s="167" t="s">
        <v>3376</v>
      </c>
      <c r="G145" s="168" t="s">
        <v>200</v>
      </c>
      <c r="H145" s="169">
        <v>63.98</v>
      </c>
      <c r="I145" s="170"/>
      <c r="J145" s="170">
        <f t="shared" si="5"/>
        <v>0</v>
      </c>
      <c r="K145" s="171"/>
      <c r="L145" s="172"/>
      <c r="M145" s="173" t="s">
        <v>1</v>
      </c>
      <c r="N145" s="174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0</v>
      </c>
      <c r="T145" s="159">
        <f t="shared" si="8"/>
        <v>0</v>
      </c>
      <c r="AR145" s="106" t="s">
        <v>224</v>
      </c>
      <c r="AT145" s="106" t="s">
        <v>209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213</v>
      </c>
      <c r="BM145" s="106" t="s">
        <v>289</v>
      </c>
    </row>
    <row r="146" spans="2:65" s="18" customFormat="1" ht="24.2" customHeight="1">
      <c r="B146" s="121"/>
      <c r="C146" s="150" t="s">
        <v>244</v>
      </c>
      <c r="D146" s="150" t="s">
        <v>197</v>
      </c>
      <c r="E146" s="151" t="s">
        <v>3377</v>
      </c>
      <c r="F146" s="152" t="s">
        <v>3378</v>
      </c>
      <c r="G146" s="153" t="s">
        <v>419</v>
      </c>
      <c r="H146" s="154">
        <v>86.8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213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213</v>
      </c>
      <c r="BM146" s="106" t="s">
        <v>297</v>
      </c>
    </row>
    <row r="147" spans="2:65" s="137" customFormat="1" ht="22.9" customHeight="1">
      <c r="B147" s="138"/>
      <c r="D147" s="139" t="s">
        <v>75</v>
      </c>
      <c r="E147" s="148" t="s">
        <v>213</v>
      </c>
      <c r="F147" s="148" t="s">
        <v>1184</v>
      </c>
      <c r="I147" s="141"/>
      <c r="J147" s="149">
        <f>BK147</f>
        <v>0</v>
      </c>
      <c r="L147" s="138"/>
      <c r="M147" s="143"/>
      <c r="P147" s="144">
        <f>P148</f>
        <v>0</v>
      </c>
      <c r="R147" s="144">
        <f>R148</f>
        <v>0</v>
      </c>
      <c r="T147" s="145">
        <f>T148</f>
        <v>0</v>
      </c>
      <c r="AR147" s="139" t="s">
        <v>84</v>
      </c>
      <c r="AT147" s="146" t="s">
        <v>75</v>
      </c>
      <c r="AU147" s="146" t="s">
        <v>84</v>
      </c>
      <c r="AY147" s="139" t="s">
        <v>194</v>
      </c>
      <c r="BK147" s="147">
        <f>BK148</f>
        <v>0</v>
      </c>
    </row>
    <row r="148" spans="2:65" s="18" customFormat="1" ht="37.9" customHeight="1">
      <c r="B148" s="121"/>
      <c r="C148" s="150" t="s">
        <v>249</v>
      </c>
      <c r="D148" s="150" t="s">
        <v>197</v>
      </c>
      <c r="E148" s="151" t="s">
        <v>3379</v>
      </c>
      <c r="F148" s="152" t="s">
        <v>3380</v>
      </c>
      <c r="G148" s="153" t="s">
        <v>803</v>
      </c>
      <c r="H148" s="154">
        <v>8.68</v>
      </c>
      <c r="I148" s="155"/>
      <c r="J148" s="155">
        <f>ROUND(I148*H148,2)</f>
        <v>0</v>
      </c>
      <c r="K148" s="156"/>
      <c r="L148" s="19"/>
      <c r="M148" s="157" t="s">
        <v>1</v>
      </c>
      <c r="N148" s="120" t="s">
        <v>42</v>
      </c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AR148" s="106" t="s">
        <v>213</v>
      </c>
      <c r="AT148" s="106" t="s">
        <v>197</v>
      </c>
      <c r="AU148" s="106" t="s">
        <v>174</v>
      </c>
      <c r="AY148" s="3" t="s">
        <v>194</v>
      </c>
      <c r="BE148" s="81">
        <f>IF(N148="základná",J148,0)</f>
        <v>0</v>
      </c>
      <c r="BF148" s="81">
        <f>IF(N148="znížená",J148,0)</f>
        <v>0</v>
      </c>
      <c r="BG148" s="81">
        <f>IF(N148="zákl. prenesená",J148,0)</f>
        <v>0</v>
      </c>
      <c r="BH148" s="81">
        <f>IF(N148="zníž. prenesená",J148,0)</f>
        <v>0</v>
      </c>
      <c r="BI148" s="81">
        <f>IF(N148="nulová",J148,0)</f>
        <v>0</v>
      </c>
      <c r="BJ148" s="3" t="s">
        <v>174</v>
      </c>
      <c r="BK148" s="81">
        <f>ROUND(I148*H148,2)</f>
        <v>0</v>
      </c>
      <c r="BL148" s="3" t="s">
        <v>213</v>
      </c>
      <c r="BM148" s="106" t="s">
        <v>305</v>
      </c>
    </row>
    <row r="149" spans="2:65" s="137" customFormat="1" ht="22.9" customHeight="1">
      <c r="B149" s="138"/>
      <c r="D149" s="139" t="s">
        <v>75</v>
      </c>
      <c r="E149" s="148" t="s">
        <v>224</v>
      </c>
      <c r="F149" s="148" t="s">
        <v>808</v>
      </c>
      <c r="I149" s="141"/>
      <c r="J149" s="149">
        <f>BK149</f>
        <v>0</v>
      </c>
      <c r="L149" s="138"/>
      <c r="M149" s="143"/>
      <c r="P149" s="144">
        <f>SUM(P150:P158)</f>
        <v>0</v>
      </c>
      <c r="R149" s="144">
        <f>SUM(R150:R158)</f>
        <v>0</v>
      </c>
      <c r="T149" s="145">
        <f>SUM(T150:T158)</f>
        <v>0</v>
      </c>
      <c r="AR149" s="139" t="s">
        <v>84</v>
      </c>
      <c r="AT149" s="146" t="s">
        <v>75</v>
      </c>
      <c r="AU149" s="146" t="s">
        <v>84</v>
      </c>
      <c r="AY149" s="139" t="s">
        <v>194</v>
      </c>
      <c r="BK149" s="147">
        <f>SUM(BK150:BK158)</f>
        <v>0</v>
      </c>
    </row>
    <row r="150" spans="2:65" s="18" customFormat="1" ht="24.2" customHeight="1">
      <c r="B150" s="121"/>
      <c r="C150" s="150" t="s">
        <v>253</v>
      </c>
      <c r="D150" s="150" t="s">
        <v>197</v>
      </c>
      <c r="E150" s="151" t="s">
        <v>3385</v>
      </c>
      <c r="F150" s="152" t="s">
        <v>3386</v>
      </c>
      <c r="G150" s="153" t="s">
        <v>284</v>
      </c>
      <c r="H150" s="154">
        <v>108.5</v>
      </c>
      <c r="I150" s="155"/>
      <c r="J150" s="155">
        <f t="shared" ref="J150:J158" si="15">ROUND(I150*H150,2)</f>
        <v>0</v>
      </c>
      <c r="K150" s="156"/>
      <c r="L150" s="19"/>
      <c r="M150" s="157" t="s">
        <v>1</v>
      </c>
      <c r="N150" s="120" t="s">
        <v>42</v>
      </c>
      <c r="P150" s="158">
        <f t="shared" ref="P150:P158" si="16">O150*H150</f>
        <v>0</v>
      </c>
      <c r="Q150" s="158">
        <v>0</v>
      </c>
      <c r="R150" s="158">
        <f t="shared" ref="R150:R158" si="17">Q150*H150</f>
        <v>0</v>
      </c>
      <c r="S150" s="158">
        <v>0</v>
      </c>
      <c r="T150" s="159">
        <f t="shared" ref="T150:T158" si="18">S150*H150</f>
        <v>0</v>
      </c>
      <c r="AR150" s="106" t="s">
        <v>213</v>
      </c>
      <c r="AT150" s="106" t="s">
        <v>197</v>
      </c>
      <c r="AU150" s="106" t="s">
        <v>174</v>
      </c>
      <c r="AY150" s="3" t="s">
        <v>194</v>
      </c>
      <c r="BE150" s="81">
        <f t="shared" ref="BE150:BE158" si="19">IF(N150="základná",J150,0)</f>
        <v>0</v>
      </c>
      <c r="BF150" s="81">
        <f t="shared" ref="BF150:BF158" si="20">IF(N150="znížená",J150,0)</f>
        <v>0</v>
      </c>
      <c r="BG150" s="81">
        <f t="shared" ref="BG150:BG158" si="21">IF(N150="zákl. prenesená",J150,0)</f>
        <v>0</v>
      </c>
      <c r="BH150" s="81">
        <f t="shared" ref="BH150:BH158" si="22">IF(N150="zníž. prenesená",J150,0)</f>
        <v>0</v>
      </c>
      <c r="BI150" s="81">
        <f t="shared" ref="BI150:BI158" si="23">IF(N150="nulová",J150,0)</f>
        <v>0</v>
      </c>
      <c r="BJ150" s="3" t="s">
        <v>174</v>
      </c>
      <c r="BK150" s="81">
        <f t="shared" ref="BK150:BK158" si="24">ROUND(I150*H150,2)</f>
        <v>0</v>
      </c>
      <c r="BL150" s="3" t="s">
        <v>213</v>
      </c>
      <c r="BM150" s="106" t="s">
        <v>313</v>
      </c>
    </row>
    <row r="151" spans="2:65" s="18" customFormat="1" ht="24.2" customHeight="1">
      <c r="B151" s="121"/>
      <c r="C151" s="165" t="s">
        <v>257</v>
      </c>
      <c r="D151" s="165" t="s">
        <v>209</v>
      </c>
      <c r="E151" s="166" t="s">
        <v>3387</v>
      </c>
      <c r="F151" s="167" t="s">
        <v>3388</v>
      </c>
      <c r="G151" s="168" t="s">
        <v>284</v>
      </c>
      <c r="H151" s="169">
        <v>108.5</v>
      </c>
      <c r="I151" s="170"/>
      <c r="J151" s="170">
        <f t="shared" si="15"/>
        <v>0</v>
      </c>
      <c r="K151" s="171"/>
      <c r="L151" s="172"/>
      <c r="M151" s="173" t="s">
        <v>1</v>
      </c>
      <c r="N151" s="174" t="s">
        <v>42</v>
      </c>
      <c r="P151" s="158">
        <f t="shared" si="16"/>
        <v>0</v>
      </c>
      <c r="Q151" s="158">
        <v>0</v>
      </c>
      <c r="R151" s="158">
        <f t="shared" si="17"/>
        <v>0</v>
      </c>
      <c r="S151" s="158">
        <v>0</v>
      </c>
      <c r="T151" s="159">
        <f t="shared" si="18"/>
        <v>0</v>
      </c>
      <c r="AR151" s="106" t="s">
        <v>224</v>
      </c>
      <c r="AT151" s="106" t="s">
        <v>209</v>
      </c>
      <c r="AU151" s="106" t="s">
        <v>174</v>
      </c>
      <c r="AY151" s="3" t="s">
        <v>194</v>
      </c>
      <c r="BE151" s="81">
        <f t="shared" si="19"/>
        <v>0</v>
      </c>
      <c r="BF151" s="81">
        <f t="shared" si="20"/>
        <v>0</v>
      </c>
      <c r="BG151" s="81">
        <f t="shared" si="21"/>
        <v>0</v>
      </c>
      <c r="BH151" s="81">
        <f t="shared" si="22"/>
        <v>0</v>
      </c>
      <c r="BI151" s="81">
        <f t="shared" si="23"/>
        <v>0</v>
      </c>
      <c r="BJ151" s="3" t="s">
        <v>174</v>
      </c>
      <c r="BK151" s="81">
        <f t="shared" si="24"/>
        <v>0</v>
      </c>
      <c r="BL151" s="3" t="s">
        <v>213</v>
      </c>
      <c r="BM151" s="106" t="s">
        <v>321</v>
      </c>
    </row>
    <row r="152" spans="2:65" s="18" customFormat="1" ht="24.2" customHeight="1">
      <c r="B152" s="121"/>
      <c r="C152" s="150" t="s">
        <v>261</v>
      </c>
      <c r="D152" s="150" t="s">
        <v>197</v>
      </c>
      <c r="E152" s="151" t="s">
        <v>3401</v>
      </c>
      <c r="F152" s="152" t="s">
        <v>3402</v>
      </c>
      <c r="G152" s="153" t="s">
        <v>284</v>
      </c>
      <c r="H152" s="154">
        <v>108.5</v>
      </c>
      <c r="I152" s="155"/>
      <c r="J152" s="155">
        <f t="shared" si="15"/>
        <v>0</v>
      </c>
      <c r="K152" s="156"/>
      <c r="L152" s="19"/>
      <c r="M152" s="157" t="s">
        <v>1</v>
      </c>
      <c r="N152" s="120" t="s">
        <v>42</v>
      </c>
      <c r="P152" s="158">
        <f t="shared" si="16"/>
        <v>0</v>
      </c>
      <c r="Q152" s="158">
        <v>0</v>
      </c>
      <c r="R152" s="158">
        <f t="shared" si="17"/>
        <v>0</v>
      </c>
      <c r="S152" s="158">
        <v>0</v>
      </c>
      <c r="T152" s="159">
        <f t="shared" si="18"/>
        <v>0</v>
      </c>
      <c r="AR152" s="106" t="s">
        <v>213</v>
      </c>
      <c r="AT152" s="106" t="s">
        <v>197</v>
      </c>
      <c r="AU152" s="106" t="s">
        <v>174</v>
      </c>
      <c r="AY152" s="3" t="s">
        <v>194</v>
      </c>
      <c r="BE152" s="81">
        <f t="shared" si="19"/>
        <v>0</v>
      </c>
      <c r="BF152" s="81">
        <f t="shared" si="20"/>
        <v>0</v>
      </c>
      <c r="BG152" s="81">
        <f t="shared" si="21"/>
        <v>0</v>
      </c>
      <c r="BH152" s="81">
        <f t="shared" si="22"/>
        <v>0</v>
      </c>
      <c r="BI152" s="81">
        <f t="shared" si="23"/>
        <v>0</v>
      </c>
      <c r="BJ152" s="3" t="s">
        <v>174</v>
      </c>
      <c r="BK152" s="81">
        <f t="shared" si="24"/>
        <v>0</v>
      </c>
      <c r="BL152" s="3" t="s">
        <v>213</v>
      </c>
      <c r="BM152" s="106" t="s">
        <v>329</v>
      </c>
    </row>
    <row r="153" spans="2:65" s="18" customFormat="1" ht="24.2" customHeight="1">
      <c r="B153" s="121"/>
      <c r="C153" s="150" t="s">
        <v>265</v>
      </c>
      <c r="D153" s="150" t="s">
        <v>197</v>
      </c>
      <c r="E153" s="151" t="s">
        <v>3403</v>
      </c>
      <c r="F153" s="152" t="s">
        <v>3404</v>
      </c>
      <c r="G153" s="153" t="s">
        <v>284</v>
      </c>
      <c r="H153" s="154">
        <v>108.5</v>
      </c>
      <c r="I153" s="155"/>
      <c r="J153" s="155">
        <f t="shared" si="15"/>
        <v>0</v>
      </c>
      <c r="K153" s="156"/>
      <c r="L153" s="19"/>
      <c r="M153" s="157" t="s">
        <v>1</v>
      </c>
      <c r="N153" s="120" t="s">
        <v>42</v>
      </c>
      <c r="P153" s="158">
        <f t="shared" si="16"/>
        <v>0</v>
      </c>
      <c r="Q153" s="158">
        <v>0</v>
      </c>
      <c r="R153" s="158">
        <f t="shared" si="17"/>
        <v>0</v>
      </c>
      <c r="S153" s="158">
        <v>0</v>
      </c>
      <c r="T153" s="159">
        <f t="shared" si="18"/>
        <v>0</v>
      </c>
      <c r="AR153" s="106" t="s">
        <v>213</v>
      </c>
      <c r="AT153" s="106" t="s">
        <v>197</v>
      </c>
      <c r="AU153" s="106" t="s">
        <v>174</v>
      </c>
      <c r="AY153" s="3" t="s">
        <v>194</v>
      </c>
      <c r="BE153" s="81">
        <f t="shared" si="19"/>
        <v>0</v>
      </c>
      <c r="BF153" s="81">
        <f t="shared" si="20"/>
        <v>0</v>
      </c>
      <c r="BG153" s="81">
        <f t="shared" si="21"/>
        <v>0</v>
      </c>
      <c r="BH153" s="81">
        <f t="shared" si="22"/>
        <v>0</v>
      </c>
      <c r="BI153" s="81">
        <f t="shared" si="23"/>
        <v>0</v>
      </c>
      <c r="BJ153" s="3" t="s">
        <v>174</v>
      </c>
      <c r="BK153" s="81">
        <f t="shared" si="24"/>
        <v>0</v>
      </c>
      <c r="BL153" s="3" t="s">
        <v>213</v>
      </c>
      <c r="BM153" s="106" t="s">
        <v>337</v>
      </c>
    </row>
    <row r="154" spans="2:65" s="18" customFormat="1" ht="24.2" customHeight="1">
      <c r="B154" s="121"/>
      <c r="C154" s="150" t="s">
        <v>269</v>
      </c>
      <c r="D154" s="150" t="s">
        <v>197</v>
      </c>
      <c r="E154" s="151" t="s">
        <v>3405</v>
      </c>
      <c r="F154" s="152" t="s">
        <v>3406</v>
      </c>
      <c r="G154" s="153" t="s">
        <v>227</v>
      </c>
      <c r="H154" s="154">
        <v>2</v>
      </c>
      <c r="I154" s="155"/>
      <c r="J154" s="155">
        <f t="shared" si="15"/>
        <v>0</v>
      </c>
      <c r="K154" s="156"/>
      <c r="L154" s="19"/>
      <c r="M154" s="157" t="s">
        <v>1</v>
      </c>
      <c r="N154" s="120" t="s">
        <v>42</v>
      </c>
      <c r="P154" s="158">
        <f t="shared" si="16"/>
        <v>0</v>
      </c>
      <c r="Q154" s="158">
        <v>0</v>
      </c>
      <c r="R154" s="158">
        <f t="shared" si="17"/>
        <v>0</v>
      </c>
      <c r="S154" s="158">
        <v>0</v>
      </c>
      <c r="T154" s="159">
        <f t="shared" si="18"/>
        <v>0</v>
      </c>
      <c r="AR154" s="106" t="s">
        <v>213</v>
      </c>
      <c r="AT154" s="106" t="s">
        <v>197</v>
      </c>
      <c r="AU154" s="106" t="s">
        <v>174</v>
      </c>
      <c r="AY154" s="3" t="s">
        <v>194</v>
      </c>
      <c r="BE154" s="81">
        <f t="shared" si="19"/>
        <v>0</v>
      </c>
      <c r="BF154" s="81">
        <f t="shared" si="20"/>
        <v>0</v>
      </c>
      <c r="BG154" s="81">
        <f t="shared" si="21"/>
        <v>0</v>
      </c>
      <c r="BH154" s="81">
        <f t="shared" si="22"/>
        <v>0</v>
      </c>
      <c r="BI154" s="81">
        <f t="shared" si="23"/>
        <v>0</v>
      </c>
      <c r="BJ154" s="3" t="s">
        <v>174</v>
      </c>
      <c r="BK154" s="81">
        <f t="shared" si="24"/>
        <v>0</v>
      </c>
      <c r="BL154" s="3" t="s">
        <v>213</v>
      </c>
      <c r="BM154" s="106" t="s">
        <v>468</v>
      </c>
    </row>
    <row r="155" spans="2:65" s="18" customFormat="1" ht="16.5" customHeight="1">
      <c r="B155" s="121"/>
      <c r="C155" s="150" t="s">
        <v>273</v>
      </c>
      <c r="D155" s="150" t="s">
        <v>197</v>
      </c>
      <c r="E155" s="151" t="s">
        <v>3413</v>
      </c>
      <c r="F155" s="152" t="s">
        <v>3414</v>
      </c>
      <c r="G155" s="153" t="s">
        <v>227</v>
      </c>
      <c r="H155" s="154">
        <v>2</v>
      </c>
      <c r="I155" s="155"/>
      <c r="J155" s="155">
        <f t="shared" si="15"/>
        <v>0</v>
      </c>
      <c r="K155" s="156"/>
      <c r="L155" s="19"/>
      <c r="M155" s="157" t="s">
        <v>1</v>
      </c>
      <c r="N155" s="120" t="s">
        <v>42</v>
      </c>
      <c r="P155" s="158">
        <f t="shared" si="16"/>
        <v>0</v>
      </c>
      <c r="Q155" s="158">
        <v>0</v>
      </c>
      <c r="R155" s="158">
        <f t="shared" si="17"/>
        <v>0</v>
      </c>
      <c r="S155" s="158">
        <v>0</v>
      </c>
      <c r="T155" s="159">
        <f t="shared" si="18"/>
        <v>0</v>
      </c>
      <c r="AR155" s="106" t="s">
        <v>213</v>
      </c>
      <c r="AT155" s="106" t="s">
        <v>197</v>
      </c>
      <c r="AU155" s="106" t="s">
        <v>174</v>
      </c>
      <c r="AY155" s="3" t="s">
        <v>194</v>
      </c>
      <c r="BE155" s="81">
        <f t="shared" si="19"/>
        <v>0</v>
      </c>
      <c r="BF155" s="81">
        <f t="shared" si="20"/>
        <v>0</v>
      </c>
      <c r="BG155" s="81">
        <f t="shared" si="21"/>
        <v>0</v>
      </c>
      <c r="BH155" s="81">
        <f t="shared" si="22"/>
        <v>0</v>
      </c>
      <c r="BI155" s="81">
        <f t="shared" si="23"/>
        <v>0</v>
      </c>
      <c r="BJ155" s="3" t="s">
        <v>174</v>
      </c>
      <c r="BK155" s="81">
        <f t="shared" si="24"/>
        <v>0</v>
      </c>
      <c r="BL155" s="3" t="s">
        <v>213</v>
      </c>
      <c r="BM155" s="106" t="s">
        <v>474</v>
      </c>
    </row>
    <row r="156" spans="2:65" s="18" customFormat="1" ht="24.2" customHeight="1">
      <c r="B156" s="121"/>
      <c r="C156" s="165" t="s">
        <v>277</v>
      </c>
      <c r="D156" s="165" t="s">
        <v>209</v>
      </c>
      <c r="E156" s="166" t="s">
        <v>3415</v>
      </c>
      <c r="F156" s="167" t="s">
        <v>3416</v>
      </c>
      <c r="G156" s="168" t="s">
        <v>284</v>
      </c>
      <c r="H156" s="169">
        <v>2</v>
      </c>
      <c r="I156" s="170"/>
      <c r="J156" s="170">
        <f t="shared" si="15"/>
        <v>0</v>
      </c>
      <c r="K156" s="171"/>
      <c r="L156" s="172"/>
      <c r="M156" s="173" t="s">
        <v>1</v>
      </c>
      <c r="N156" s="174" t="s">
        <v>42</v>
      </c>
      <c r="P156" s="158">
        <f t="shared" si="16"/>
        <v>0</v>
      </c>
      <c r="Q156" s="158">
        <v>0</v>
      </c>
      <c r="R156" s="158">
        <f t="shared" si="17"/>
        <v>0</v>
      </c>
      <c r="S156" s="158">
        <v>0</v>
      </c>
      <c r="T156" s="159">
        <f t="shared" si="18"/>
        <v>0</v>
      </c>
      <c r="AR156" s="106" t="s">
        <v>224</v>
      </c>
      <c r="AT156" s="106" t="s">
        <v>209</v>
      </c>
      <c r="AU156" s="106" t="s">
        <v>174</v>
      </c>
      <c r="AY156" s="3" t="s">
        <v>194</v>
      </c>
      <c r="BE156" s="81">
        <f t="shared" si="19"/>
        <v>0</v>
      </c>
      <c r="BF156" s="81">
        <f t="shared" si="20"/>
        <v>0</v>
      </c>
      <c r="BG156" s="81">
        <f t="shared" si="21"/>
        <v>0</v>
      </c>
      <c r="BH156" s="81">
        <f t="shared" si="22"/>
        <v>0</v>
      </c>
      <c r="BI156" s="81">
        <f t="shared" si="23"/>
        <v>0</v>
      </c>
      <c r="BJ156" s="3" t="s">
        <v>174</v>
      </c>
      <c r="BK156" s="81">
        <f t="shared" si="24"/>
        <v>0</v>
      </c>
      <c r="BL156" s="3" t="s">
        <v>213</v>
      </c>
      <c r="BM156" s="106" t="s">
        <v>482</v>
      </c>
    </row>
    <row r="157" spans="2:65" s="18" customFormat="1" ht="16.5" customHeight="1">
      <c r="B157" s="121"/>
      <c r="C157" s="150" t="s">
        <v>281</v>
      </c>
      <c r="D157" s="150" t="s">
        <v>197</v>
      </c>
      <c r="E157" s="151" t="s">
        <v>3417</v>
      </c>
      <c r="F157" s="152" t="s">
        <v>3418</v>
      </c>
      <c r="G157" s="153" t="s">
        <v>284</v>
      </c>
      <c r="H157" s="154">
        <v>108.5</v>
      </c>
      <c r="I157" s="155"/>
      <c r="J157" s="155">
        <f t="shared" si="15"/>
        <v>0</v>
      </c>
      <c r="K157" s="156"/>
      <c r="L157" s="19"/>
      <c r="M157" s="157" t="s">
        <v>1</v>
      </c>
      <c r="N157" s="120" t="s">
        <v>42</v>
      </c>
      <c r="P157" s="158">
        <f t="shared" si="16"/>
        <v>0</v>
      </c>
      <c r="Q157" s="158">
        <v>0</v>
      </c>
      <c r="R157" s="158">
        <f t="shared" si="17"/>
        <v>0</v>
      </c>
      <c r="S157" s="158">
        <v>0</v>
      </c>
      <c r="T157" s="159">
        <f t="shared" si="18"/>
        <v>0</v>
      </c>
      <c r="AR157" s="106" t="s">
        <v>213</v>
      </c>
      <c r="AT157" s="106" t="s">
        <v>197</v>
      </c>
      <c r="AU157" s="106" t="s">
        <v>174</v>
      </c>
      <c r="AY157" s="3" t="s">
        <v>194</v>
      </c>
      <c r="BE157" s="81">
        <f t="shared" si="19"/>
        <v>0</v>
      </c>
      <c r="BF157" s="81">
        <f t="shared" si="20"/>
        <v>0</v>
      </c>
      <c r="BG157" s="81">
        <f t="shared" si="21"/>
        <v>0</v>
      </c>
      <c r="BH157" s="81">
        <f t="shared" si="22"/>
        <v>0</v>
      </c>
      <c r="BI157" s="81">
        <f t="shared" si="23"/>
        <v>0</v>
      </c>
      <c r="BJ157" s="3" t="s">
        <v>174</v>
      </c>
      <c r="BK157" s="81">
        <f t="shared" si="24"/>
        <v>0</v>
      </c>
      <c r="BL157" s="3" t="s">
        <v>213</v>
      </c>
      <c r="BM157" s="106" t="s">
        <v>490</v>
      </c>
    </row>
    <row r="158" spans="2:65" s="18" customFormat="1" ht="24.2" customHeight="1">
      <c r="B158" s="121"/>
      <c r="C158" s="150" t="s">
        <v>7</v>
      </c>
      <c r="D158" s="150" t="s">
        <v>197</v>
      </c>
      <c r="E158" s="151" t="s">
        <v>3419</v>
      </c>
      <c r="F158" s="152" t="s">
        <v>3420</v>
      </c>
      <c r="G158" s="153" t="s">
        <v>284</v>
      </c>
      <c r="H158" s="154">
        <v>108.5</v>
      </c>
      <c r="I158" s="155"/>
      <c r="J158" s="155">
        <f t="shared" si="15"/>
        <v>0</v>
      </c>
      <c r="K158" s="156"/>
      <c r="L158" s="19"/>
      <c r="M158" s="157" t="s">
        <v>1</v>
      </c>
      <c r="N158" s="120" t="s">
        <v>42</v>
      </c>
      <c r="P158" s="158">
        <f t="shared" si="16"/>
        <v>0</v>
      </c>
      <c r="Q158" s="158">
        <v>0</v>
      </c>
      <c r="R158" s="158">
        <f t="shared" si="17"/>
        <v>0</v>
      </c>
      <c r="S158" s="158">
        <v>0</v>
      </c>
      <c r="T158" s="159">
        <f t="shared" si="18"/>
        <v>0</v>
      </c>
      <c r="AR158" s="106" t="s">
        <v>213</v>
      </c>
      <c r="AT158" s="106" t="s">
        <v>197</v>
      </c>
      <c r="AU158" s="106" t="s">
        <v>174</v>
      </c>
      <c r="AY158" s="3" t="s">
        <v>194</v>
      </c>
      <c r="BE158" s="81">
        <f t="shared" si="19"/>
        <v>0</v>
      </c>
      <c r="BF158" s="81">
        <f t="shared" si="20"/>
        <v>0</v>
      </c>
      <c r="BG158" s="81">
        <f t="shared" si="21"/>
        <v>0</v>
      </c>
      <c r="BH158" s="81">
        <f t="shared" si="22"/>
        <v>0</v>
      </c>
      <c r="BI158" s="81">
        <f t="shared" si="23"/>
        <v>0</v>
      </c>
      <c r="BJ158" s="3" t="s">
        <v>174</v>
      </c>
      <c r="BK158" s="81">
        <f t="shared" si="24"/>
        <v>0</v>
      </c>
      <c r="BL158" s="3" t="s">
        <v>213</v>
      </c>
      <c r="BM158" s="106" t="s">
        <v>498</v>
      </c>
    </row>
    <row r="159" spans="2:65" s="137" customFormat="1" ht="22.9" customHeight="1">
      <c r="B159" s="138"/>
      <c r="D159" s="139" t="s">
        <v>75</v>
      </c>
      <c r="E159" s="148" t="s">
        <v>705</v>
      </c>
      <c r="F159" s="148" t="s">
        <v>1242</v>
      </c>
      <c r="I159" s="141"/>
      <c r="J159" s="149">
        <f>BK159</f>
        <v>0</v>
      </c>
      <c r="L159" s="138"/>
      <c r="M159" s="143"/>
      <c r="P159" s="144">
        <f>P160</f>
        <v>0</v>
      </c>
      <c r="R159" s="144">
        <f>R160</f>
        <v>0</v>
      </c>
      <c r="T159" s="145">
        <f>T160</f>
        <v>0</v>
      </c>
      <c r="AR159" s="139" t="s">
        <v>84</v>
      </c>
      <c r="AT159" s="146" t="s">
        <v>75</v>
      </c>
      <c r="AU159" s="146" t="s">
        <v>84</v>
      </c>
      <c r="AY159" s="139" t="s">
        <v>194</v>
      </c>
      <c r="BK159" s="147">
        <f>BK160</f>
        <v>0</v>
      </c>
    </row>
    <row r="160" spans="2:65" s="18" customFormat="1" ht="33" customHeight="1">
      <c r="B160" s="121"/>
      <c r="C160" s="150" t="s">
        <v>289</v>
      </c>
      <c r="D160" s="150" t="s">
        <v>197</v>
      </c>
      <c r="E160" s="151" t="s">
        <v>3427</v>
      </c>
      <c r="F160" s="152" t="s">
        <v>3428</v>
      </c>
      <c r="G160" s="153" t="s">
        <v>200</v>
      </c>
      <c r="H160" s="154">
        <v>269.72699999999998</v>
      </c>
      <c r="I160" s="155"/>
      <c r="J160" s="155">
        <f>ROUND(I160*H160,2)</f>
        <v>0</v>
      </c>
      <c r="K160" s="156"/>
      <c r="L160" s="19"/>
      <c r="M160" s="160" t="s">
        <v>1</v>
      </c>
      <c r="N160" s="161" t="s">
        <v>42</v>
      </c>
      <c r="O160" s="162"/>
      <c r="P160" s="163">
        <f>O160*H160</f>
        <v>0</v>
      </c>
      <c r="Q160" s="163">
        <v>0</v>
      </c>
      <c r="R160" s="163">
        <f>Q160*H160</f>
        <v>0</v>
      </c>
      <c r="S160" s="163">
        <v>0</v>
      </c>
      <c r="T160" s="164">
        <f>S160*H160</f>
        <v>0</v>
      </c>
      <c r="AR160" s="106" t="s">
        <v>213</v>
      </c>
      <c r="AT160" s="106" t="s">
        <v>197</v>
      </c>
      <c r="AU160" s="106" t="s">
        <v>174</v>
      </c>
      <c r="AY160" s="3" t="s">
        <v>194</v>
      </c>
      <c r="BE160" s="81">
        <f>IF(N160="základná",J160,0)</f>
        <v>0</v>
      </c>
      <c r="BF160" s="81">
        <f>IF(N160="znížená",J160,0)</f>
        <v>0</v>
      </c>
      <c r="BG160" s="81">
        <f>IF(N160="zákl. prenesená",J160,0)</f>
        <v>0</v>
      </c>
      <c r="BH160" s="81">
        <f>IF(N160="zníž. prenesená",J160,0)</f>
        <v>0</v>
      </c>
      <c r="BI160" s="81">
        <f>IF(N160="nulová",J160,0)</f>
        <v>0</v>
      </c>
      <c r="BJ160" s="3" t="s">
        <v>174</v>
      </c>
      <c r="BK160" s="81">
        <f>ROUND(I160*H160,2)</f>
        <v>0</v>
      </c>
      <c r="BL160" s="3" t="s">
        <v>213</v>
      </c>
      <c r="BM160" s="106" t="s">
        <v>506</v>
      </c>
    </row>
    <row r="161" spans="2:12" s="18" customFormat="1" ht="6.95" customHeight="1">
      <c r="B161" s="33"/>
      <c r="C161" s="34"/>
      <c r="D161" s="34"/>
      <c r="E161" s="34"/>
      <c r="F161" s="34"/>
      <c r="G161" s="34"/>
      <c r="H161" s="34"/>
      <c r="I161" s="34"/>
      <c r="J161" s="34"/>
      <c r="K161" s="34"/>
      <c r="L161" s="19"/>
    </row>
  </sheetData>
  <autoFilter ref="C130:K160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6"/>
  <sheetViews>
    <sheetView showGridLines="0" topLeftCell="A203" workbookViewId="0">
      <selection activeCell="L225" sqref="L225:L235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21.66406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89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341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86</v>
      </c>
      <c r="I11" s="12" t="s">
        <v>18</v>
      </c>
      <c r="J11" s="13" t="s">
        <v>155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21.75" customHeight="1">
      <c r="B13" s="19"/>
      <c r="D13" s="10" t="s">
        <v>156</v>
      </c>
      <c r="F13" s="87" t="s">
        <v>157</v>
      </c>
      <c r="I13" s="10" t="s">
        <v>158</v>
      </c>
      <c r="J13" s="87" t="s">
        <v>159</v>
      </c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160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J95</f>
        <v>0</v>
      </c>
      <c r="L30" s="19"/>
    </row>
    <row r="31" spans="2:12" s="18" customFormat="1" ht="14.45" customHeight="1">
      <c r="B31" s="19"/>
      <c r="D31" s="17" t="s">
        <v>146</v>
      </c>
      <c r="J31" s="90">
        <f>J103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ROUND((SUM(BE103:BE110) + SUM(BE130:BE235)),  2)</f>
        <v>0</v>
      </c>
      <c r="G35" s="96"/>
      <c r="H35" s="96"/>
      <c r="I35" s="97">
        <v>0.23</v>
      </c>
      <c r="J35" s="95">
        <f>ROUND(((SUM(BE103:BE110) + SUM(BE130:BE235))*I35),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ROUND((SUM(BF103:BF110) + SUM(BF130:BF235)),  2)</f>
        <v>0</v>
      </c>
      <c r="I36" s="99">
        <v>0.23</v>
      </c>
      <c r="J36" s="98">
        <f>ROUND(((SUM(BF103:BF110) + SUM(BF130:BF235))*I36),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ROUND((SUM(BG103:BG110) + SUM(BG130:BG235)),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ROUND((SUM(BH103:BH110) + SUM(BH130:BH235)),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ROUND((SUM(BI103:BI110) + SUM(BI130:BI235)),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s="18" customFormat="1" ht="14.45" customHeight="1">
      <c r="B49" s="19"/>
      <c r="D49" s="30" t="s">
        <v>49</v>
      </c>
      <c r="E49" s="31"/>
      <c r="F49" s="31"/>
      <c r="G49" s="30" t="s">
        <v>50</v>
      </c>
      <c r="H49" s="31"/>
      <c r="I49" s="31"/>
      <c r="J49" s="31"/>
      <c r="K49" s="31"/>
      <c r="L49" s="19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 s="18" customFormat="1" ht="12.75">
      <c r="B60" s="19"/>
      <c r="D60" s="32" t="s">
        <v>51</v>
      </c>
      <c r="E60" s="21"/>
      <c r="F60" s="103" t="s">
        <v>52</v>
      </c>
      <c r="G60" s="32" t="s">
        <v>51</v>
      </c>
      <c r="H60" s="21"/>
      <c r="I60" s="21"/>
      <c r="J60" s="104" t="s">
        <v>52</v>
      </c>
      <c r="K60" s="21"/>
      <c r="L60" s="19"/>
    </row>
    <row r="61" spans="2:12">
      <c r="B61" s="6"/>
      <c r="L61" s="6"/>
    </row>
    <row r="62" spans="2:12">
      <c r="B62" s="6"/>
      <c r="L62" s="6"/>
    </row>
    <row r="63" spans="2:12">
      <c r="B63" s="6"/>
      <c r="L63" s="6"/>
    </row>
    <row r="64" spans="2:12" s="18" customFormat="1" ht="12.75">
      <c r="B64" s="19"/>
      <c r="D64" s="30" t="s">
        <v>53</v>
      </c>
      <c r="E64" s="31"/>
      <c r="F64" s="31"/>
      <c r="G64" s="30" t="s">
        <v>54</v>
      </c>
      <c r="H64" s="31"/>
      <c r="I64" s="31"/>
      <c r="J64" s="31"/>
      <c r="K64" s="31"/>
      <c r="L64" s="19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 s="18" customFormat="1" ht="12.75">
      <c r="B75" s="19"/>
      <c r="D75" s="32" t="s">
        <v>51</v>
      </c>
      <c r="E75" s="21"/>
      <c r="F75" s="103" t="s">
        <v>52</v>
      </c>
      <c r="G75" s="32" t="s">
        <v>51</v>
      </c>
      <c r="H75" s="21"/>
      <c r="I75" s="21"/>
      <c r="J75" s="104" t="s">
        <v>52</v>
      </c>
      <c r="K75" s="21"/>
      <c r="L75" s="19"/>
    </row>
    <row r="76" spans="2:12" s="18" customFormat="1" ht="14.45" customHeigh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19"/>
    </row>
    <row r="80" spans="2:12" s="18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19"/>
    </row>
    <row r="81" spans="2:47" s="18" customFormat="1" ht="24.95" customHeight="1">
      <c r="B81" s="19"/>
      <c r="C81" s="7" t="s">
        <v>162</v>
      </c>
      <c r="L81" s="19"/>
    </row>
    <row r="82" spans="2:47" s="18" customFormat="1" ht="6.95" customHeight="1">
      <c r="B82" s="19"/>
      <c r="L82" s="19"/>
    </row>
    <row r="83" spans="2:47" s="18" customFormat="1" ht="12" customHeight="1">
      <c r="B83" s="19"/>
      <c r="C83" s="12" t="s">
        <v>15</v>
      </c>
      <c r="L83" s="19"/>
    </row>
    <row r="84" spans="2:47" s="18" customFormat="1" ht="26.25" customHeight="1">
      <c r="B84" s="19"/>
      <c r="E84" s="226" t="str">
        <f>E7</f>
        <v>25A092 - 17981 - VAR ESt. 110 kV - doplnenie kompenzačnej tlmivky VVN a rekonštrukcia súvisiacich zariadení (II. časť  -</v>
      </c>
      <c r="F84" s="227"/>
      <c r="G84" s="227"/>
      <c r="H84" s="227"/>
      <c r="L84" s="19"/>
    </row>
    <row r="85" spans="2:47" s="18" customFormat="1" ht="12" customHeight="1">
      <c r="B85" s="19"/>
      <c r="C85" s="12" t="s">
        <v>153</v>
      </c>
      <c r="L85" s="19"/>
    </row>
    <row r="86" spans="2:47" s="18" customFormat="1" ht="16.5" customHeight="1">
      <c r="B86" s="19"/>
      <c r="E86" s="220" t="str">
        <f>E9</f>
        <v>PS06 - Tlmivka 110 kV</v>
      </c>
      <c r="F86" s="228"/>
      <c r="G86" s="228"/>
      <c r="H86" s="228"/>
      <c r="L86" s="19"/>
    </row>
    <row r="87" spans="2:47" s="18" customFormat="1" ht="6.95" customHeight="1">
      <c r="B87" s="19"/>
      <c r="L87" s="19"/>
    </row>
    <row r="88" spans="2:47" s="18" customFormat="1" ht="12" customHeight="1">
      <c r="B88" s="19"/>
      <c r="C88" s="12" t="s">
        <v>19</v>
      </c>
      <c r="F88" s="13" t="str">
        <f>F12</f>
        <v>Košice</v>
      </c>
      <c r="I88" s="12" t="s">
        <v>21</v>
      </c>
      <c r="J88" s="86" t="str">
        <f>IF(J12="","",J12)</f>
        <v>24. 6. 2026</v>
      </c>
      <c r="L88" s="19"/>
    </row>
    <row r="89" spans="2:47" s="18" customFormat="1" ht="6.95" customHeight="1">
      <c r="B89" s="19"/>
      <c r="L89" s="19"/>
    </row>
    <row r="90" spans="2:47" s="18" customFormat="1" ht="15.2" customHeight="1">
      <c r="B90" s="19"/>
      <c r="C90" s="12" t="s">
        <v>23</v>
      </c>
      <c r="F90" s="13" t="str">
        <f>E15</f>
        <v>Stredoslovenská distribučná, a.s.</v>
      </c>
      <c r="I90" s="12" t="s">
        <v>28</v>
      </c>
      <c r="J90" s="105" t="str">
        <f>E21</f>
        <v>Ing.Jaroslav Kločanka</v>
      </c>
      <c r="L90" s="19"/>
    </row>
    <row r="91" spans="2:47" s="18" customFormat="1" ht="15.2" customHeight="1">
      <c r="B91" s="19"/>
      <c r="C91" s="12" t="s">
        <v>27</v>
      </c>
      <c r="F91" s="13" t="str">
        <f>IF(E18="","",E18)</f>
        <v/>
      </c>
      <c r="I91" s="12" t="s">
        <v>31</v>
      </c>
      <c r="J91" s="105" t="str">
        <f>E24</f>
        <v xml:space="preserve"> </v>
      </c>
      <c r="L91" s="19"/>
    </row>
    <row r="92" spans="2:47" s="18" customFormat="1" ht="10.35" customHeight="1">
      <c r="B92" s="19"/>
      <c r="L92" s="19"/>
    </row>
    <row r="93" spans="2:47" s="18" customFormat="1" ht="29.25" customHeight="1">
      <c r="B93" s="19"/>
      <c r="C93" s="106" t="s">
        <v>163</v>
      </c>
      <c r="J93" s="107" t="s">
        <v>164</v>
      </c>
      <c r="L93" s="19"/>
    </row>
    <row r="94" spans="2:47" s="18" customFormat="1" ht="10.35" customHeight="1">
      <c r="B94" s="19"/>
      <c r="L94" s="19"/>
    </row>
    <row r="95" spans="2:47" s="18" customFormat="1" ht="22.9" customHeight="1">
      <c r="B95" s="19"/>
      <c r="C95" s="108" t="s">
        <v>165</v>
      </c>
      <c r="J95" s="92">
        <f>J130</f>
        <v>0</v>
      </c>
      <c r="L95" s="19"/>
      <c r="AU95" s="3" t="s">
        <v>166</v>
      </c>
    </row>
    <row r="96" spans="2:47" s="109" customFormat="1" ht="24.95" customHeight="1">
      <c r="B96" s="110"/>
      <c r="D96" s="111" t="s">
        <v>342</v>
      </c>
      <c r="E96" s="112"/>
      <c r="F96" s="112"/>
      <c r="G96" s="112"/>
      <c r="H96" s="112"/>
      <c r="I96" s="112"/>
      <c r="J96" s="113">
        <f>J131</f>
        <v>0</v>
      </c>
      <c r="L96" s="110"/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J134</f>
        <v>0</v>
      </c>
      <c r="L97" s="110"/>
    </row>
    <row r="98" spans="2:65" s="114" customFormat="1" ht="19.899999999999999" customHeight="1">
      <c r="B98" s="115"/>
      <c r="D98" s="116" t="s">
        <v>343</v>
      </c>
      <c r="E98" s="117"/>
      <c r="F98" s="117"/>
      <c r="G98" s="117"/>
      <c r="H98" s="117"/>
      <c r="I98" s="117"/>
      <c r="J98" s="118">
        <f>J135</f>
        <v>0</v>
      </c>
      <c r="L98" s="115"/>
    </row>
    <row r="99" spans="2:65" s="109" customFormat="1" ht="24.95" customHeight="1">
      <c r="B99" s="110"/>
      <c r="D99" s="111" t="s">
        <v>169</v>
      </c>
      <c r="E99" s="112"/>
      <c r="F99" s="112"/>
      <c r="G99" s="112"/>
      <c r="H99" s="112"/>
      <c r="I99" s="112"/>
      <c r="J99" s="113">
        <f>J144</f>
        <v>0</v>
      </c>
      <c r="L99" s="110"/>
    </row>
    <row r="100" spans="2:65" s="114" customFormat="1" ht="19.899999999999999" customHeight="1">
      <c r="B100" s="115"/>
      <c r="D100" s="116" t="s">
        <v>344</v>
      </c>
      <c r="E100" s="117"/>
      <c r="F100" s="117"/>
      <c r="G100" s="117"/>
      <c r="H100" s="117"/>
      <c r="I100" s="117"/>
      <c r="J100" s="118">
        <f>J145</f>
        <v>0</v>
      </c>
      <c r="L100" s="115"/>
    </row>
    <row r="101" spans="2:65" s="18" customFormat="1" ht="21.75" customHeight="1">
      <c r="B101" s="19"/>
      <c r="L101" s="19"/>
    </row>
    <row r="102" spans="2:65" s="18" customFormat="1" ht="6.95" customHeight="1">
      <c r="B102" s="19"/>
      <c r="L102" s="19"/>
    </row>
    <row r="103" spans="2:65" s="18" customFormat="1" ht="29.25" customHeight="1">
      <c r="B103" s="19"/>
      <c r="C103" s="108" t="s">
        <v>171</v>
      </c>
      <c r="J103" s="119">
        <f>ROUND(J104 + J105 + J106 + J107 + J108 + J109,2)</f>
        <v>0</v>
      </c>
      <c r="L103" s="19"/>
      <c r="N103" s="120" t="s">
        <v>40</v>
      </c>
    </row>
    <row r="104" spans="2:65" s="18" customFormat="1" ht="18" customHeight="1">
      <c r="B104" s="121"/>
      <c r="C104" s="122"/>
      <c r="D104" s="185" t="s">
        <v>172</v>
      </c>
      <c r="E104" s="185"/>
      <c r="F104" s="185"/>
      <c r="G104" s="122"/>
      <c r="H104" s="122"/>
      <c r="I104" s="122"/>
      <c r="J104" s="123">
        <v>0</v>
      </c>
      <c r="K104" s="122"/>
      <c r="L104" s="121"/>
      <c r="M104" s="122"/>
      <c r="N104" s="79" t="s">
        <v>42</v>
      </c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4" t="s">
        <v>173</v>
      </c>
      <c r="AZ104" s="122"/>
      <c r="BA104" s="122"/>
      <c r="BB104" s="122"/>
      <c r="BC104" s="122"/>
      <c r="BD104" s="122"/>
      <c r="BE104" s="125">
        <f t="shared" ref="BE104:BE109" si="0">IF(N104="základná",J104,0)</f>
        <v>0</v>
      </c>
      <c r="BF104" s="125">
        <f t="shared" ref="BF104:BF109" si="1">IF(N104="znížená",J104,0)</f>
        <v>0</v>
      </c>
      <c r="BG104" s="125">
        <f t="shared" ref="BG104:BG109" si="2">IF(N104="zákl. prenesená",J104,0)</f>
        <v>0</v>
      </c>
      <c r="BH104" s="125">
        <f t="shared" ref="BH104:BH109" si="3">IF(N104="zníž. prenesená",J104,0)</f>
        <v>0</v>
      </c>
      <c r="BI104" s="125">
        <f t="shared" ref="BI104:BI109" si="4">IF(N104="nulová",J104,0)</f>
        <v>0</v>
      </c>
      <c r="BJ104" s="124" t="s">
        <v>174</v>
      </c>
      <c r="BK104" s="122"/>
      <c r="BL104" s="122"/>
      <c r="BM104" s="122"/>
    </row>
    <row r="105" spans="2:65" s="18" customFormat="1" ht="18" customHeight="1">
      <c r="B105" s="121"/>
      <c r="C105" s="122"/>
      <c r="D105" s="185" t="s">
        <v>175</v>
      </c>
      <c r="E105" s="185"/>
      <c r="F105" s="185"/>
      <c r="G105" s="122"/>
      <c r="H105" s="122"/>
      <c r="I105" s="122"/>
      <c r="J105" s="123">
        <v>0</v>
      </c>
      <c r="K105" s="122"/>
      <c r="L105" s="121"/>
      <c r="M105" s="122"/>
      <c r="N105" s="79" t="s">
        <v>42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4" t="s">
        <v>173</v>
      </c>
      <c r="AZ105" s="122"/>
      <c r="BA105" s="122"/>
      <c r="BB105" s="122"/>
      <c r="BC105" s="122"/>
      <c r="BD105" s="122"/>
      <c r="BE105" s="125">
        <f t="shared" si="0"/>
        <v>0</v>
      </c>
      <c r="BF105" s="125">
        <f t="shared" si="1"/>
        <v>0</v>
      </c>
      <c r="BG105" s="125">
        <f t="shared" si="2"/>
        <v>0</v>
      </c>
      <c r="BH105" s="125">
        <f t="shared" si="3"/>
        <v>0</v>
      </c>
      <c r="BI105" s="125">
        <f t="shared" si="4"/>
        <v>0</v>
      </c>
      <c r="BJ105" s="124" t="s">
        <v>174</v>
      </c>
      <c r="BK105" s="122"/>
      <c r="BL105" s="122"/>
      <c r="BM105" s="122"/>
    </row>
    <row r="106" spans="2:65" s="18" customFormat="1" ht="18" customHeight="1">
      <c r="B106" s="121"/>
      <c r="C106" s="122"/>
      <c r="D106" s="185" t="s">
        <v>176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si="0"/>
        <v>0</v>
      </c>
      <c r="BF106" s="125">
        <f t="shared" si="1"/>
        <v>0</v>
      </c>
      <c r="BG106" s="125">
        <f t="shared" si="2"/>
        <v>0</v>
      </c>
      <c r="BH106" s="125">
        <f t="shared" si="3"/>
        <v>0</v>
      </c>
      <c r="BI106" s="125">
        <f t="shared" si="4"/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177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178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26" t="s">
        <v>179</v>
      </c>
      <c r="E109" s="122"/>
      <c r="F109" s="122"/>
      <c r="G109" s="122"/>
      <c r="H109" s="122"/>
      <c r="I109" s="122"/>
      <c r="J109" s="123">
        <f>ROUND(J30*T109,2)</f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180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>
      <c r="B110" s="19"/>
      <c r="L110" s="19"/>
    </row>
    <row r="111" spans="2:65" s="18" customFormat="1" ht="29.25" customHeight="1">
      <c r="B111" s="19"/>
      <c r="C111" s="53" t="s">
        <v>151</v>
      </c>
      <c r="J111" s="92">
        <f>ROUND(J95+J103,2)</f>
        <v>0</v>
      </c>
      <c r="L111" s="19"/>
    </row>
    <row r="112" spans="2:65" s="18" customFormat="1" ht="6.95" customHeight="1"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19"/>
    </row>
    <row r="116" spans="2:12" s="18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19"/>
    </row>
    <row r="117" spans="2:12" s="18" customFormat="1" ht="24.95" customHeight="1">
      <c r="B117" s="19"/>
      <c r="C117" s="7" t="s">
        <v>3460</v>
      </c>
      <c r="L117" s="19"/>
    </row>
    <row r="118" spans="2:12" s="18" customFormat="1" ht="6.95" customHeight="1">
      <c r="B118" s="19"/>
      <c r="L118" s="19"/>
    </row>
    <row r="119" spans="2:12" s="18" customFormat="1" ht="12" customHeight="1">
      <c r="B119" s="19"/>
      <c r="C119" s="12" t="s">
        <v>15</v>
      </c>
      <c r="L119" s="19"/>
    </row>
    <row r="120" spans="2:12" s="18" customFormat="1" ht="26.25" customHeight="1">
      <c r="B120" s="19"/>
      <c r="E120" s="226" t="str">
        <f>E7</f>
        <v>25A092 - 17981 - VAR ESt. 110 kV - doplnenie kompenzačnej tlmivky VVN a rekonštrukcia súvisiacich zariadení (II. časť  -</v>
      </c>
      <c r="F120" s="227"/>
      <c r="G120" s="227"/>
      <c r="H120" s="227"/>
      <c r="L120" s="19"/>
    </row>
    <row r="121" spans="2:12" s="18" customFormat="1" ht="12" customHeight="1">
      <c r="B121" s="19"/>
      <c r="C121" s="12" t="s">
        <v>153</v>
      </c>
      <c r="L121" s="19"/>
    </row>
    <row r="122" spans="2:12" s="18" customFormat="1" ht="16.5" customHeight="1">
      <c r="B122" s="19"/>
      <c r="E122" s="220" t="str">
        <f>E9</f>
        <v>PS06 - Tlmivka 110 kV</v>
      </c>
      <c r="F122" s="228"/>
      <c r="G122" s="228"/>
      <c r="H122" s="228"/>
      <c r="L122" s="19"/>
    </row>
    <row r="123" spans="2:12" s="18" customFormat="1" ht="6.95" customHeight="1">
      <c r="B123" s="19"/>
      <c r="L123" s="19"/>
    </row>
    <row r="124" spans="2:12" s="18" customFormat="1" ht="12" customHeight="1">
      <c r="B124" s="19"/>
      <c r="C124" s="12" t="s">
        <v>19</v>
      </c>
      <c r="F124" s="13" t="str">
        <f>F12</f>
        <v>Košice</v>
      </c>
      <c r="I124" s="12" t="s">
        <v>21</v>
      </c>
      <c r="J124" s="86" t="str">
        <f>IF(J12="","",J12)</f>
        <v>24. 6. 2026</v>
      </c>
      <c r="L124" s="19"/>
    </row>
    <row r="125" spans="2:12" s="18" customFormat="1" ht="6.95" customHeight="1">
      <c r="B125" s="19"/>
      <c r="L125" s="19"/>
    </row>
    <row r="126" spans="2:12" s="18" customFormat="1" ht="15.2" customHeight="1">
      <c r="B126" s="19"/>
      <c r="C126" s="12" t="s">
        <v>23</v>
      </c>
      <c r="F126" s="13" t="str">
        <f>E15</f>
        <v>Stredoslovenská distribučná, a.s.</v>
      </c>
      <c r="I126" s="12" t="s">
        <v>28</v>
      </c>
      <c r="J126" s="105" t="str">
        <f>E21</f>
        <v>Ing.Jaroslav Kločanka</v>
      </c>
      <c r="L126" s="19"/>
    </row>
    <row r="127" spans="2:12" s="18" customFormat="1" ht="15.2" customHeight="1">
      <c r="B127" s="19"/>
      <c r="C127" s="12" t="s">
        <v>27</v>
      </c>
      <c r="F127" s="13" t="str">
        <f>IF(E18="","",E18)</f>
        <v/>
      </c>
      <c r="I127" s="12" t="s">
        <v>31</v>
      </c>
      <c r="J127" s="105" t="str">
        <f>E24</f>
        <v xml:space="preserve"> </v>
      </c>
      <c r="L127" s="19"/>
    </row>
    <row r="128" spans="2:12" s="18" customFormat="1" ht="10.35" customHeight="1">
      <c r="B128" s="19"/>
      <c r="L128" s="19"/>
    </row>
    <row r="129" spans="2:65" s="127" customFormat="1" ht="29.25" customHeight="1">
      <c r="B129" s="128"/>
      <c r="C129" s="129" t="s">
        <v>181</v>
      </c>
      <c r="D129" s="130" t="s">
        <v>61</v>
      </c>
      <c r="E129" s="130" t="s">
        <v>57</v>
      </c>
      <c r="F129" s="130" t="s">
        <v>58</v>
      </c>
      <c r="G129" s="130" t="s">
        <v>182</v>
      </c>
      <c r="H129" s="130" t="s">
        <v>183</v>
      </c>
      <c r="I129" s="130" t="s">
        <v>184</v>
      </c>
      <c r="J129" s="131" t="s">
        <v>164</v>
      </c>
      <c r="K129" s="132" t="s">
        <v>185</v>
      </c>
      <c r="L129" s="128"/>
      <c r="M129" s="47" t="s">
        <v>1</v>
      </c>
      <c r="N129" s="48" t="s">
        <v>40</v>
      </c>
      <c r="O129" s="48" t="s">
        <v>186</v>
      </c>
      <c r="P129" s="48" t="s">
        <v>187</v>
      </c>
      <c r="Q129" s="48" t="s">
        <v>188</v>
      </c>
      <c r="R129" s="48" t="s">
        <v>189</v>
      </c>
      <c r="S129" s="48" t="s">
        <v>190</v>
      </c>
      <c r="T129" s="49" t="s">
        <v>191</v>
      </c>
    </row>
    <row r="130" spans="2:65" s="18" customFormat="1" ht="22.9" customHeight="1">
      <c r="B130" s="19"/>
      <c r="C130" s="53" t="s">
        <v>161</v>
      </c>
      <c r="J130" s="133">
        <f>BK130</f>
        <v>0</v>
      </c>
      <c r="L130" s="19"/>
      <c r="M130" s="50"/>
      <c r="N130" s="43"/>
      <c r="O130" s="43"/>
      <c r="P130" s="134">
        <f>P131+P134+P144</f>
        <v>0</v>
      </c>
      <c r="Q130" s="43"/>
      <c r="R130" s="134">
        <f>R131+R134+R144</f>
        <v>36.262896600000005</v>
      </c>
      <c r="S130" s="43"/>
      <c r="T130" s="135">
        <f>T131+T134+T144</f>
        <v>0</v>
      </c>
      <c r="AT130" s="3" t="s">
        <v>75</v>
      </c>
      <c r="AU130" s="3" t="s">
        <v>166</v>
      </c>
      <c r="BK130" s="136">
        <f>BK131+BK134+BK144</f>
        <v>0</v>
      </c>
    </row>
    <row r="131" spans="2:65" s="137" customFormat="1" ht="25.9" customHeight="1">
      <c r="B131" s="138"/>
      <c r="D131" s="139" t="s">
        <v>75</v>
      </c>
      <c r="E131" s="140" t="s">
        <v>345</v>
      </c>
      <c r="F131" s="140" t="s">
        <v>346</v>
      </c>
      <c r="I131" s="141"/>
      <c r="J131" s="142">
        <f>BK131</f>
        <v>0</v>
      </c>
      <c r="L131" s="138"/>
      <c r="M131" s="143"/>
      <c r="P131" s="144">
        <f>SUM(P132:P133)</f>
        <v>0</v>
      </c>
      <c r="R131" s="144">
        <f>SUM(R132:R133)</f>
        <v>18</v>
      </c>
      <c r="T131" s="145">
        <f>SUM(T132:T133)</f>
        <v>0</v>
      </c>
      <c r="AR131" s="139" t="s">
        <v>84</v>
      </c>
      <c r="AT131" s="146" t="s">
        <v>75</v>
      </c>
      <c r="AU131" s="146" t="s">
        <v>76</v>
      </c>
      <c r="AY131" s="139" t="s">
        <v>194</v>
      </c>
      <c r="BK131" s="147">
        <f>SUM(BK132:BK133)</f>
        <v>0</v>
      </c>
    </row>
    <row r="132" spans="2:65" s="18" customFormat="1" ht="24.2" customHeight="1">
      <c r="B132" s="121"/>
      <c r="C132" s="150" t="s">
        <v>84</v>
      </c>
      <c r="D132" s="150" t="s">
        <v>197</v>
      </c>
      <c r="E132" s="151" t="s">
        <v>347</v>
      </c>
      <c r="F132" s="152" t="s">
        <v>348</v>
      </c>
      <c r="G132" s="153" t="s">
        <v>227</v>
      </c>
      <c r="H132" s="154">
        <v>1</v>
      </c>
      <c r="I132" s="155"/>
      <c r="J132" s="155">
        <f>ROUND(I132*H132,2)</f>
        <v>0</v>
      </c>
      <c r="K132" s="156"/>
      <c r="L132" s="19"/>
      <c r="M132" s="157" t="s">
        <v>1</v>
      </c>
      <c r="N132" s="120" t="s">
        <v>42</v>
      </c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AR132" s="106" t="s">
        <v>84</v>
      </c>
      <c r="AT132" s="106" t="s">
        <v>197</v>
      </c>
      <c r="AU132" s="106" t="s">
        <v>84</v>
      </c>
      <c r="AY132" s="3" t="s">
        <v>194</v>
      </c>
      <c r="BE132" s="81">
        <f>IF(N132="základná",J132,0)</f>
        <v>0</v>
      </c>
      <c r="BF132" s="81">
        <f>IF(N132="znížená",J132,0)</f>
        <v>0</v>
      </c>
      <c r="BG132" s="81">
        <f>IF(N132="zákl. prenesená",J132,0)</f>
        <v>0</v>
      </c>
      <c r="BH132" s="81">
        <f>IF(N132="zníž. prenesená",J132,0)</f>
        <v>0</v>
      </c>
      <c r="BI132" s="81">
        <f>IF(N132="nulová",J132,0)</f>
        <v>0</v>
      </c>
      <c r="BJ132" s="3" t="s">
        <v>174</v>
      </c>
      <c r="BK132" s="81">
        <f>ROUND(I132*H132,2)</f>
        <v>0</v>
      </c>
      <c r="BL132" s="3" t="s">
        <v>84</v>
      </c>
      <c r="BM132" s="106" t="s">
        <v>349</v>
      </c>
    </row>
    <row r="133" spans="2:65" s="18" customFormat="1" ht="24.2" customHeight="1">
      <c r="B133" s="121"/>
      <c r="C133" s="165" t="s">
        <v>174</v>
      </c>
      <c r="D133" s="165" t="s">
        <v>209</v>
      </c>
      <c r="E133" s="166" t="s">
        <v>350</v>
      </c>
      <c r="F133" s="167" t="s">
        <v>351</v>
      </c>
      <c r="G133" s="168" t="s">
        <v>227</v>
      </c>
      <c r="H133" s="169">
        <v>1</v>
      </c>
      <c r="I133" s="170"/>
      <c r="J133" s="170">
        <f>ROUND(I133*H133,2)</f>
        <v>0</v>
      </c>
      <c r="K133" s="171"/>
      <c r="L133" s="172"/>
      <c r="M133" s="173" t="s">
        <v>1</v>
      </c>
      <c r="N133" s="174" t="s">
        <v>42</v>
      </c>
      <c r="P133" s="158">
        <f>O133*H133</f>
        <v>0</v>
      </c>
      <c r="Q133" s="158">
        <v>18</v>
      </c>
      <c r="R133" s="158">
        <f>Q133*H133</f>
        <v>18</v>
      </c>
      <c r="S133" s="158">
        <v>0</v>
      </c>
      <c r="T133" s="159">
        <f>S133*H133</f>
        <v>0</v>
      </c>
      <c r="AR133" s="106" t="s">
        <v>352</v>
      </c>
      <c r="AT133" s="106" t="s">
        <v>209</v>
      </c>
      <c r="AU133" s="106" t="s">
        <v>84</v>
      </c>
      <c r="AY133" s="3" t="s">
        <v>194</v>
      </c>
      <c r="BE133" s="81">
        <f>IF(N133="základná",J133,0)</f>
        <v>0</v>
      </c>
      <c r="BF133" s="81">
        <f>IF(N133="znížená",J133,0)</f>
        <v>0</v>
      </c>
      <c r="BG133" s="81">
        <f>IF(N133="zákl. prenesená",J133,0)</f>
        <v>0</v>
      </c>
      <c r="BH133" s="81">
        <f>IF(N133="zníž. prenesená",J133,0)</f>
        <v>0</v>
      </c>
      <c r="BI133" s="81">
        <f>IF(N133="nulová",J133,0)</f>
        <v>0</v>
      </c>
      <c r="BJ133" s="3" t="s">
        <v>174</v>
      </c>
      <c r="BK133" s="81">
        <f>ROUND(I133*H133,2)</f>
        <v>0</v>
      </c>
      <c r="BL133" s="3" t="s">
        <v>352</v>
      </c>
      <c r="BM133" s="106" t="s">
        <v>353</v>
      </c>
    </row>
    <row r="134" spans="2:65" s="137" customFormat="1" ht="25.9" customHeight="1">
      <c r="B134" s="138"/>
      <c r="D134" s="139" t="s">
        <v>75</v>
      </c>
      <c r="E134" s="140" t="s">
        <v>192</v>
      </c>
      <c r="F134" s="140" t="s">
        <v>193</v>
      </c>
      <c r="I134" s="141"/>
      <c r="J134" s="142">
        <f>BK134</f>
        <v>0</v>
      </c>
      <c r="L134" s="138"/>
      <c r="M134" s="143"/>
      <c r="P134" s="144">
        <f>P135</f>
        <v>0</v>
      </c>
      <c r="R134" s="144">
        <f>R135</f>
        <v>0</v>
      </c>
      <c r="T134" s="145">
        <f>T135</f>
        <v>0</v>
      </c>
      <c r="AR134" s="139" t="s">
        <v>84</v>
      </c>
      <c r="AT134" s="146" t="s">
        <v>75</v>
      </c>
      <c r="AU134" s="146" t="s">
        <v>76</v>
      </c>
      <c r="AY134" s="139" t="s">
        <v>194</v>
      </c>
      <c r="BK134" s="147">
        <f>BK135</f>
        <v>0</v>
      </c>
    </row>
    <row r="135" spans="2:65" s="137" customFormat="1" ht="22.9" customHeight="1">
      <c r="B135" s="138"/>
      <c r="D135" s="139" t="s">
        <v>75</v>
      </c>
      <c r="E135" s="148" t="s">
        <v>354</v>
      </c>
      <c r="F135" s="148" t="s">
        <v>355</v>
      </c>
      <c r="I135" s="141"/>
      <c r="J135" s="149">
        <f>BK135</f>
        <v>0</v>
      </c>
      <c r="L135" s="138"/>
      <c r="M135" s="143"/>
      <c r="P135" s="144">
        <f>SUM(P136:P143)</f>
        <v>0</v>
      </c>
      <c r="R135" s="144">
        <f>SUM(R136:R143)</f>
        <v>0</v>
      </c>
      <c r="T135" s="145">
        <f>SUM(T136:T143)</f>
        <v>0</v>
      </c>
      <c r="AR135" s="139" t="s">
        <v>213</v>
      </c>
      <c r="AT135" s="146" t="s">
        <v>75</v>
      </c>
      <c r="AU135" s="146" t="s">
        <v>84</v>
      </c>
      <c r="AY135" s="139" t="s">
        <v>194</v>
      </c>
      <c r="BK135" s="147">
        <f>SUM(BK136:BK143)</f>
        <v>0</v>
      </c>
    </row>
    <row r="136" spans="2:65" s="18" customFormat="1" ht="33" customHeight="1">
      <c r="B136" s="121"/>
      <c r="C136" s="150" t="s">
        <v>205</v>
      </c>
      <c r="D136" s="150" t="s">
        <v>197</v>
      </c>
      <c r="E136" s="151" t="s">
        <v>356</v>
      </c>
      <c r="F136" s="152" t="s">
        <v>357</v>
      </c>
      <c r="G136" s="153" t="s">
        <v>358</v>
      </c>
      <c r="H136" s="154">
        <v>80</v>
      </c>
      <c r="I136" s="155"/>
      <c r="J136" s="155">
        <f t="shared" ref="J136:J143" si="5">ROUND(I136*H136,2)</f>
        <v>0</v>
      </c>
      <c r="K136" s="156"/>
      <c r="L136" s="19"/>
      <c r="M136" s="157" t="s">
        <v>1</v>
      </c>
      <c r="N136" s="120" t="s">
        <v>42</v>
      </c>
      <c r="P136" s="158">
        <f t="shared" ref="P136:P143" si="6">O136*H136</f>
        <v>0</v>
      </c>
      <c r="Q136" s="158">
        <v>0</v>
      </c>
      <c r="R136" s="158">
        <f t="shared" ref="R136:R143" si="7">Q136*H136</f>
        <v>0</v>
      </c>
      <c r="S136" s="158">
        <v>0</v>
      </c>
      <c r="T136" s="159">
        <f t="shared" ref="T136:T143" si="8">S136*H136</f>
        <v>0</v>
      </c>
      <c r="AR136" s="106" t="s">
        <v>359</v>
      </c>
      <c r="AT136" s="106" t="s">
        <v>197</v>
      </c>
      <c r="AU136" s="106" t="s">
        <v>174</v>
      </c>
      <c r="AY136" s="3" t="s">
        <v>194</v>
      </c>
      <c r="BE136" s="81">
        <f t="shared" ref="BE136:BE143" si="9">IF(N136="základná",J136,0)</f>
        <v>0</v>
      </c>
      <c r="BF136" s="81">
        <f t="shared" ref="BF136:BF143" si="10">IF(N136="znížená",J136,0)</f>
        <v>0</v>
      </c>
      <c r="BG136" s="81">
        <f t="shared" ref="BG136:BG143" si="11">IF(N136="zákl. prenesená",J136,0)</f>
        <v>0</v>
      </c>
      <c r="BH136" s="81">
        <f t="shared" ref="BH136:BH143" si="12">IF(N136="zníž. prenesená",J136,0)</f>
        <v>0</v>
      </c>
      <c r="BI136" s="81">
        <f t="shared" ref="BI136:BI143" si="13">IF(N136="nulová",J136,0)</f>
        <v>0</v>
      </c>
      <c r="BJ136" s="3" t="s">
        <v>174</v>
      </c>
      <c r="BK136" s="81">
        <f t="shared" ref="BK136:BK143" si="14">ROUND(I136*H136,2)</f>
        <v>0</v>
      </c>
      <c r="BL136" s="3" t="s">
        <v>359</v>
      </c>
      <c r="BM136" s="106" t="s">
        <v>360</v>
      </c>
    </row>
    <row r="137" spans="2:65" s="18" customFormat="1" ht="37.9" customHeight="1">
      <c r="B137" s="121"/>
      <c r="C137" s="150" t="s">
        <v>213</v>
      </c>
      <c r="D137" s="150" t="s">
        <v>197</v>
      </c>
      <c r="E137" s="151" t="s">
        <v>361</v>
      </c>
      <c r="F137" s="152" t="s">
        <v>362</v>
      </c>
      <c r="G137" s="153" t="s">
        <v>358</v>
      </c>
      <c r="H137" s="154">
        <v>40</v>
      </c>
      <c r="I137" s="155"/>
      <c r="J137" s="155">
        <f t="shared" si="5"/>
        <v>0</v>
      </c>
      <c r="K137" s="156"/>
      <c r="L137" s="19"/>
      <c r="M137" s="157" t="s">
        <v>1</v>
      </c>
      <c r="N137" s="120" t="s">
        <v>42</v>
      </c>
      <c r="P137" s="158">
        <f t="shared" si="6"/>
        <v>0</v>
      </c>
      <c r="Q137" s="158">
        <v>0</v>
      </c>
      <c r="R137" s="158">
        <f t="shared" si="7"/>
        <v>0</v>
      </c>
      <c r="S137" s="158">
        <v>0</v>
      </c>
      <c r="T137" s="159">
        <f t="shared" si="8"/>
        <v>0</v>
      </c>
      <c r="AR137" s="106" t="s">
        <v>359</v>
      </c>
      <c r="AT137" s="106" t="s">
        <v>197</v>
      </c>
      <c r="AU137" s="106" t="s">
        <v>174</v>
      </c>
      <c r="AY137" s="3" t="s">
        <v>194</v>
      </c>
      <c r="BE137" s="81">
        <f t="shared" si="9"/>
        <v>0</v>
      </c>
      <c r="BF137" s="81">
        <f t="shared" si="10"/>
        <v>0</v>
      </c>
      <c r="BG137" s="81">
        <f t="shared" si="11"/>
        <v>0</v>
      </c>
      <c r="BH137" s="81">
        <f t="shared" si="12"/>
        <v>0</v>
      </c>
      <c r="BI137" s="81">
        <f t="shared" si="13"/>
        <v>0</v>
      </c>
      <c r="BJ137" s="3" t="s">
        <v>174</v>
      </c>
      <c r="BK137" s="81">
        <f t="shared" si="14"/>
        <v>0</v>
      </c>
      <c r="BL137" s="3" t="s">
        <v>359</v>
      </c>
      <c r="BM137" s="106" t="s">
        <v>363</v>
      </c>
    </row>
    <row r="138" spans="2:65" s="18" customFormat="1" ht="16.5" customHeight="1">
      <c r="B138" s="121"/>
      <c r="C138" s="150" t="s">
        <v>218</v>
      </c>
      <c r="D138" s="150" t="s">
        <v>197</v>
      </c>
      <c r="E138" s="151" t="s">
        <v>364</v>
      </c>
      <c r="F138" s="152" t="s">
        <v>365</v>
      </c>
      <c r="G138" s="153" t="s">
        <v>358</v>
      </c>
      <c r="H138" s="154">
        <v>8</v>
      </c>
      <c r="I138" s="155"/>
      <c r="J138" s="155">
        <f t="shared" si="5"/>
        <v>0</v>
      </c>
      <c r="K138" s="156"/>
      <c r="L138" s="19"/>
      <c r="M138" s="157" t="s">
        <v>1</v>
      </c>
      <c r="N138" s="120" t="s">
        <v>42</v>
      </c>
      <c r="P138" s="158">
        <f t="shared" si="6"/>
        <v>0</v>
      </c>
      <c r="Q138" s="158">
        <v>0</v>
      </c>
      <c r="R138" s="158">
        <f t="shared" si="7"/>
        <v>0</v>
      </c>
      <c r="S138" s="158">
        <v>0</v>
      </c>
      <c r="T138" s="159">
        <f t="shared" si="8"/>
        <v>0</v>
      </c>
      <c r="AR138" s="106" t="s">
        <v>84</v>
      </c>
      <c r="AT138" s="106" t="s">
        <v>197</v>
      </c>
      <c r="AU138" s="106" t="s">
        <v>174</v>
      </c>
      <c r="AY138" s="3" t="s">
        <v>194</v>
      </c>
      <c r="BE138" s="81">
        <f t="shared" si="9"/>
        <v>0</v>
      </c>
      <c r="BF138" s="81">
        <f t="shared" si="10"/>
        <v>0</v>
      </c>
      <c r="BG138" s="81">
        <f t="shared" si="11"/>
        <v>0</v>
      </c>
      <c r="BH138" s="81">
        <f t="shared" si="12"/>
        <v>0</v>
      </c>
      <c r="BI138" s="81">
        <f t="shared" si="13"/>
        <v>0</v>
      </c>
      <c r="BJ138" s="3" t="s">
        <v>174</v>
      </c>
      <c r="BK138" s="81">
        <f t="shared" si="14"/>
        <v>0</v>
      </c>
      <c r="BL138" s="3" t="s">
        <v>84</v>
      </c>
      <c r="BM138" s="106" t="s">
        <v>366</v>
      </c>
    </row>
    <row r="139" spans="2:65" s="18" customFormat="1" ht="16.5" customHeight="1">
      <c r="B139" s="121"/>
      <c r="C139" s="150" t="s">
        <v>220</v>
      </c>
      <c r="D139" s="150" t="s">
        <v>197</v>
      </c>
      <c r="E139" s="151" t="s">
        <v>367</v>
      </c>
      <c r="F139" s="152" t="s">
        <v>368</v>
      </c>
      <c r="G139" s="153" t="s">
        <v>358</v>
      </c>
      <c r="H139" s="154">
        <v>16</v>
      </c>
      <c r="I139" s="155"/>
      <c r="J139" s="155">
        <f t="shared" si="5"/>
        <v>0</v>
      </c>
      <c r="K139" s="156"/>
      <c r="L139" s="19"/>
      <c r="M139" s="157" t="s">
        <v>1</v>
      </c>
      <c r="N139" s="120" t="s">
        <v>42</v>
      </c>
      <c r="P139" s="158">
        <f t="shared" si="6"/>
        <v>0</v>
      </c>
      <c r="Q139" s="158">
        <v>0</v>
      </c>
      <c r="R139" s="158">
        <f t="shared" si="7"/>
        <v>0</v>
      </c>
      <c r="S139" s="158">
        <v>0</v>
      </c>
      <c r="T139" s="159">
        <f t="shared" si="8"/>
        <v>0</v>
      </c>
      <c r="AR139" s="106" t="s">
        <v>84</v>
      </c>
      <c r="AT139" s="106" t="s">
        <v>197</v>
      </c>
      <c r="AU139" s="106" t="s">
        <v>174</v>
      </c>
      <c r="AY139" s="3" t="s">
        <v>194</v>
      </c>
      <c r="BE139" s="81">
        <f t="shared" si="9"/>
        <v>0</v>
      </c>
      <c r="BF139" s="81">
        <f t="shared" si="10"/>
        <v>0</v>
      </c>
      <c r="BG139" s="81">
        <f t="shared" si="11"/>
        <v>0</v>
      </c>
      <c r="BH139" s="81">
        <f t="shared" si="12"/>
        <v>0</v>
      </c>
      <c r="BI139" s="81">
        <f t="shared" si="13"/>
        <v>0</v>
      </c>
      <c r="BJ139" s="3" t="s">
        <v>174</v>
      </c>
      <c r="BK139" s="81">
        <f t="shared" si="14"/>
        <v>0</v>
      </c>
      <c r="BL139" s="3" t="s">
        <v>84</v>
      </c>
      <c r="BM139" s="106" t="s">
        <v>369</v>
      </c>
    </row>
    <row r="140" spans="2:65" s="18" customFormat="1" ht="16.5" customHeight="1">
      <c r="B140" s="121"/>
      <c r="C140" s="150" t="s">
        <v>222</v>
      </c>
      <c r="D140" s="150" t="s">
        <v>197</v>
      </c>
      <c r="E140" s="151" t="s">
        <v>370</v>
      </c>
      <c r="F140" s="152" t="s">
        <v>371</v>
      </c>
      <c r="G140" s="153" t="s">
        <v>358</v>
      </c>
      <c r="H140" s="154">
        <v>16</v>
      </c>
      <c r="I140" s="155"/>
      <c r="J140" s="155">
        <f t="shared" si="5"/>
        <v>0</v>
      </c>
      <c r="K140" s="156"/>
      <c r="L140" s="19"/>
      <c r="M140" s="157" t="s">
        <v>1</v>
      </c>
      <c r="N140" s="120" t="s">
        <v>42</v>
      </c>
      <c r="P140" s="158">
        <f t="shared" si="6"/>
        <v>0</v>
      </c>
      <c r="Q140" s="158">
        <v>0</v>
      </c>
      <c r="R140" s="158">
        <f t="shared" si="7"/>
        <v>0</v>
      </c>
      <c r="S140" s="158">
        <v>0</v>
      </c>
      <c r="T140" s="159">
        <f t="shared" si="8"/>
        <v>0</v>
      </c>
      <c r="AR140" s="106" t="s">
        <v>84</v>
      </c>
      <c r="AT140" s="106" t="s">
        <v>197</v>
      </c>
      <c r="AU140" s="106" t="s">
        <v>174</v>
      </c>
      <c r="AY140" s="3" t="s">
        <v>194</v>
      </c>
      <c r="BE140" s="81">
        <f t="shared" si="9"/>
        <v>0</v>
      </c>
      <c r="BF140" s="81">
        <f t="shared" si="10"/>
        <v>0</v>
      </c>
      <c r="BG140" s="81">
        <f t="shared" si="11"/>
        <v>0</v>
      </c>
      <c r="BH140" s="81">
        <f t="shared" si="12"/>
        <v>0</v>
      </c>
      <c r="BI140" s="81">
        <f t="shared" si="13"/>
        <v>0</v>
      </c>
      <c r="BJ140" s="3" t="s">
        <v>174</v>
      </c>
      <c r="BK140" s="81">
        <f t="shared" si="14"/>
        <v>0</v>
      </c>
      <c r="BL140" s="3" t="s">
        <v>84</v>
      </c>
      <c r="BM140" s="106" t="s">
        <v>372</v>
      </c>
    </row>
    <row r="141" spans="2:65" s="18" customFormat="1" ht="16.5" customHeight="1">
      <c r="B141" s="121"/>
      <c r="C141" s="150" t="s">
        <v>224</v>
      </c>
      <c r="D141" s="150" t="s">
        <v>197</v>
      </c>
      <c r="E141" s="151" t="s">
        <v>373</v>
      </c>
      <c r="F141" s="152" t="s">
        <v>374</v>
      </c>
      <c r="G141" s="153" t="s">
        <v>358</v>
      </c>
      <c r="H141" s="154">
        <v>16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84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84</v>
      </c>
      <c r="BM141" s="106" t="s">
        <v>375</v>
      </c>
    </row>
    <row r="142" spans="2:65" s="18" customFormat="1" ht="21.75" customHeight="1">
      <c r="B142" s="121"/>
      <c r="C142" s="150" t="s">
        <v>195</v>
      </c>
      <c r="D142" s="150" t="s">
        <v>197</v>
      </c>
      <c r="E142" s="151" t="s">
        <v>376</v>
      </c>
      <c r="F142" s="152" t="s">
        <v>377</v>
      </c>
      <c r="G142" s="153" t="s">
        <v>358</v>
      </c>
      <c r="H142" s="154">
        <v>16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</v>
      </c>
      <c r="T142" s="159">
        <f t="shared" si="8"/>
        <v>0</v>
      </c>
      <c r="AR142" s="106" t="s">
        <v>84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84</v>
      </c>
      <c r="BM142" s="106" t="s">
        <v>378</v>
      </c>
    </row>
    <row r="143" spans="2:65" s="18" customFormat="1" ht="21.75" customHeight="1">
      <c r="B143" s="121"/>
      <c r="C143" s="150" t="s">
        <v>232</v>
      </c>
      <c r="D143" s="150" t="s">
        <v>197</v>
      </c>
      <c r="E143" s="151" t="s">
        <v>379</v>
      </c>
      <c r="F143" s="152" t="s">
        <v>380</v>
      </c>
      <c r="G143" s="153" t="s">
        <v>358</v>
      </c>
      <c r="H143" s="154">
        <v>24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</v>
      </c>
      <c r="T143" s="159">
        <f t="shared" si="8"/>
        <v>0</v>
      </c>
      <c r="AR143" s="106" t="s">
        <v>84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84</v>
      </c>
      <c r="BM143" s="106" t="s">
        <v>381</v>
      </c>
    </row>
    <row r="144" spans="2:65" s="137" customFormat="1" ht="25.9" customHeight="1">
      <c r="B144" s="138"/>
      <c r="D144" s="139" t="s">
        <v>75</v>
      </c>
      <c r="E144" s="140" t="s">
        <v>209</v>
      </c>
      <c r="F144" s="140" t="s">
        <v>210</v>
      </c>
      <c r="I144" s="141"/>
      <c r="J144" s="142">
        <f>BK144</f>
        <v>0</v>
      </c>
      <c r="L144" s="138"/>
      <c r="M144" s="143"/>
      <c r="P144" s="144">
        <f>P145</f>
        <v>0</v>
      </c>
      <c r="R144" s="144">
        <f>R145</f>
        <v>18.262896600000005</v>
      </c>
      <c r="T144" s="145">
        <f>T145</f>
        <v>0</v>
      </c>
      <c r="AR144" s="139" t="s">
        <v>205</v>
      </c>
      <c r="AT144" s="146" t="s">
        <v>75</v>
      </c>
      <c r="AU144" s="146" t="s">
        <v>76</v>
      </c>
      <c r="AY144" s="139" t="s">
        <v>194</v>
      </c>
      <c r="BK144" s="147">
        <f>BK145</f>
        <v>0</v>
      </c>
    </row>
    <row r="145" spans="2:65" s="137" customFormat="1" ht="22.9" customHeight="1">
      <c r="B145" s="138"/>
      <c r="D145" s="139" t="s">
        <v>75</v>
      </c>
      <c r="E145" s="148" t="s">
        <v>211</v>
      </c>
      <c r="F145" s="148" t="s">
        <v>382</v>
      </c>
      <c r="I145" s="141"/>
      <c r="J145" s="149">
        <f>BK145</f>
        <v>0</v>
      </c>
      <c r="L145" s="138"/>
      <c r="M145" s="143"/>
      <c r="P145" s="144">
        <f>SUM(P146:P235)</f>
        <v>0</v>
      </c>
      <c r="R145" s="144">
        <f>SUM(R146:R235)</f>
        <v>18.262896600000005</v>
      </c>
      <c r="T145" s="145">
        <f>SUM(T146:T235)</f>
        <v>0</v>
      </c>
      <c r="AR145" s="139" t="s">
        <v>205</v>
      </c>
      <c r="AT145" s="146" t="s">
        <v>75</v>
      </c>
      <c r="AU145" s="146" t="s">
        <v>84</v>
      </c>
      <c r="AY145" s="139" t="s">
        <v>194</v>
      </c>
      <c r="BK145" s="147">
        <f>SUM(BK146:BK235)</f>
        <v>0</v>
      </c>
    </row>
    <row r="146" spans="2:65" s="18" customFormat="1" ht="16.5" customHeight="1">
      <c r="B146" s="121"/>
      <c r="C146" s="150" t="s">
        <v>236</v>
      </c>
      <c r="D146" s="150" t="s">
        <v>197</v>
      </c>
      <c r="E146" s="151" t="s">
        <v>383</v>
      </c>
      <c r="F146" s="152" t="s">
        <v>384</v>
      </c>
      <c r="G146" s="153" t="s">
        <v>227</v>
      </c>
      <c r="H146" s="154">
        <v>1</v>
      </c>
      <c r="I146" s="155"/>
      <c r="J146" s="155">
        <f t="shared" ref="J146:J177" si="15">ROUND(I146*H146,2)</f>
        <v>0</v>
      </c>
      <c r="K146" s="156"/>
      <c r="L146" s="19"/>
      <c r="M146" s="157" t="s">
        <v>1</v>
      </c>
      <c r="N146" s="120" t="s">
        <v>42</v>
      </c>
      <c r="P146" s="158">
        <f t="shared" ref="P146:P177" si="16">O146*H146</f>
        <v>0</v>
      </c>
      <c r="Q146" s="158">
        <v>0</v>
      </c>
      <c r="R146" s="158">
        <f t="shared" ref="R146:R177" si="17">Q146*H146</f>
        <v>0</v>
      </c>
      <c r="S146" s="158">
        <v>0</v>
      </c>
      <c r="T146" s="159">
        <f t="shared" ref="T146:T177" si="18">S146*H146</f>
        <v>0</v>
      </c>
      <c r="AR146" s="106" t="s">
        <v>84</v>
      </c>
      <c r="AT146" s="106" t="s">
        <v>197</v>
      </c>
      <c r="AU146" s="106" t="s">
        <v>174</v>
      </c>
      <c r="AY146" s="3" t="s">
        <v>194</v>
      </c>
      <c r="BE146" s="81">
        <f t="shared" ref="BE146:BE177" si="19">IF(N146="základná",J146,0)</f>
        <v>0</v>
      </c>
      <c r="BF146" s="81">
        <f t="shared" ref="BF146:BF177" si="20">IF(N146="znížená",J146,0)</f>
        <v>0</v>
      </c>
      <c r="BG146" s="81">
        <f t="shared" ref="BG146:BG177" si="21">IF(N146="zákl. prenesená",J146,0)</f>
        <v>0</v>
      </c>
      <c r="BH146" s="81">
        <f t="shared" ref="BH146:BH177" si="22">IF(N146="zníž. prenesená",J146,0)</f>
        <v>0</v>
      </c>
      <c r="BI146" s="81">
        <f t="shared" ref="BI146:BI177" si="23">IF(N146="nulová",J146,0)</f>
        <v>0</v>
      </c>
      <c r="BJ146" s="3" t="s">
        <v>174</v>
      </c>
      <c r="BK146" s="81">
        <f t="shared" ref="BK146:BK177" si="24">ROUND(I146*H146,2)</f>
        <v>0</v>
      </c>
      <c r="BL146" s="3" t="s">
        <v>84</v>
      </c>
      <c r="BM146" s="106" t="s">
        <v>385</v>
      </c>
    </row>
    <row r="147" spans="2:65" s="18" customFormat="1" ht="24.2" customHeight="1">
      <c r="B147" s="121"/>
      <c r="C147" s="165" t="s">
        <v>240</v>
      </c>
      <c r="D147" s="165" t="s">
        <v>209</v>
      </c>
      <c r="E147" s="166" t="s">
        <v>386</v>
      </c>
      <c r="F147" s="167" t="s">
        <v>387</v>
      </c>
      <c r="G147" s="168" t="s">
        <v>227</v>
      </c>
      <c r="H147" s="169">
        <v>2</v>
      </c>
      <c r="I147" s="170"/>
      <c r="J147" s="170">
        <f t="shared" si="15"/>
        <v>0</v>
      </c>
      <c r="K147" s="171"/>
      <c r="L147" s="172"/>
      <c r="M147" s="173" t="s">
        <v>1</v>
      </c>
      <c r="N147" s="174" t="s">
        <v>42</v>
      </c>
      <c r="P147" s="158">
        <f t="shared" si="16"/>
        <v>0</v>
      </c>
      <c r="Q147" s="158">
        <v>5.0000000000000002E-5</v>
      </c>
      <c r="R147" s="158">
        <f t="shared" si="17"/>
        <v>1E-4</v>
      </c>
      <c r="S147" s="158">
        <v>0</v>
      </c>
      <c r="T147" s="159">
        <f t="shared" si="18"/>
        <v>0</v>
      </c>
      <c r="AR147" s="106" t="s">
        <v>352</v>
      </c>
      <c r="AT147" s="106" t="s">
        <v>209</v>
      </c>
      <c r="AU147" s="106" t="s">
        <v>174</v>
      </c>
      <c r="AY147" s="3" t="s">
        <v>194</v>
      </c>
      <c r="BE147" s="81">
        <f t="shared" si="19"/>
        <v>0</v>
      </c>
      <c r="BF147" s="81">
        <f t="shared" si="20"/>
        <v>0</v>
      </c>
      <c r="BG147" s="81">
        <f t="shared" si="21"/>
        <v>0</v>
      </c>
      <c r="BH147" s="81">
        <f t="shared" si="22"/>
        <v>0</v>
      </c>
      <c r="BI147" s="81">
        <f t="shared" si="23"/>
        <v>0</v>
      </c>
      <c r="BJ147" s="3" t="s">
        <v>174</v>
      </c>
      <c r="BK147" s="81">
        <f t="shared" si="24"/>
        <v>0</v>
      </c>
      <c r="BL147" s="3" t="s">
        <v>352</v>
      </c>
      <c r="BM147" s="106" t="s">
        <v>388</v>
      </c>
    </row>
    <row r="148" spans="2:65" s="18" customFormat="1" ht="24.2" customHeight="1">
      <c r="B148" s="121"/>
      <c r="C148" s="165" t="s">
        <v>244</v>
      </c>
      <c r="D148" s="165" t="s">
        <v>209</v>
      </c>
      <c r="E148" s="166" t="s">
        <v>389</v>
      </c>
      <c r="F148" s="167" t="s">
        <v>390</v>
      </c>
      <c r="G148" s="168" t="s">
        <v>227</v>
      </c>
      <c r="H148" s="169">
        <v>1</v>
      </c>
      <c r="I148" s="170"/>
      <c r="J148" s="170">
        <f t="shared" si="15"/>
        <v>0</v>
      </c>
      <c r="K148" s="171"/>
      <c r="L148" s="172"/>
      <c r="M148" s="173" t="s">
        <v>1</v>
      </c>
      <c r="N148" s="174" t="s">
        <v>42</v>
      </c>
      <c r="P148" s="158">
        <f t="shared" si="16"/>
        <v>0</v>
      </c>
      <c r="Q148" s="158">
        <v>5.0000000000000002E-5</v>
      </c>
      <c r="R148" s="158">
        <f t="shared" si="17"/>
        <v>5.0000000000000002E-5</v>
      </c>
      <c r="S148" s="158">
        <v>0</v>
      </c>
      <c r="T148" s="159">
        <f t="shared" si="18"/>
        <v>0</v>
      </c>
      <c r="AR148" s="106" t="s">
        <v>352</v>
      </c>
      <c r="AT148" s="106" t="s">
        <v>209</v>
      </c>
      <c r="AU148" s="106" t="s">
        <v>174</v>
      </c>
      <c r="AY148" s="3" t="s">
        <v>194</v>
      </c>
      <c r="BE148" s="81">
        <f t="shared" si="19"/>
        <v>0</v>
      </c>
      <c r="BF148" s="81">
        <f t="shared" si="20"/>
        <v>0</v>
      </c>
      <c r="BG148" s="81">
        <f t="shared" si="21"/>
        <v>0</v>
      </c>
      <c r="BH148" s="81">
        <f t="shared" si="22"/>
        <v>0</v>
      </c>
      <c r="BI148" s="81">
        <f t="shared" si="23"/>
        <v>0</v>
      </c>
      <c r="BJ148" s="3" t="s">
        <v>174</v>
      </c>
      <c r="BK148" s="81">
        <f t="shared" si="24"/>
        <v>0</v>
      </c>
      <c r="BL148" s="3" t="s">
        <v>352</v>
      </c>
      <c r="BM148" s="106" t="s">
        <v>391</v>
      </c>
    </row>
    <row r="149" spans="2:65" s="18" customFormat="1" ht="24.2" customHeight="1">
      <c r="B149" s="121"/>
      <c r="C149" s="150" t="s">
        <v>249</v>
      </c>
      <c r="D149" s="150" t="s">
        <v>197</v>
      </c>
      <c r="E149" s="151" t="s">
        <v>392</v>
      </c>
      <c r="F149" s="152" t="s">
        <v>393</v>
      </c>
      <c r="G149" s="153" t="s">
        <v>227</v>
      </c>
      <c r="H149" s="154">
        <v>1</v>
      </c>
      <c r="I149" s="155"/>
      <c r="J149" s="155">
        <f t="shared" si="15"/>
        <v>0</v>
      </c>
      <c r="K149" s="156"/>
      <c r="L149" s="19"/>
      <c r="M149" s="157" t="s">
        <v>1</v>
      </c>
      <c r="N149" s="120" t="s">
        <v>42</v>
      </c>
      <c r="P149" s="158">
        <f t="shared" si="16"/>
        <v>0</v>
      </c>
      <c r="Q149" s="158">
        <v>0</v>
      </c>
      <c r="R149" s="158">
        <f t="shared" si="17"/>
        <v>0</v>
      </c>
      <c r="S149" s="158">
        <v>0</v>
      </c>
      <c r="T149" s="159">
        <f t="shared" si="18"/>
        <v>0</v>
      </c>
      <c r="AR149" s="106" t="s">
        <v>84</v>
      </c>
      <c r="AT149" s="106" t="s">
        <v>197</v>
      </c>
      <c r="AU149" s="106" t="s">
        <v>174</v>
      </c>
      <c r="AY149" s="3" t="s">
        <v>194</v>
      </c>
      <c r="BE149" s="81">
        <f t="shared" si="19"/>
        <v>0</v>
      </c>
      <c r="BF149" s="81">
        <f t="shared" si="20"/>
        <v>0</v>
      </c>
      <c r="BG149" s="81">
        <f t="shared" si="21"/>
        <v>0</v>
      </c>
      <c r="BH149" s="81">
        <f t="shared" si="22"/>
        <v>0</v>
      </c>
      <c r="BI149" s="81">
        <f t="shared" si="23"/>
        <v>0</v>
      </c>
      <c r="BJ149" s="3" t="s">
        <v>174</v>
      </c>
      <c r="BK149" s="81">
        <f t="shared" si="24"/>
        <v>0</v>
      </c>
      <c r="BL149" s="3" t="s">
        <v>84</v>
      </c>
      <c r="BM149" s="106" t="s">
        <v>394</v>
      </c>
    </row>
    <row r="150" spans="2:65" s="18" customFormat="1" ht="24.2" customHeight="1">
      <c r="B150" s="121"/>
      <c r="C150" s="165" t="s">
        <v>253</v>
      </c>
      <c r="D150" s="165" t="s">
        <v>209</v>
      </c>
      <c r="E150" s="166" t="s">
        <v>395</v>
      </c>
      <c r="F150" s="167" t="s">
        <v>396</v>
      </c>
      <c r="G150" s="168" t="s">
        <v>200</v>
      </c>
      <c r="H150" s="169">
        <v>2.7E-2</v>
      </c>
      <c r="I150" s="170"/>
      <c r="J150" s="170">
        <f t="shared" si="15"/>
        <v>0</v>
      </c>
      <c r="K150" s="171"/>
      <c r="L150" s="172"/>
      <c r="M150" s="173" t="s">
        <v>1</v>
      </c>
      <c r="N150" s="174" t="s">
        <v>42</v>
      </c>
      <c r="P150" s="158">
        <f t="shared" si="16"/>
        <v>0</v>
      </c>
      <c r="Q150" s="158">
        <v>1</v>
      </c>
      <c r="R150" s="158">
        <f t="shared" si="17"/>
        <v>2.7E-2</v>
      </c>
      <c r="S150" s="158">
        <v>0</v>
      </c>
      <c r="T150" s="159">
        <f t="shared" si="18"/>
        <v>0</v>
      </c>
      <c r="AR150" s="106" t="s">
        <v>174</v>
      </c>
      <c r="AT150" s="106" t="s">
        <v>209</v>
      </c>
      <c r="AU150" s="106" t="s">
        <v>174</v>
      </c>
      <c r="AY150" s="3" t="s">
        <v>194</v>
      </c>
      <c r="BE150" s="81">
        <f t="shared" si="19"/>
        <v>0</v>
      </c>
      <c r="BF150" s="81">
        <f t="shared" si="20"/>
        <v>0</v>
      </c>
      <c r="BG150" s="81">
        <f t="shared" si="21"/>
        <v>0</v>
      </c>
      <c r="BH150" s="81">
        <f t="shared" si="22"/>
        <v>0</v>
      </c>
      <c r="BI150" s="81">
        <f t="shared" si="23"/>
        <v>0</v>
      </c>
      <c r="BJ150" s="3" t="s">
        <v>174</v>
      </c>
      <c r="BK150" s="81">
        <f t="shared" si="24"/>
        <v>0</v>
      </c>
      <c r="BL150" s="3" t="s">
        <v>84</v>
      </c>
      <c r="BM150" s="106" t="s">
        <v>397</v>
      </c>
    </row>
    <row r="151" spans="2:65" s="18" customFormat="1" ht="24.2" customHeight="1">
      <c r="B151" s="121"/>
      <c r="C151" s="165" t="s">
        <v>257</v>
      </c>
      <c r="D151" s="165" t="s">
        <v>209</v>
      </c>
      <c r="E151" s="166" t="s">
        <v>398</v>
      </c>
      <c r="F151" s="167" t="s">
        <v>399</v>
      </c>
      <c r="G151" s="168" t="s">
        <v>227</v>
      </c>
      <c r="H151" s="169">
        <v>4</v>
      </c>
      <c r="I151" s="170"/>
      <c r="J151" s="170">
        <f t="shared" si="15"/>
        <v>0</v>
      </c>
      <c r="K151" s="171"/>
      <c r="L151" s="172"/>
      <c r="M151" s="173" t="s">
        <v>1</v>
      </c>
      <c r="N151" s="174" t="s">
        <v>42</v>
      </c>
      <c r="P151" s="158">
        <f t="shared" si="16"/>
        <v>0</v>
      </c>
      <c r="Q151" s="158">
        <v>1</v>
      </c>
      <c r="R151" s="158">
        <f t="shared" si="17"/>
        <v>4</v>
      </c>
      <c r="S151" s="158">
        <v>0</v>
      </c>
      <c r="T151" s="159">
        <f t="shared" si="18"/>
        <v>0</v>
      </c>
      <c r="AR151" s="106" t="s">
        <v>174</v>
      </c>
      <c r="AT151" s="106" t="s">
        <v>209</v>
      </c>
      <c r="AU151" s="106" t="s">
        <v>174</v>
      </c>
      <c r="AY151" s="3" t="s">
        <v>194</v>
      </c>
      <c r="BE151" s="81">
        <f t="shared" si="19"/>
        <v>0</v>
      </c>
      <c r="BF151" s="81">
        <f t="shared" si="20"/>
        <v>0</v>
      </c>
      <c r="BG151" s="81">
        <f t="shared" si="21"/>
        <v>0</v>
      </c>
      <c r="BH151" s="81">
        <f t="shared" si="22"/>
        <v>0</v>
      </c>
      <c r="BI151" s="81">
        <f t="shared" si="23"/>
        <v>0</v>
      </c>
      <c r="BJ151" s="3" t="s">
        <v>174</v>
      </c>
      <c r="BK151" s="81">
        <f t="shared" si="24"/>
        <v>0</v>
      </c>
      <c r="BL151" s="3" t="s">
        <v>84</v>
      </c>
      <c r="BM151" s="106" t="s">
        <v>400</v>
      </c>
    </row>
    <row r="152" spans="2:65" s="18" customFormat="1" ht="24.2" customHeight="1">
      <c r="B152" s="121"/>
      <c r="C152" s="165" t="s">
        <v>261</v>
      </c>
      <c r="D152" s="165" t="s">
        <v>209</v>
      </c>
      <c r="E152" s="166" t="s">
        <v>401</v>
      </c>
      <c r="F152" s="167" t="s">
        <v>402</v>
      </c>
      <c r="G152" s="168" t="s">
        <v>227</v>
      </c>
      <c r="H152" s="169">
        <v>4</v>
      </c>
      <c r="I152" s="170"/>
      <c r="J152" s="170">
        <f t="shared" si="15"/>
        <v>0</v>
      </c>
      <c r="K152" s="171"/>
      <c r="L152" s="172"/>
      <c r="M152" s="173" t="s">
        <v>1</v>
      </c>
      <c r="N152" s="174" t="s">
        <v>42</v>
      </c>
      <c r="P152" s="158">
        <f t="shared" si="16"/>
        <v>0</v>
      </c>
      <c r="Q152" s="158">
        <v>1</v>
      </c>
      <c r="R152" s="158">
        <f t="shared" si="17"/>
        <v>4</v>
      </c>
      <c r="S152" s="158">
        <v>0</v>
      </c>
      <c r="T152" s="159">
        <f t="shared" si="18"/>
        <v>0</v>
      </c>
      <c r="AR152" s="106" t="s">
        <v>174</v>
      </c>
      <c r="AT152" s="106" t="s">
        <v>209</v>
      </c>
      <c r="AU152" s="106" t="s">
        <v>174</v>
      </c>
      <c r="AY152" s="3" t="s">
        <v>194</v>
      </c>
      <c r="BE152" s="81">
        <f t="shared" si="19"/>
        <v>0</v>
      </c>
      <c r="BF152" s="81">
        <f t="shared" si="20"/>
        <v>0</v>
      </c>
      <c r="BG152" s="81">
        <f t="shared" si="21"/>
        <v>0</v>
      </c>
      <c r="BH152" s="81">
        <f t="shared" si="22"/>
        <v>0</v>
      </c>
      <c r="BI152" s="81">
        <f t="shared" si="23"/>
        <v>0</v>
      </c>
      <c r="BJ152" s="3" t="s">
        <v>174</v>
      </c>
      <c r="BK152" s="81">
        <f t="shared" si="24"/>
        <v>0</v>
      </c>
      <c r="BL152" s="3" t="s">
        <v>84</v>
      </c>
      <c r="BM152" s="106" t="s">
        <v>403</v>
      </c>
    </row>
    <row r="153" spans="2:65" s="18" customFormat="1" ht="24.2" customHeight="1">
      <c r="B153" s="121"/>
      <c r="C153" s="165" t="s">
        <v>265</v>
      </c>
      <c r="D153" s="165" t="s">
        <v>209</v>
      </c>
      <c r="E153" s="166" t="s">
        <v>404</v>
      </c>
      <c r="F153" s="167" t="s">
        <v>405</v>
      </c>
      <c r="G153" s="168" t="s">
        <v>227</v>
      </c>
      <c r="H153" s="169">
        <v>8</v>
      </c>
      <c r="I153" s="170"/>
      <c r="J153" s="170">
        <f t="shared" si="15"/>
        <v>0</v>
      </c>
      <c r="K153" s="171"/>
      <c r="L153" s="172"/>
      <c r="M153" s="173" t="s">
        <v>1</v>
      </c>
      <c r="N153" s="174" t="s">
        <v>42</v>
      </c>
      <c r="P153" s="158">
        <f t="shared" si="16"/>
        <v>0</v>
      </c>
      <c r="Q153" s="158">
        <v>1</v>
      </c>
      <c r="R153" s="158">
        <f t="shared" si="17"/>
        <v>8</v>
      </c>
      <c r="S153" s="158">
        <v>0</v>
      </c>
      <c r="T153" s="159">
        <f t="shared" si="18"/>
        <v>0</v>
      </c>
      <c r="AR153" s="106" t="s">
        <v>174</v>
      </c>
      <c r="AT153" s="106" t="s">
        <v>209</v>
      </c>
      <c r="AU153" s="106" t="s">
        <v>174</v>
      </c>
      <c r="AY153" s="3" t="s">
        <v>194</v>
      </c>
      <c r="BE153" s="81">
        <f t="shared" si="19"/>
        <v>0</v>
      </c>
      <c r="BF153" s="81">
        <f t="shared" si="20"/>
        <v>0</v>
      </c>
      <c r="BG153" s="81">
        <f t="shared" si="21"/>
        <v>0</v>
      </c>
      <c r="BH153" s="81">
        <f t="shared" si="22"/>
        <v>0</v>
      </c>
      <c r="BI153" s="81">
        <f t="shared" si="23"/>
        <v>0</v>
      </c>
      <c r="BJ153" s="3" t="s">
        <v>174</v>
      </c>
      <c r="BK153" s="81">
        <f t="shared" si="24"/>
        <v>0</v>
      </c>
      <c r="BL153" s="3" t="s">
        <v>84</v>
      </c>
      <c r="BM153" s="106" t="s">
        <v>406</v>
      </c>
    </row>
    <row r="154" spans="2:65" s="18" customFormat="1" ht="16.5" customHeight="1">
      <c r="B154" s="121"/>
      <c r="C154" s="165" t="s">
        <v>269</v>
      </c>
      <c r="D154" s="165" t="s">
        <v>209</v>
      </c>
      <c r="E154" s="166" t="s">
        <v>407</v>
      </c>
      <c r="F154" s="167" t="s">
        <v>408</v>
      </c>
      <c r="G154" s="168" t="s">
        <v>216</v>
      </c>
      <c r="H154" s="169">
        <v>0.46200000000000002</v>
      </c>
      <c r="I154" s="170"/>
      <c r="J154" s="170">
        <f t="shared" si="15"/>
        <v>0</v>
      </c>
      <c r="K154" s="171"/>
      <c r="L154" s="172"/>
      <c r="M154" s="173" t="s">
        <v>1</v>
      </c>
      <c r="N154" s="174" t="s">
        <v>42</v>
      </c>
      <c r="P154" s="158">
        <f t="shared" si="16"/>
        <v>0</v>
      </c>
      <c r="Q154" s="158">
        <v>1E-3</v>
      </c>
      <c r="R154" s="158">
        <f t="shared" si="17"/>
        <v>4.6200000000000001E-4</v>
      </c>
      <c r="S154" s="158">
        <v>0</v>
      </c>
      <c r="T154" s="159">
        <f t="shared" si="18"/>
        <v>0</v>
      </c>
      <c r="AR154" s="106" t="s">
        <v>174</v>
      </c>
      <c r="AT154" s="106" t="s">
        <v>209</v>
      </c>
      <c r="AU154" s="106" t="s">
        <v>174</v>
      </c>
      <c r="AY154" s="3" t="s">
        <v>194</v>
      </c>
      <c r="BE154" s="81">
        <f t="shared" si="19"/>
        <v>0</v>
      </c>
      <c r="BF154" s="81">
        <f t="shared" si="20"/>
        <v>0</v>
      </c>
      <c r="BG154" s="81">
        <f t="shared" si="21"/>
        <v>0</v>
      </c>
      <c r="BH154" s="81">
        <f t="shared" si="22"/>
        <v>0</v>
      </c>
      <c r="BI154" s="81">
        <f t="shared" si="23"/>
        <v>0</v>
      </c>
      <c r="BJ154" s="3" t="s">
        <v>174</v>
      </c>
      <c r="BK154" s="81">
        <f t="shared" si="24"/>
        <v>0</v>
      </c>
      <c r="BL154" s="3" t="s">
        <v>84</v>
      </c>
      <c r="BM154" s="106" t="s">
        <v>409</v>
      </c>
    </row>
    <row r="155" spans="2:65" s="18" customFormat="1" ht="21.75" customHeight="1">
      <c r="B155" s="121"/>
      <c r="C155" s="165" t="s">
        <v>273</v>
      </c>
      <c r="D155" s="165" t="s">
        <v>209</v>
      </c>
      <c r="E155" s="166" t="s">
        <v>410</v>
      </c>
      <c r="F155" s="167" t="s">
        <v>411</v>
      </c>
      <c r="G155" s="168" t="s">
        <v>216</v>
      </c>
      <c r="H155" s="169">
        <v>1</v>
      </c>
      <c r="I155" s="170"/>
      <c r="J155" s="170">
        <f t="shared" si="15"/>
        <v>0</v>
      </c>
      <c r="K155" s="171"/>
      <c r="L155" s="172"/>
      <c r="M155" s="173" t="s">
        <v>1</v>
      </c>
      <c r="N155" s="174" t="s">
        <v>42</v>
      </c>
      <c r="P155" s="158">
        <f t="shared" si="16"/>
        <v>0</v>
      </c>
      <c r="Q155" s="158">
        <v>1E-3</v>
      </c>
      <c r="R155" s="158">
        <f t="shared" si="17"/>
        <v>1E-3</v>
      </c>
      <c r="S155" s="158">
        <v>0</v>
      </c>
      <c r="T155" s="159">
        <f t="shared" si="18"/>
        <v>0</v>
      </c>
      <c r="AR155" s="106" t="s">
        <v>174</v>
      </c>
      <c r="AT155" s="106" t="s">
        <v>209</v>
      </c>
      <c r="AU155" s="106" t="s">
        <v>174</v>
      </c>
      <c r="AY155" s="3" t="s">
        <v>194</v>
      </c>
      <c r="BE155" s="81">
        <f t="shared" si="19"/>
        <v>0</v>
      </c>
      <c r="BF155" s="81">
        <f t="shared" si="20"/>
        <v>0</v>
      </c>
      <c r="BG155" s="81">
        <f t="shared" si="21"/>
        <v>0</v>
      </c>
      <c r="BH155" s="81">
        <f t="shared" si="22"/>
        <v>0</v>
      </c>
      <c r="BI155" s="81">
        <f t="shared" si="23"/>
        <v>0</v>
      </c>
      <c r="BJ155" s="3" t="s">
        <v>174</v>
      </c>
      <c r="BK155" s="81">
        <f t="shared" si="24"/>
        <v>0</v>
      </c>
      <c r="BL155" s="3" t="s">
        <v>84</v>
      </c>
      <c r="BM155" s="106" t="s">
        <v>412</v>
      </c>
    </row>
    <row r="156" spans="2:65" s="18" customFormat="1" ht="33" customHeight="1">
      <c r="B156" s="121"/>
      <c r="C156" s="165" t="s">
        <v>277</v>
      </c>
      <c r="D156" s="165" t="s">
        <v>209</v>
      </c>
      <c r="E156" s="166" t="s">
        <v>413</v>
      </c>
      <c r="F156" s="167" t="s">
        <v>414</v>
      </c>
      <c r="G156" s="168" t="s">
        <v>415</v>
      </c>
      <c r="H156" s="169">
        <v>1.7999999999999999E-2</v>
      </c>
      <c r="I156" s="170"/>
      <c r="J156" s="170">
        <f t="shared" si="15"/>
        <v>0</v>
      </c>
      <c r="K156" s="171"/>
      <c r="L156" s="172"/>
      <c r="M156" s="173" t="s">
        <v>1</v>
      </c>
      <c r="N156" s="174" t="s">
        <v>42</v>
      </c>
      <c r="P156" s="158">
        <f t="shared" si="16"/>
        <v>0</v>
      </c>
      <c r="Q156" s="158">
        <v>1.9699999999999999E-2</v>
      </c>
      <c r="R156" s="158">
        <f t="shared" si="17"/>
        <v>3.5459999999999995E-4</v>
      </c>
      <c r="S156" s="158">
        <v>0</v>
      </c>
      <c r="T156" s="159">
        <f t="shared" si="18"/>
        <v>0</v>
      </c>
      <c r="AR156" s="106" t="s">
        <v>174</v>
      </c>
      <c r="AT156" s="106" t="s">
        <v>209</v>
      </c>
      <c r="AU156" s="106" t="s">
        <v>174</v>
      </c>
      <c r="AY156" s="3" t="s">
        <v>194</v>
      </c>
      <c r="BE156" s="81">
        <f t="shared" si="19"/>
        <v>0</v>
      </c>
      <c r="BF156" s="81">
        <f t="shared" si="20"/>
        <v>0</v>
      </c>
      <c r="BG156" s="81">
        <f t="shared" si="21"/>
        <v>0</v>
      </c>
      <c r="BH156" s="81">
        <f t="shared" si="22"/>
        <v>0</v>
      </c>
      <c r="BI156" s="81">
        <f t="shared" si="23"/>
        <v>0</v>
      </c>
      <c r="BJ156" s="3" t="s">
        <v>174</v>
      </c>
      <c r="BK156" s="81">
        <f t="shared" si="24"/>
        <v>0</v>
      </c>
      <c r="BL156" s="3" t="s">
        <v>84</v>
      </c>
      <c r="BM156" s="106" t="s">
        <v>416</v>
      </c>
    </row>
    <row r="157" spans="2:65" s="18" customFormat="1" ht="16.5" customHeight="1">
      <c r="B157" s="121"/>
      <c r="C157" s="150" t="s">
        <v>281</v>
      </c>
      <c r="D157" s="150" t="s">
        <v>197</v>
      </c>
      <c r="E157" s="151" t="s">
        <v>417</v>
      </c>
      <c r="F157" s="152" t="s">
        <v>418</v>
      </c>
      <c r="G157" s="153" t="s">
        <v>419</v>
      </c>
      <c r="H157" s="154">
        <v>1</v>
      </c>
      <c r="I157" s="155"/>
      <c r="J157" s="155">
        <f t="shared" si="15"/>
        <v>0</v>
      </c>
      <c r="K157" s="156"/>
      <c r="L157" s="19"/>
      <c r="M157" s="157" t="s">
        <v>1</v>
      </c>
      <c r="N157" s="120" t="s">
        <v>42</v>
      </c>
      <c r="P157" s="158">
        <f t="shared" si="16"/>
        <v>0</v>
      </c>
      <c r="Q157" s="158">
        <v>0</v>
      </c>
      <c r="R157" s="158">
        <f t="shared" si="17"/>
        <v>0</v>
      </c>
      <c r="S157" s="158">
        <v>0</v>
      </c>
      <c r="T157" s="159">
        <f t="shared" si="18"/>
        <v>0</v>
      </c>
      <c r="AR157" s="106" t="s">
        <v>420</v>
      </c>
      <c r="AT157" s="106" t="s">
        <v>197</v>
      </c>
      <c r="AU157" s="106" t="s">
        <v>174</v>
      </c>
      <c r="AY157" s="3" t="s">
        <v>194</v>
      </c>
      <c r="BE157" s="81">
        <f t="shared" si="19"/>
        <v>0</v>
      </c>
      <c r="BF157" s="81">
        <f t="shared" si="20"/>
        <v>0</v>
      </c>
      <c r="BG157" s="81">
        <f t="shared" si="21"/>
        <v>0</v>
      </c>
      <c r="BH157" s="81">
        <f t="shared" si="22"/>
        <v>0</v>
      </c>
      <c r="BI157" s="81">
        <f t="shared" si="23"/>
        <v>0</v>
      </c>
      <c r="BJ157" s="3" t="s">
        <v>174</v>
      </c>
      <c r="BK157" s="81">
        <f t="shared" si="24"/>
        <v>0</v>
      </c>
      <c r="BL157" s="3" t="s">
        <v>420</v>
      </c>
      <c r="BM157" s="106" t="s">
        <v>421</v>
      </c>
    </row>
    <row r="158" spans="2:65" s="18" customFormat="1" ht="21.75" customHeight="1">
      <c r="B158" s="121"/>
      <c r="C158" s="165" t="s">
        <v>7</v>
      </c>
      <c r="D158" s="165" t="s">
        <v>209</v>
      </c>
      <c r="E158" s="166" t="s">
        <v>422</v>
      </c>
      <c r="F158" s="167" t="s">
        <v>423</v>
      </c>
      <c r="G158" s="168" t="s">
        <v>227</v>
      </c>
      <c r="H158" s="169">
        <v>3</v>
      </c>
      <c r="I158" s="170"/>
      <c r="J158" s="170">
        <f t="shared" si="15"/>
        <v>0</v>
      </c>
      <c r="K158" s="171"/>
      <c r="L158" s="172"/>
      <c r="M158" s="173" t="s">
        <v>1</v>
      </c>
      <c r="N158" s="174" t="s">
        <v>42</v>
      </c>
      <c r="P158" s="158">
        <f t="shared" si="16"/>
        <v>0</v>
      </c>
      <c r="Q158" s="158">
        <v>2.0930000000000001E-2</v>
      </c>
      <c r="R158" s="158">
        <f t="shared" si="17"/>
        <v>6.2789999999999999E-2</v>
      </c>
      <c r="S158" s="158">
        <v>0</v>
      </c>
      <c r="T158" s="159">
        <f t="shared" si="18"/>
        <v>0</v>
      </c>
      <c r="AR158" s="106" t="s">
        <v>352</v>
      </c>
      <c r="AT158" s="106" t="s">
        <v>209</v>
      </c>
      <c r="AU158" s="106" t="s">
        <v>174</v>
      </c>
      <c r="AY158" s="3" t="s">
        <v>194</v>
      </c>
      <c r="BE158" s="81">
        <f t="shared" si="19"/>
        <v>0</v>
      </c>
      <c r="BF158" s="81">
        <f t="shared" si="20"/>
        <v>0</v>
      </c>
      <c r="BG158" s="81">
        <f t="shared" si="21"/>
        <v>0</v>
      </c>
      <c r="BH158" s="81">
        <f t="shared" si="22"/>
        <v>0</v>
      </c>
      <c r="BI158" s="81">
        <f t="shared" si="23"/>
        <v>0</v>
      </c>
      <c r="BJ158" s="3" t="s">
        <v>174</v>
      </c>
      <c r="BK158" s="81">
        <f t="shared" si="24"/>
        <v>0</v>
      </c>
      <c r="BL158" s="3" t="s">
        <v>352</v>
      </c>
      <c r="BM158" s="106" t="s">
        <v>424</v>
      </c>
    </row>
    <row r="159" spans="2:65" s="18" customFormat="1" ht="16.5" customHeight="1">
      <c r="B159" s="121"/>
      <c r="C159" s="150" t="s">
        <v>289</v>
      </c>
      <c r="D159" s="150" t="s">
        <v>197</v>
      </c>
      <c r="E159" s="151" t="s">
        <v>425</v>
      </c>
      <c r="F159" s="152" t="s">
        <v>426</v>
      </c>
      <c r="G159" s="153" t="s">
        <v>227</v>
      </c>
      <c r="H159" s="154">
        <v>2</v>
      </c>
      <c r="I159" s="155"/>
      <c r="J159" s="155">
        <f t="shared" si="15"/>
        <v>0</v>
      </c>
      <c r="K159" s="156"/>
      <c r="L159" s="19"/>
      <c r="M159" s="157" t="s">
        <v>1</v>
      </c>
      <c r="N159" s="120" t="s">
        <v>42</v>
      </c>
      <c r="P159" s="158">
        <f t="shared" si="16"/>
        <v>0</v>
      </c>
      <c r="Q159" s="158">
        <v>1E-4</v>
      </c>
      <c r="R159" s="158">
        <f t="shared" si="17"/>
        <v>2.0000000000000001E-4</v>
      </c>
      <c r="S159" s="158">
        <v>0</v>
      </c>
      <c r="T159" s="159">
        <f t="shared" si="18"/>
        <v>0</v>
      </c>
      <c r="AR159" s="106" t="s">
        <v>84</v>
      </c>
      <c r="AT159" s="106" t="s">
        <v>197</v>
      </c>
      <c r="AU159" s="106" t="s">
        <v>174</v>
      </c>
      <c r="AY159" s="3" t="s">
        <v>194</v>
      </c>
      <c r="BE159" s="81">
        <f t="shared" si="19"/>
        <v>0</v>
      </c>
      <c r="BF159" s="81">
        <f t="shared" si="20"/>
        <v>0</v>
      </c>
      <c r="BG159" s="81">
        <f t="shared" si="21"/>
        <v>0</v>
      </c>
      <c r="BH159" s="81">
        <f t="shared" si="22"/>
        <v>0</v>
      </c>
      <c r="BI159" s="81">
        <f t="shared" si="23"/>
        <v>0</v>
      </c>
      <c r="BJ159" s="3" t="s">
        <v>174</v>
      </c>
      <c r="BK159" s="81">
        <f t="shared" si="24"/>
        <v>0</v>
      </c>
      <c r="BL159" s="3" t="s">
        <v>84</v>
      </c>
      <c r="BM159" s="106" t="s">
        <v>427</v>
      </c>
    </row>
    <row r="160" spans="2:65" s="18" customFormat="1" ht="24.2" customHeight="1">
      <c r="B160" s="121"/>
      <c r="C160" s="165" t="s">
        <v>293</v>
      </c>
      <c r="D160" s="165" t="s">
        <v>209</v>
      </c>
      <c r="E160" s="166" t="s">
        <v>428</v>
      </c>
      <c r="F160" s="167" t="s">
        <v>429</v>
      </c>
      <c r="G160" s="168" t="s">
        <v>227</v>
      </c>
      <c r="H160" s="169">
        <v>2</v>
      </c>
      <c r="I160" s="170"/>
      <c r="J160" s="170">
        <f t="shared" si="15"/>
        <v>0</v>
      </c>
      <c r="K160" s="171"/>
      <c r="L160" s="172"/>
      <c r="M160" s="173" t="s">
        <v>1</v>
      </c>
      <c r="N160" s="174" t="s">
        <v>42</v>
      </c>
      <c r="P160" s="158">
        <f t="shared" si="16"/>
        <v>0</v>
      </c>
      <c r="Q160" s="158">
        <v>6.7000000000000002E-4</v>
      </c>
      <c r="R160" s="158">
        <f t="shared" si="17"/>
        <v>1.34E-3</v>
      </c>
      <c r="S160" s="158">
        <v>0</v>
      </c>
      <c r="T160" s="159">
        <f t="shared" si="18"/>
        <v>0</v>
      </c>
      <c r="AR160" s="106" t="s">
        <v>174</v>
      </c>
      <c r="AT160" s="106" t="s">
        <v>209</v>
      </c>
      <c r="AU160" s="106" t="s">
        <v>174</v>
      </c>
      <c r="AY160" s="3" t="s">
        <v>194</v>
      </c>
      <c r="BE160" s="81">
        <f t="shared" si="19"/>
        <v>0</v>
      </c>
      <c r="BF160" s="81">
        <f t="shared" si="20"/>
        <v>0</v>
      </c>
      <c r="BG160" s="81">
        <f t="shared" si="21"/>
        <v>0</v>
      </c>
      <c r="BH160" s="81">
        <f t="shared" si="22"/>
        <v>0</v>
      </c>
      <c r="BI160" s="81">
        <f t="shared" si="23"/>
        <v>0</v>
      </c>
      <c r="BJ160" s="3" t="s">
        <v>174</v>
      </c>
      <c r="BK160" s="81">
        <f t="shared" si="24"/>
        <v>0</v>
      </c>
      <c r="BL160" s="3" t="s">
        <v>84</v>
      </c>
      <c r="BM160" s="106" t="s">
        <v>430</v>
      </c>
    </row>
    <row r="161" spans="2:65" s="18" customFormat="1" ht="16.5" customHeight="1">
      <c r="B161" s="121"/>
      <c r="C161" s="150" t="s">
        <v>297</v>
      </c>
      <c r="D161" s="150" t="s">
        <v>197</v>
      </c>
      <c r="E161" s="151" t="s">
        <v>431</v>
      </c>
      <c r="F161" s="152" t="s">
        <v>432</v>
      </c>
      <c r="G161" s="153" t="s">
        <v>227</v>
      </c>
      <c r="H161" s="154">
        <v>4</v>
      </c>
      <c r="I161" s="155"/>
      <c r="J161" s="155">
        <f t="shared" si="15"/>
        <v>0</v>
      </c>
      <c r="K161" s="156"/>
      <c r="L161" s="19"/>
      <c r="M161" s="157" t="s">
        <v>1</v>
      </c>
      <c r="N161" s="120" t="s">
        <v>42</v>
      </c>
      <c r="P161" s="158">
        <f t="shared" si="16"/>
        <v>0</v>
      </c>
      <c r="Q161" s="158">
        <v>1E-4</v>
      </c>
      <c r="R161" s="158">
        <f t="shared" si="17"/>
        <v>4.0000000000000002E-4</v>
      </c>
      <c r="S161" s="158">
        <v>0</v>
      </c>
      <c r="T161" s="159">
        <f t="shared" si="18"/>
        <v>0</v>
      </c>
      <c r="AR161" s="106" t="s">
        <v>84</v>
      </c>
      <c r="AT161" s="106" t="s">
        <v>197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84</v>
      </c>
      <c r="BM161" s="106" t="s">
        <v>433</v>
      </c>
    </row>
    <row r="162" spans="2:65" s="18" customFormat="1" ht="24.2" customHeight="1">
      <c r="B162" s="121"/>
      <c r="C162" s="165" t="s">
        <v>301</v>
      </c>
      <c r="D162" s="165" t="s">
        <v>209</v>
      </c>
      <c r="E162" s="166" t="s">
        <v>434</v>
      </c>
      <c r="F162" s="167" t="s">
        <v>435</v>
      </c>
      <c r="G162" s="168" t="s">
        <v>227</v>
      </c>
      <c r="H162" s="169">
        <v>4</v>
      </c>
      <c r="I162" s="170"/>
      <c r="J162" s="170">
        <f t="shared" si="15"/>
        <v>0</v>
      </c>
      <c r="K162" s="171"/>
      <c r="L162" s="172"/>
      <c r="M162" s="173" t="s">
        <v>1</v>
      </c>
      <c r="N162" s="174" t="s">
        <v>42</v>
      </c>
      <c r="P162" s="158">
        <f t="shared" si="16"/>
        <v>0</v>
      </c>
      <c r="Q162" s="158">
        <v>6.7000000000000002E-4</v>
      </c>
      <c r="R162" s="158">
        <f t="shared" si="17"/>
        <v>2.6800000000000001E-3</v>
      </c>
      <c r="S162" s="158">
        <v>0</v>
      </c>
      <c r="T162" s="159">
        <f t="shared" si="18"/>
        <v>0</v>
      </c>
      <c r="AR162" s="106" t="s">
        <v>174</v>
      </c>
      <c r="AT162" s="106" t="s">
        <v>209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84</v>
      </c>
      <c r="BM162" s="106" t="s">
        <v>436</v>
      </c>
    </row>
    <row r="163" spans="2:65" s="18" customFormat="1" ht="21.75" customHeight="1">
      <c r="B163" s="121"/>
      <c r="C163" s="150" t="s">
        <v>321</v>
      </c>
      <c r="D163" s="150" t="s">
        <v>197</v>
      </c>
      <c r="E163" s="151" t="s">
        <v>437</v>
      </c>
      <c r="F163" s="152" t="s">
        <v>438</v>
      </c>
      <c r="G163" s="153" t="s">
        <v>227</v>
      </c>
      <c r="H163" s="154">
        <v>1</v>
      </c>
      <c r="I163" s="155"/>
      <c r="J163" s="155">
        <f t="shared" si="15"/>
        <v>0</v>
      </c>
      <c r="K163" s="156"/>
      <c r="L163" s="19"/>
      <c r="M163" s="157" t="s">
        <v>1</v>
      </c>
      <c r="N163" s="120" t="s">
        <v>42</v>
      </c>
      <c r="P163" s="158">
        <f t="shared" si="16"/>
        <v>0</v>
      </c>
      <c r="Q163" s="158">
        <v>0</v>
      </c>
      <c r="R163" s="158">
        <f t="shared" si="17"/>
        <v>0</v>
      </c>
      <c r="S163" s="158">
        <v>0</v>
      </c>
      <c r="T163" s="159">
        <f t="shared" si="18"/>
        <v>0</v>
      </c>
      <c r="AR163" s="106" t="s">
        <v>84</v>
      </c>
      <c r="AT163" s="106" t="s">
        <v>197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84</v>
      </c>
      <c r="BM163" s="106" t="s">
        <v>439</v>
      </c>
    </row>
    <row r="164" spans="2:65" s="18" customFormat="1" ht="24.2" customHeight="1">
      <c r="B164" s="121"/>
      <c r="C164" s="165" t="s">
        <v>325</v>
      </c>
      <c r="D164" s="165" t="s">
        <v>209</v>
      </c>
      <c r="E164" s="166" t="s">
        <v>440</v>
      </c>
      <c r="F164" s="167" t="s">
        <v>441</v>
      </c>
      <c r="G164" s="168" t="s">
        <v>227</v>
      </c>
      <c r="H164" s="169">
        <v>1</v>
      </c>
      <c r="I164" s="170"/>
      <c r="J164" s="170">
        <f t="shared" si="15"/>
        <v>0</v>
      </c>
      <c r="K164" s="171"/>
      <c r="L164" s="172"/>
      <c r="M164" s="173" t="s">
        <v>1</v>
      </c>
      <c r="N164" s="174" t="s">
        <v>42</v>
      </c>
      <c r="P164" s="158">
        <f t="shared" si="16"/>
        <v>0</v>
      </c>
      <c r="Q164" s="158">
        <v>1.7000000000000001E-4</v>
      </c>
      <c r="R164" s="158">
        <f t="shared" si="17"/>
        <v>1.7000000000000001E-4</v>
      </c>
      <c r="S164" s="158">
        <v>0</v>
      </c>
      <c r="T164" s="159">
        <f t="shared" si="18"/>
        <v>0</v>
      </c>
      <c r="AR164" s="106" t="s">
        <v>174</v>
      </c>
      <c r="AT164" s="106" t="s">
        <v>209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84</v>
      </c>
      <c r="BM164" s="106" t="s">
        <v>442</v>
      </c>
    </row>
    <row r="165" spans="2:65" s="18" customFormat="1" ht="16.5" customHeight="1">
      <c r="B165" s="121"/>
      <c r="C165" s="150" t="s">
        <v>305</v>
      </c>
      <c r="D165" s="150" t="s">
        <v>197</v>
      </c>
      <c r="E165" s="151" t="s">
        <v>443</v>
      </c>
      <c r="F165" s="152" t="s">
        <v>444</v>
      </c>
      <c r="G165" s="153" t="s">
        <v>284</v>
      </c>
      <c r="H165" s="154">
        <v>1</v>
      </c>
      <c r="I165" s="155"/>
      <c r="J165" s="155">
        <f t="shared" si="15"/>
        <v>0</v>
      </c>
      <c r="K165" s="156"/>
      <c r="L165" s="19"/>
      <c r="M165" s="157" t="s">
        <v>1</v>
      </c>
      <c r="N165" s="120" t="s">
        <v>42</v>
      </c>
      <c r="P165" s="158">
        <f t="shared" si="16"/>
        <v>0</v>
      </c>
      <c r="Q165" s="158">
        <v>0</v>
      </c>
      <c r="R165" s="158">
        <f t="shared" si="17"/>
        <v>0</v>
      </c>
      <c r="S165" s="158">
        <v>0</v>
      </c>
      <c r="T165" s="159">
        <f t="shared" si="18"/>
        <v>0</v>
      </c>
      <c r="AR165" s="106" t="s">
        <v>84</v>
      </c>
      <c r="AT165" s="106" t="s">
        <v>197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84</v>
      </c>
      <c r="BM165" s="106" t="s">
        <v>445</v>
      </c>
    </row>
    <row r="166" spans="2:65" s="18" customFormat="1" ht="24.2" customHeight="1">
      <c r="B166" s="121"/>
      <c r="C166" s="165" t="s">
        <v>309</v>
      </c>
      <c r="D166" s="165" t="s">
        <v>209</v>
      </c>
      <c r="E166" s="166" t="s">
        <v>446</v>
      </c>
      <c r="F166" s="167" t="s">
        <v>447</v>
      </c>
      <c r="G166" s="168" t="s">
        <v>227</v>
      </c>
      <c r="H166" s="169">
        <v>1</v>
      </c>
      <c r="I166" s="170"/>
      <c r="J166" s="170">
        <f t="shared" si="15"/>
        <v>0</v>
      </c>
      <c r="K166" s="171"/>
      <c r="L166" s="172"/>
      <c r="M166" s="173" t="s">
        <v>1</v>
      </c>
      <c r="N166" s="174" t="s">
        <v>42</v>
      </c>
      <c r="P166" s="158">
        <f t="shared" si="16"/>
        <v>0</v>
      </c>
      <c r="Q166" s="158">
        <v>1</v>
      </c>
      <c r="R166" s="158">
        <f t="shared" si="17"/>
        <v>1</v>
      </c>
      <c r="S166" s="158">
        <v>0</v>
      </c>
      <c r="T166" s="159">
        <f t="shared" si="18"/>
        <v>0</v>
      </c>
      <c r="AR166" s="106" t="s">
        <v>352</v>
      </c>
      <c r="AT166" s="106" t="s">
        <v>209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352</v>
      </c>
      <c r="BM166" s="106" t="s">
        <v>448</v>
      </c>
    </row>
    <row r="167" spans="2:65" s="18" customFormat="1" ht="16.5" customHeight="1">
      <c r="B167" s="121"/>
      <c r="C167" s="150" t="s">
        <v>313</v>
      </c>
      <c r="D167" s="150" t="s">
        <v>197</v>
      </c>
      <c r="E167" s="151" t="s">
        <v>449</v>
      </c>
      <c r="F167" s="152" t="s">
        <v>450</v>
      </c>
      <c r="G167" s="153" t="s">
        <v>284</v>
      </c>
      <c r="H167" s="154">
        <v>1</v>
      </c>
      <c r="I167" s="155"/>
      <c r="J167" s="155">
        <f t="shared" si="15"/>
        <v>0</v>
      </c>
      <c r="K167" s="156"/>
      <c r="L167" s="19"/>
      <c r="M167" s="157" t="s">
        <v>1</v>
      </c>
      <c r="N167" s="120" t="s">
        <v>42</v>
      </c>
      <c r="P167" s="158">
        <f t="shared" si="16"/>
        <v>0</v>
      </c>
      <c r="Q167" s="158">
        <v>0</v>
      </c>
      <c r="R167" s="158">
        <f t="shared" si="17"/>
        <v>0</v>
      </c>
      <c r="S167" s="158">
        <v>0</v>
      </c>
      <c r="T167" s="159">
        <f t="shared" si="18"/>
        <v>0</v>
      </c>
      <c r="AR167" s="106" t="s">
        <v>84</v>
      </c>
      <c r="AT167" s="106" t="s">
        <v>197</v>
      </c>
      <c r="AU167" s="106" t="s">
        <v>174</v>
      </c>
      <c r="AY167" s="3" t="s">
        <v>194</v>
      </c>
      <c r="BE167" s="81">
        <f t="shared" si="19"/>
        <v>0</v>
      </c>
      <c r="BF167" s="81">
        <f t="shared" si="20"/>
        <v>0</v>
      </c>
      <c r="BG167" s="81">
        <f t="shared" si="21"/>
        <v>0</v>
      </c>
      <c r="BH167" s="81">
        <f t="shared" si="22"/>
        <v>0</v>
      </c>
      <c r="BI167" s="81">
        <f t="shared" si="23"/>
        <v>0</v>
      </c>
      <c r="BJ167" s="3" t="s">
        <v>174</v>
      </c>
      <c r="BK167" s="81">
        <f t="shared" si="24"/>
        <v>0</v>
      </c>
      <c r="BL167" s="3" t="s">
        <v>84</v>
      </c>
      <c r="BM167" s="106" t="s">
        <v>451</v>
      </c>
    </row>
    <row r="168" spans="2:65" s="18" customFormat="1" ht="24.2" customHeight="1">
      <c r="B168" s="121"/>
      <c r="C168" s="165" t="s">
        <v>317</v>
      </c>
      <c r="D168" s="165" t="s">
        <v>209</v>
      </c>
      <c r="E168" s="166" t="s">
        <v>452</v>
      </c>
      <c r="F168" s="167" t="s">
        <v>453</v>
      </c>
      <c r="G168" s="168" t="s">
        <v>216</v>
      </c>
      <c r="H168" s="169">
        <v>2.7</v>
      </c>
      <c r="I168" s="170"/>
      <c r="J168" s="170">
        <f t="shared" si="15"/>
        <v>0</v>
      </c>
      <c r="K168" s="171"/>
      <c r="L168" s="172"/>
      <c r="M168" s="173" t="s">
        <v>1</v>
      </c>
      <c r="N168" s="174" t="s">
        <v>42</v>
      </c>
      <c r="P168" s="158">
        <f t="shared" si="16"/>
        <v>0</v>
      </c>
      <c r="Q168" s="158">
        <v>1E-3</v>
      </c>
      <c r="R168" s="158">
        <f t="shared" si="17"/>
        <v>2.7000000000000001E-3</v>
      </c>
      <c r="S168" s="158">
        <v>0</v>
      </c>
      <c r="T168" s="159">
        <f t="shared" si="18"/>
        <v>0</v>
      </c>
      <c r="AR168" s="106" t="s">
        <v>352</v>
      </c>
      <c r="AT168" s="106" t="s">
        <v>209</v>
      </c>
      <c r="AU168" s="106" t="s">
        <v>174</v>
      </c>
      <c r="AY168" s="3" t="s">
        <v>194</v>
      </c>
      <c r="BE168" s="81">
        <f t="shared" si="19"/>
        <v>0</v>
      </c>
      <c r="BF168" s="81">
        <f t="shared" si="20"/>
        <v>0</v>
      </c>
      <c r="BG168" s="81">
        <f t="shared" si="21"/>
        <v>0</v>
      </c>
      <c r="BH168" s="81">
        <f t="shared" si="22"/>
        <v>0</v>
      </c>
      <c r="BI168" s="81">
        <f t="shared" si="23"/>
        <v>0</v>
      </c>
      <c r="BJ168" s="3" t="s">
        <v>174</v>
      </c>
      <c r="BK168" s="81">
        <f t="shared" si="24"/>
        <v>0</v>
      </c>
      <c r="BL168" s="3" t="s">
        <v>352</v>
      </c>
      <c r="BM168" s="106" t="s">
        <v>454</v>
      </c>
    </row>
    <row r="169" spans="2:65" s="18" customFormat="1" ht="33" customHeight="1">
      <c r="B169" s="121"/>
      <c r="C169" s="150" t="s">
        <v>329</v>
      </c>
      <c r="D169" s="150" t="s">
        <v>197</v>
      </c>
      <c r="E169" s="151" t="s">
        <v>455</v>
      </c>
      <c r="F169" s="152" t="s">
        <v>456</v>
      </c>
      <c r="G169" s="153" t="s">
        <v>227</v>
      </c>
      <c r="H169" s="154">
        <v>20</v>
      </c>
      <c r="I169" s="155"/>
      <c r="J169" s="155">
        <f t="shared" si="15"/>
        <v>0</v>
      </c>
      <c r="K169" s="156"/>
      <c r="L169" s="19"/>
      <c r="M169" s="157" t="s">
        <v>1</v>
      </c>
      <c r="N169" s="120" t="s">
        <v>42</v>
      </c>
      <c r="P169" s="158">
        <f t="shared" si="16"/>
        <v>0</v>
      </c>
      <c r="Q169" s="158">
        <v>0</v>
      </c>
      <c r="R169" s="158">
        <f t="shared" si="17"/>
        <v>0</v>
      </c>
      <c r="S169" s="158">
        <v>0</v>
      </c>
      <c r="T169" s="159">
        <f t="shared" si="18"/>
        <v>0</v>
      </c>
      <c r="AR169" s="106" t="s">
        <v>84</v>
      </c>
      <c r="AT169" s="106" t="s">
        <v>197</v>
      </c>
      <c r="AU169" s="106" t="s">
        <v>174</v>
      </c>
      <c r="AY169" s="3" t="s">
        <v>194</v>
      </c>
      <c r="BE169" s="81">
        <f t="shared" si="19"/>
        <v>0</v>
      </c>
      <c r="BF169" s="81">
        <f t="shared" si="20"/>
        <v>0</v>
      </c>
      <c r="BG169" s="81">
        <f t="shared" si="21"/>
        <v>0</v>
      </c>
      <c r="BH169" s="81">
        <f t="shared" si="22"/>
        <v>0</v>
      </c>
      <c r="BI169" s="81">
        <f t="shared" si="23"/>
        <v>0</v>
      </c>
      <c r="BJ169" s="3" t="s">
        <v>174</v>
      </c>
      <c r="BK169" s="81">
        <f t="shared" si="24"/>
        <v>0</v>
      </c>
      <c r="BL169" s="3" t="s">
        <v>84</v>
      </c>
      <c r="BM169" s="106" t="s">
        <v>457</v>
      </c>
    </row>
    <row r="170" spans="2:65" s="18" customFormat="1" ht="33" customHeight="1">
      <c r="B170" s="121"/>
      <c r="C170" s="150" t="s">
        <v>333</v>
      </c>
      <c r="D170" s="150" t="s">
        <v>197</v>
      </c>
      <c r="E170" s="151" t="s">
        <v>458</v>
      </c>
      <c r="F170" s="152" t="s">
        <v>459</v>
      </c>
      <c r="G170" s="153" t="s">
        <v>227</v>
      </c>
      <c r="H170" s="154">
        <v>4</v>
      </c>
      <c r="I170" s="155"/>
      <c r="J170" s="155">
        <f t="shared" si="15"/>
        <v>0</v>
      </c>
      <c r="K170" s="156"/>
      <c r="L170" s="19"/>
      <c r="M170" s="157" t="s">
        <v>1</v>
      </c>
      <c r="N170" s="120" t="s">
        <v>42</v>
      </c>
      <c r="P170" s="158">
        <f t="shared" si="16"/>
        <v>0</v>
      </c>
      <c r="Q170" s="158">
        <v>0</v>
      </c>
      <c r="R170" s="158">
        <f t="shared" si="17"/>
        <v>0</v>
      </c>
      <c r="S170" s="158">
        <v>0</v>
      </c>
      <c r="T170" s="159">
        <f t="shared" si="18"/>
        <v>0</v>
      </c>
      <c r="AR170" s="106" t="s">
        <v>84</v>
      </c>
      <c r="AT170" s="106" t="s">
        <v>197</v>
      </c>
      <c r="AU170" s="106" t="s">
        <v>174</v>
      </c>
      <c r="AY170" s="3" t="s">
        <v>194</v>
      </c>
      <c r="BE170" s="81">
        <f t="shared" si="19"/>
        <v>0</v>
      </c>
      <c r="BF170" s="81">
        <f t="shared" si="20"/>
        <v>0</v>
      </c>
      <c r="BG170" s="81">
        <f t="shared" si="21"/>
        <v>0</v>
      </c>
      <c r="BH170" s="81">
        <f t="shared" si="22"/>
        <v>0</v>
      </c>
      <c r="BI170" s="81">
        <f t="shared" si="23"/>
        <v>0</v>
      </c>
      <c r="BJ170" s="3" t="s">
        <v>174</v>
      </c>
      <c r="BK170" s="81">
        <f t="shared" si="24"/>
        <v>0</v>
      </c>
      <c r="BL170" s="3" t="s">
        <v>84</v>
      </c>
      <c r="BM170" s="106" t="s">
        <v>460</v>
      </c>
    </row>
    <row r="171" spans="2:65" s="18" customFormat="1" ht="16.5" customHeight="1">
      <c r="B171" s="121"/>
      <c r="C171" s="165" t="s">
        <v>337</v>
      </c>
      <c r="D171" s="165" t="s">
        <v>209</v>
      </c>
      <c r="E171" s="166" t="s">
        <v>461</v>
      </c>
      <c r="F171" s="167" t="s">
        <v>462</v>
      </c>
      <c r="G171" s="168" t="s">
        <v>227</v>
      </c>
      <c r="H171" s="169">
        <v>4</v>
      </c>
      <c r="I171" s="170"/>
      <c r="J171" s="170">
        <f t="shared" si="15"/>
        <v>0</v>
      </c>
      <c r="K171" s="171"/>
      <c r="L171" s="172"/>
      <c r="M171" s="173" t="s">
        <v>1</v>
      </c>
      <c r="N171" s="174" t="s">
        <v>42</v>
      </c>
      <c r="P171" s="158">
        <f t="shared" si="16"/>
        <v>0</v>
      </c>
      <c r="Q171" s="158">
        <v>1.1E-4</v>
      </c>
      <c r="R171" s="158">
        <f t="shared" si="17"/>
        <v>4.4000000000000002E-4</v>
      </c>
      <c r="S171" s="158">
        <v>0</v>
      </c>
      <c r="T171" s="159">
        <f t="shared" si="18"/>
        <v>0</v>
      </c>
      <c r="AR171" s="106" t="s">
        <v>174</v>
      </c>
      <c r="AT171" s="106" t="s">
        <v>209</v>
      </c>
      <c r="AU171" s="106" t="s">
        <v>174</v>
      </c>
      <c r="AY171" s="3" t="s">
        <v>194</v>
      </c>
      <c r="BE171" s="81">
        <f t="shared" si="19"/>
        <v>0</v>
      </c>
      <c r="BF171" s="81">
        <f t="shared" si="20"/>
        <v>0</v>
      </c>
      <c r="BG171" s="81">
        <f t="shared" si="21"/>
        <v>0</v>
      </c>
      <c r="BH171" s="81">
        <f t="shared" si="22"/>
        <v>0</v>
      </c>
      <c r="BI171" s="81">
        <f t="shared" si="23"/>
        <v>0</v>
      </c>
      <c r="BJ171" s="3" t="s">
        <v>174</v>
      </c>
      <c r="BK171" s="81">
        <f t="shared" si="24"/>
        <v>0</v>
      </c>
      <c r="BL171" s="3" t="s">
        <v>84</v>
      </c>
      <c r="BM171" s="106" t="s">
        <v>463</v>
      </c>
    </row>
    <row r="172" spans="2:65" s="18" customFormat="1" ht="33" customHeight="1">
      <c r="B172" s="121"/>
      <c r="C172" s="150" t="s">
        <v>464</v>
      </c>
      <c r="D172" s="150" t="s">
        <v>197</v>
      </c>
      <c r="E172" s="151" t="s">
        <v>465</v>
      </c>
      <c r="F172" s="152" t="s">
        <v>466</v>
      </c>
      <c r="G172" s="153" t="s">
        <v>227</v>
      </c>
      <c r="H172" s="154">
        <v>2</v>
      </c>
      <c r="I172" s="155"/>
      <c r="J172" s="155">
        <f t="shared" si="15"/>
        <v>0</v>
      </c>
      <c r="K172" s="156"/>
      <c r="L172" s="19"/>
      <c r="M172" s="157" t="s">
        <v>1</v>
      </c>
      <c r="N172" s="120" t="s">
        <v>42</v>
      </c>
      <c r="P172" s="158">
        <f t="shared" si="16"/>
        <v>0</v>
      </c>
      <c r="Q172" s="158">
        <v>0</v>
      </c>
      <c r="R172" s="158">
        <f t="shared" si="17"/>
        <v>0</v>
      </c>
      <c r="S172" s="158">
        <v>0</v>
      </c>
      <c r="T172" s="159">
        <f t="shared" si="18"/>
        <v>0</v>
      </c>
      <c r="AR172" s="106" t="s">
        <v>84</v>
      </c>
      <c r="AT172" s="106" t="s">
        <v>197</v>
      </c>
      <c r="AU172" s="106" t="s">
        <v>174</v>
      </c>
      <c r="AY172" s="3" t="s">
        <v>194</v>
      </c>
      <c r="BE172" s="81">
        <f t="shared" si="19"/>
        <v>0</v>
      </c>
      <c r="BF172" s="81">
        <f t="shared" si="20"/>
        <v>0</v>
      </c>
      <c r="BG172" s="81">
        <f t="shared" si="21"/>
        <v>0</v>
      </c>
      <c r="BH172" s="81">
        <f t="shared" si="22"/>
        <v>0</v>
      </c>
      <c r="BI172" s="81">
        <f t="shared" si="23"/>
        <v>0</v>
      </c>
      <c r="BJ172" s="3" t="s">
        <v>174</v>
      </c>
      <c r="BK172" s="81">
        <f t="shared" si="24"/>
        <v>0</v>
      </c>
      <c r="BL172" s="3" t="s">
        <v>84</v>
      </c>
      <c r="BM172" s="106" t="s">
        <v>467</v>
      </c>
    </row>
    <row r="173" spans="2:65" s="18" customFormat="1" ht="21.75" customHeight="1">
      <c r="B173" s="121"/>
      <c r="C173" s="165" t="s">
        <v>468</v>
      </c>
      <c r="D173" s="165" t="s">
        <v>209</v>
      </c>
      <c r="E173" s="166" t="s">
        <v>469</v>
      </c>
      <c r="F173" s="167" t="s">
        <v>470</v>
      </c>
      <c r="G173" s="168" t="s">
        <v>227</v>
      </c>
      <c r="H173" s="169">
        <v>2</v>
      </c>
      <c r="I173" s="170"/>
      <c r="J173" s="170">
        <f t="shared" si="15"/>
        <v>0</v>
      </c>
      <c r="K173" s="171"/>
      <c r="L173" s="172"/>
      <c r="M173" s="173" t="s">
        <v>1</v>
      </c>
      <c r="N173" s="174" t="s">
        <v>42</v>
      </c>
      <c r="P173" s="158">
        <f t="shared" si="16"/>
        <v>0</v>
      </c>
      <c r="Q173" s="158">
        <v>2.7E-4</v>
      </c>
      <c r="R173" s="158">
        <f t="shared" si="17"/>
        <v>5.4000000000000001E-4</v>
      </c>
      <c r="S173" s="158">
        <v>0</v>
      </c>
      <c r="T173" s="159">
        <f t="shared" si="18"/>
        <v>0</v>
      </c>
      <c r="AR173" s="106" t="s">
        <v>174</v>
      </c>
      <c r="AT173" s="106" t="s">
        <v>209</v>
      </c>
      <c r="AU173" s="106" t="s">
        <v>174</v>
      </c>
      <c r="AY173" s="3" t="s">
        <v>194</v>
      </c>
      <c r="BE173" s="81">
        <f t="shared" si="19"/>
        <v>0</v>
      </c>
      <c r="BF173" s="81">
        <f t="shared" si="20"/>
        <v>0</v>
      </c>
      <c r="BG173" s="81">
        <f t="shared" si="21"/>
        <v>0</v>
      </c>
      <c r="BH173" s="81">
        <f t="shared" si="22"/>
        <v>0</v>
      </c>
      <c r="BI173" s="81">
        <f t="shared" si="23"/>
        <v>0</v>
      </c>
      <c r="BJ173" s="3" t="s">
        <v>174</v>
      </c>
      <c r="BK173" s="81">
        <f t="shared" si="24"/>
        <v>0</v>
      </c>
      <c r="BL173" s="3" t="s">
        <v>84</v>
      </c>
      <c r="BM173" s="106" t="s">
        <v>471</v>
      </c>
    </row>
    <row r="174" spans="2:65" s="18" customFormat="1" ht="33" customHeight="1">
      <c r="B174" s="121"/>
      <c r="C174" s="150" t="s">
        <v>472</v>
      </c>
      <c r="D174" s="150" t="s">
        <v>197</v>
      </c>
      <c r="E174" s="151" t="s">
        <v>465</v>
      </c>
      <c r="F174" s="152" t="s">
        <v>466</v>
      </c>
      <c r="G174" s="153" t="s">
        <v>227</v>
      </c>
      <c r="H174" s="154">
        <v>8</v>
      </c>
      <c r="I174" s="155"/>
      <c r="J174" s="155">
        <f t="shared" si="15"/>
        <v>0</v>
      </c>
      <c r="K174" s="156"/>
      <c r="L174" s="19"/>
      <c r="M174" s="157" t="s">
        <v>1</v>
      </c>
      <c r="N174" s="120" t="s">
        <v>42</v>
      </c>
      <c r="P174" s="158">
        <f t="shared" si="16"/>
        <v>0</v>
      </c>
      <c r="Q174" s="158">
        <v>0</v>
      </c>
      <c r="R174" s="158">
        <f t="shared" si="17"/>
        <v>0</v>
      </c>
      <c r="S174" s="158">
        <v>0</v>
      </c>
      <c r="T174" s="159">
        <f t="shared" si="18"/>
        <v>0</v>
      </c>
      <c r="AR174" s="106" t="s">
        <v>84</v>
      </c>
      <c r="AT174" s="106" t="s">
        <v>197</v>
      </c>
      <c r="AU174" s="106" t="s">
        <v>174</v>
      </c>
      <c r="AY174" s="3" t="s">
        <v>194</v>
      </c>
      <c r="BE174" s="81">
        <f t="shared" si="19"/>
        <v>0</v>
      </c>
      <c r="BF174" s="81">
        <f t="shared" si="20"/>
        <v>0</v>
      </c>
      <c r="BG174" s="81">
        <f t="shared" si="21"/>
        <v>0</v>
      </c>
      <c r="BH174" s="81">
        <f t="shared" si="22"/>
        <v>0</v>
      </c>
      <c r="BI174" s="81">
        <f t="shared" si="23"/>
        <v>0</v>
      </c>
      <c r="BJ174" s="3" t="s">
        <v>174</v>
      </c>
      <c r="BK174" s="81">
        <f t="shared" si="24"/>
        <v>0</v>
      </c>
      <c r="BL174" s="3" t="s">
        <v>84</v>
      </c>
      <c r="BM174" s="106" t="s">
        <v>473</v>
      </c>
    </row>
    <row r="175" spans="2:65" s="18" customFormat="1" ht="16.5" customHeight="1">
      <c r="B175" s="121"/>
      <c r="C175" s="165" t="s">
        <v>474</v>
      </c>
      <c r="D175" s="165" t="s">
        <v>209</v>
      </c>
      <c r="E175" s="166" t="s">
        <v>475</v>
      </c>
      <c r="F175" s="167" t="s">
        <v>476</v>
      </c>
      <c r="G175" s="168" t="s">
        <v>227</v>
      </c>
      <c r="H175" s="169">
        <v>8</v>
      </c>
      <c r="I175" s="170"/>
      <c r="J175" s="170">
        <f t="shared" si="15"/>
        <v>0</v>
      </c>
      <c r="K175" s="171"/>
      <c r="L175" s="172"/>
      <c r="M175" s="173" t="s">
        <v>1</v>
      </c>
      <c r="N175" s="174" t="s">
        <v>42</v>
      </c>
      <c r="P175" s="158">
        <f t="shared" si="16"/>
        <v>0</v>
      </c>
      <c r="Q175" s="158">
        <v>2.7E-4</v>
      </c>
      <c r="R175" s="158">
        <f t="shared" si="17"/>
        <v>2.16E-3</v>
      </c>
      <c r="S175" s="158">
        <v>0</v>
      </c>
      <c r="T175" s="159">
        <f t="shared" si="18"/>
        <v>0</v>
      </c>
      <c r="AR175" s="106" t="s">
        <v>174</v>
      </c>
      <c r="AT175" s="106" t="s">
        <v>209</v>
      </c>
      <c r="AU175" s="106" t="s">
        <v>174</v>
      </c>
      <c r="AY175" s="3" t="s">
        <v>194</v>
      </c>
      <c r="BE175" s="81">
        <f t="shared" si="19"/>
        <v>0</v>
      </c>
      <c r="BF175" s="81">
        <f t="shared" si="20"/>
        <v>0</v>
      </c>
      <c r="BG175" s="81">
        <f t="shared" si="21"/>
        <v>0</v>
      </c>
      <c r="BH175" s="81">
        <f t="shared" si="22"/>
        <v>0</v>
      </c>
      <c r="BI175" s="81">
        <f t="shared" si="23"/>
        <v>0</v>
      </c>
      <c r="BJ175" s="3" t="s">
        <v>174</v>
      </c>
      <c r="BK175" s="81">
        <f t="shared" si="24"/>
        <v>0</v>
      </c>
      <c r="BL175" s="3" t="s">
        <v>84</v>
      </c>
      <c r="BM175" s="106" t="s">
        <v>477</v>
      </c>
    </row>
    <row r="176" spans="2:65" s="18" customFormat="1" ht="24.2" customHeight="1">
      <c r="B176" s="121"/>
      <c r="C176" s="150" t="s">
        <v>478</v>
      </c>
      <c r="D176" s="150" t="s">
        <v>197</v>
      </c>
      <c r="E176" s="151" t="s">
        <v>479</v>
      </c>
      <c r="F176" s="152" t="s">
        <v>480</v>
      </c>
      <c r="G176" s="153" t="s">
        <v>227</v>
      </c>
      <c r="H176" s="154">
        <v>1</v>
      </c>
      <c r="I176" s="155"/>
      <c r="J176" s="155">
        <f t="shared" si="15"/>
        <v>0</v>
      </c>
      <c r="K176" s="156"/>
      <c r="L176" s="19"/>
      <c r="M176" s="157" t="s">
        <v>1</v>
      </c>
      <c r="N176" s="120" t="s">
        <v>42</v>
      </c>
      <c r="P176" s="158">
        <f t="shared" si="16"/>
        <v>0</v>
      </c>
      <c r="Q176" s="158">
        <v>0</v>
      </c>
      <c r="R176" s="158">
        <f t="shared" si="17"/>
        <v>0</v>
      </c>
      <c r="S176" s="158">
        <v>0</v>
      </c>
      <c r="T176" s="159">
        <f t="shared" si="18"/>
        <v>0</v>
      </c>
      <c r="AR176" s="106" t="s">
        <v>84</v>
      </c>
      <c r="AT176" s="106" t="s">
        <v>197</v>
      </c>
      <c r="AU176" s="106" t="s">
        <v>174</v>
      </c>
      <c r="AY176" s="3" t="s">
        <v>194</v>
      </c>
      <c r="BE176" s="81">
        <f t="shared" si="19"/>
        <v>0</v>
      </c>
      <c r="BF176" s="81">
        <f t="shared" si="20"/>
        <v>0</v>
      </c>
      <c r="BG176" s="81">
        <f t="shared" si="21"/>
        <v>0</v>
      </c>
      <c r="BH176" s="81">
        <f t="shared" si="22"/>
        <v>0</v>
      </c>
      <c r="BI176" s="81">
        <f t="shared" si="23"/>
        <v>0</v>
      </c>
      <c r="BJ176" s="3" t="s">
        <v>174</v>
      </c>
      <c r="BK176" s="81">
        <f t="shared" si="24"/>
        <v>0</v>
      </c>
      <c r="BL176" s="3" t="s">
        <v>84</v>
      </c>
      <c r="BM176" s="106" t="s">
        <v>481</v>
      </c>
    </row>
    <row r="177" spans="2:65" s="18" customFormat="1" ht="24.2" customHeight="1">
      <c r="B177" s="121"/>
      <c r="C177" s="165" t="s">
        <v>482</v>
      </c>
      <c r="D177" s="165" t="s">
        <v>209</v>
      </c>
      <c r="E177" s="166" t="s">
        <v>483</v>
      </c>
      <c r="F177" s="167" t="s">
        <v>484</v>
      </c>
      <c r="G177" s="168" t="s">
        <v>227</v>
      </c>
      <c r="H177" s="169">
        <v>1</v>
      </c>
      <c r="I177" s="170"/>
      <c r="J177" s="170">
        <f t="shared" si="15"/>
        <v>0</v>
      </c>
      <c r="K177" s="171"/>
      <c r="L177" s="172"/>
      <c r="M177" s="173" t="s">
        <v>1</v>
      </c>
      <c r="N177" s="174" t="s">
        <v>42</v>
      </c>
      <c r="P177" s="158">
        <f t="shared" si="16"/>
        <v>0</v>
      </c>
      <c r="Q177" s="158">
        <v>1E-4</v>
      </c>
      <c r="R177" s="158">
        <f t="shared" si="17"/>
        <v>1E-4</v>
      </c>
      <c r="S177" s="158">
        <v>0</v>
      </c>
      <c r="T177" s="159">
        <f t="shared" si="18"/>
        <v>0</v>
      </c>
      <c r="AR177" s="106" t="s">
        <v>174</v>
      </c>
      <c r="AT177" s="106" t="s">
        <v>209</v>
      </c>
      <c r="AU177" s="106" t="s">
        <v>174</v>
      </c>
      <c r="AY177" s="3" t="s">
        <v>194</v>
      </c>
      <c r="BE177" s="81">
        <f t="shared" si="19"/>
        <v>0</v>
      </c>
      <c r="BF177" s="81">
        <f t="shared" si="20"/>
        <v>0</v>
      </c>
      <c r="BG177" s="81">
        <f t="shared" si="21"/>
        <v>0</v>
      </c>
      <c r="BH177" s="81">
        <f t="shared" si="22"/>
        <v>0</v>
      </c>
      <c r="BI177" s="81">
        <f t="shared" si="23"/>
        <v>0</v>
      </c>
      <c r="BJ177" s="3" t="s">
        <v>174</v>
      </c>
      <c r="BK177" s="81">
        <f t="shared" si="24"/>
        <v>0</v>
      </c>
      <c r="BL177" s="3" t="s">
        <v>84</v>
      </c>
      <c r="BM177" s="106" t="s">
        <v>485</v>
      </c>
    </row>
    <row r="178" spans="2:65" s="18" customFormat="1" ht="37.9" customHeight="1">
      <c r="B178" s="121"/>
      <c r="C178" s="150" t="s">
        <v>486</v>
      </c>
      <c r="D178" s="150" t="s">
        <v>197</v>
      </c>
      <c r="E178" s="151" t="s">
        <v>487</v>
      </c>
      <c r="F178" s="152" t="s">
        <v>488</v>
      </c>
      <c r="G178" s="153" t="s">
        <v>227</v>
      </c>
      <c r="H178" s="154">
        <v>1</v>
      </c>
      <c r="I178" s="155"/>
      <c r="J178" s="155">
        <f t="shared" ref="J178:J209" si="25">ROUND(I178*H178,2)</f>
        <v>0</v>
      </c>
      <c r="K178" s="156"/>
      <c r="L178" s="19"/>
      <c r="M178" s="157" t="s">
        <v>1</v>
      </c>
      <c r="N178" s="120" t="s">
        <v>42</v>
      </c>
      <c r="P178" s="158">
        <f t="shared" ref="P178:P209" si="26">O178*H178</f>
        <v>0</v>
      </c>
      <c r="Q178" s="158">
        <v>0</v>
      </c>
      <c r="R178" s="158">
        <f t="shared" ref="R178:R209" si="27">Q178*H178</f>
        <v>0</v>
      </c>
      <c r="S178" s="158">
        <v>0</v>
      </c>
      <c r="T178" s="159">
        <f t="shared" ref="T178:T209" si="28">S178*H178</f>
        <v>0</v>
      </c>
      <c r="AR178" s="106" t="s">
        <v>84</v>
      </c>
      <c r="AT178" s="106" t="s">
        <v>197</v>
      </c>
      <c r="AU178" s="106" t="s">
        <v>174</v>
      </c>
      <c r="AY178" s="3" t="s">
        <v>194</v>
      </c>
      <c r="BE178" s="81">
        <f t="shared" ref="BE178:BE209" si="29">IF(N178="základná",J178,0)</f>
        <v>0</v>
      </c>
      <c r="BF178" s="81">
        <f t="shared" ref="BF178:BF209" si="30">IF(N178="znížená",J178,0)</f>
        <v>0</v>
      </c>
      <c r="BG178" s="81">
        <f t="shared" ref="BG178:BG209" si="31">IF(N178="zákl. prenesená",J178,0)</f>
        <v>0</v>
      </c>
      <c r="BH178" s="81">
        <f t="shared" ref="BH178:BH209" si="32">IF(N178="zníž. prenesená",J178,0)</f>
        <v>0</v>
      </c>
      <c r="BI178" s="81">
        <f t="shared" ref="BI178:BI209" si="33">IF(N178="nulová",J178,0)</f>
        <v>0</v>
      </c>
      <c r="BJ178" s="3" t="s">
        <v>174</v>
      </c>
      <c r="BK178" s="81">
        <f t="shared" ref="BK178:BK209" si="34">ROUND(I178*H178,2)</f>
        <v>0</v>
      </c>
      <c r="BL178" s="3" t="s">
        <v>84</v>
      </c>
      <c r="BM178" s="106" t="s">
        <v>489</v>
      </c>
    </row>
    <row r="179" spans="2:65" s="18" customFormat="1" ht="24.2" customHeight="1">
      <c r="B179" s="121"/>
      <c r="C179" s="165" t="s">
        <v>490</v>
      </c>
      <c r="D179" s="165" t="s">
        <v>209</v>
      </c>
      <c r="E179" s="166" t="s">
        <v>491</v>
      </c>
      <c r="F179" s="167" t="s">
        <v>492</v>
      </c>
      <c r="G179" s="168" t="s">
        <v>227</v>
      </c>
      <c r="H179" s="169">
        <v>1</v>
      </c>
      <c r="I179" s="170"/>
      <c r="J179" s="170">
        <f t="shared" si="25"/>
        <v>0</v>
      </c>
      <c r="K179" s="171"/>
      <c r="L179" s="172"/>
      <c r="M179" s="173" t="s">
        <v>1</v>
      </c>
      <c r="N179" s="174" t="s">
        <v>42</v>
      </c>
      <c r="P179" s="158">
        <f t="shared" si="26"/>
        <v>0</v>
      </c>
      <c r="Q179" s="158">
        <v>3.8000000000000002E-4</v>
      </c>
      <c r="R179" s="158">
        <f t="shared" si="27"/>
        <v>3.8000000000000002E-4</v>
      </c>
      <c r="S179" s="158">
        <v>0</v>
      </c>
      <c r="T179" s="159">
        <f t="shared" si="28"/>
        <v>0</v>
      </c>
      <c r="AR179" s="106" t="s">
        <v>174</v>
      </c>
      <c r="AT179" s="106" t="s">
        <v>209</v>
      </c>
      <c r="AU179" s="106" t="s">
        <v>174</v>
      </c>
      <c r="AY179" s="3" t="s">
        <v>194</v>
      </c>
      <c r="BE179" s="81">
        <f t="shared" si="29"/>
        <v>0</v>
      </c>
      <c r="BF179" s="81">
        <f t="shared" si="30"/>
        <v>0</v>
      </c>
      <c r="BG179" s="81">
        <f t="shared" si="31"/>
        <v>0</v>
      </c>
      <c r="BH179" s="81">
        <f t="shared" si="32"/>
        <v>0</v>
      </c>
      <c r="BI179" s="81">
        <f t="shared" si="33"/>
        <v>0</v>
      </c>
      <c r="BJ179" s="3" t="s">
        <v>174</v>
      </c>
      <c r="BK179" s="81">
        <f t="shared" si="34"/>
        <v>0</v>
      </c>
      <c r="BL179" s="3" t="s">
        <v>84</v>
      </c>
      <c r="BM179" s="106" t="s">
        <v>493</v>
      </c>
    </row>
    <row r="180" spans="2:65" s="18" customFormat="1" ht="16.5" customHeight="1">
      <c r="B180" s="121"/>
      <c r="C180" s="150" t="s">
        <v>494</v>
      </c>
      <c r="D180" s="150" t="s">
        <v>197</v>
      </c>
      <c r="E180" s="151" t="s">
        <v>495</v>
      </c>
      <c r="F180" s="152" t="s">
        <v>496</v>
      </c>
      <c r="G180" s="153" t="s">
        <v>227</v>
      </c>
      <c r="H180" s="154">
        <v>1</v>
      </c>
      <c r="I180" s="155"/>
      <c r="J180" s="155">
        <f t="shared" si="25"/>
        <v>0</v>
      </c>
      <c r="K180" s="156"/>
      <c r="L180" s="19"/>
      <c r="M180" s="157" t="s">
        <v>1</v>
      </c>
      <c r="N180" s="120" t="s">
        <v>42</v>
      </c>
      <c r="P180" s="158">
        <f t="shared" si="26"/>
        <v>0</v>
      </c>
      <c r="Q180" s="158">
        <v>0</v>
      </c>
      <c r="R180" s="158">
        <f t="shared" si="27"/>
        <v>0</v>
      </c>
      <c r="S180" s="158">
        <v>0</v>
      </c>
      <c r="T180" s="159">
        <f t="shared" si="28"/>
        <v>0</v>
      </c>
      <c r="AR180" s="106" t="s">
        <v>84</v>
      </c>
      <c r="AT180" s="106" t="s">
        <v>197</v>
      </c>
      <c r="AU180" s="106" t="s">
        <v>174</v>
      </c>
      <c r="AY180" s="3" t="s">
        <v>194</v>
      </c>
      <c r="BE180" s="81">
        <f t="shared" si="29"/>
        <v>0</v>
      </c>
      <c r="BF180" s="81">
        <f t="shared" si="30"/>
        <v>0</v>
      </c>
      <c r="BG180" s="81">
        <f t="shared" si="31"/>
        <v>0</v>
      </c>
      <c r="BH180" s="81">
        <f t="shared" si="32"/>
        <v>0</v>
      </c>
      <c r="BI180" s="81">
        <f t="shared" si="33"/>
        <v>0</v>
      </c>
      <c r="BJ180" s="3" t="s">
        <v>174</v>
      </c>
      <c r="BK180" s="81">
        <f t="shared" si="34"/>
        <v>0</v>
      </c>
      <c r="BL180" s="3" t="s">
        <v>84</v>
      </c>
      <c r="BM180" s="106" t="s">
        <v>497</v>
      </c>
    </row>
    <row r="181" spans="2:65" s="18" customFormat="1" ht="21.75" customHeight="1">
      <c r="B181" s="121"/>
      <c r="C181" s="165" t="s">
        <v>498</v>
      </c>
      <c r="D181" s="165" t="s">
        <v>209</v>
      </c>
      <c r="E181" s="166" t="s">
        <v>499</v>
      </c>
      <c r="F181" s="167" t="s">
        <v>500</v>
      </c>
      <c r="G181" s="168" t="s">
        <v>227</v>
      </c>
      <c r="H181" s="169">
        <v>1</v>
      </c>
      <c r="I181" s="170"/>
      <c r="J181" s="170">
        <f t="shared" si="25"/>
        <v>0</v>
      </c>
      <c r="K181" s="171"/>
      <c r="L181" s="172"/>
      <c r="M181" s="173" t="s">
        <v>1</v>
      </c>
      <c r="N181" s="174" t="s">
        <v>42</v>
      </c>
      <c r="P181" s="158">
        <f t="shared" si="26"/>
        <v>0</v>
      </c>
      <c r="Q181" s="158">
        <v>4.2999999999999999E-4</v>
      </c>
      <c r="R181" s="158">
        <f t="shared" si="27"/>
        <v>4.2999999999999999E-4</v>
      </c>
      <c r="S181" s="158">
        <v>0</v>
      </c>
      <c r="T181" s="159">
        <f t="shared" si="28"/>
        <v>0</v>
      </c>
      <c r="AR181" s="106" t="s">
        <v>352</v>
      </c>
      <c r="AT181" s="106" t="s">
        <v>209</v>
      </c>
      <c r="AU181" s="106" t="s">
        <v>174</v>
      </c>
      <c r="AY181" s="3" t="s">
        <v>194</v>
      </c>
      <c r="BE181" s="81">
        <f t="shared" si="29"/>
        <v>0</v>
      </c>
      <c r="BF181" s="81">
        <f t="shared" si="30"/>
        <v>0</v>
      </c>
      <c r="BG181" s="81">
        <f t="shared" si="31"/>
        <v>0</v>
      </c>
      <c r="BH181" s="81">
        <f t="shared" si="32"/>
        <v>0</v>
      </c>
      <c r="BI181" s="81">
        <f t="shared" si="33"/>
        <v>0</v>
      </c>
      <c r="BJ181" s="3" t="s">
        <v>174</v>
      </c>
      <c r="BK181" s="81">
        <f t="shared" si="34"/>
        <v>0</v>
      </c>
      <c r="BL181" s="3" t="s">
        <v>352</v>
      </c>
      <c r="BM181" s="106" t="s">
        <v>501</v>
      </c>
    </row>
    <row r="182" spans="2:65" s="18" customFormat="1" ht="21.75" customHeight="1">
      <c r="B182" s="121"/>
      <c r="C182" s="150" t="s">
        <v>502</v>
      </c>
      <c r="D182" s="150" t="s">
        <v>197</v>
      </c>
      <c r="E182" s="151" t="s">
        <v>503</v>
      </c>
      <c r="F182" s="152" t="s">
        <v>504</v>
      </c>
      <c r="G182" s="153" t="s">
        <v>227</v>
      </c>
      <c r="H182" s="154">
        <v>3</v>
      </c>
      <c r="I182" s="155"/>
      <c r="J182" s="155">
        <f t="shared" si="25"/>
        <v>0</v>
      </c>
      <c r="K182" s="156"/>
      <c r="L182" s="19"/>
      <c r="M182" s="157" t="s">
        <v>1</v>
      </c>
      <c r="N182" s="120" t="s">
        <v>42</v>
      </c>
      <c r="P182" s="158">
        <f t="shared" si="26"/>
        <v>0</v>
      </c>
      <c r="Q182" s="158">
        <v>0</v>
      </c>
      <c r="R182" s="158">
        <f t="shared" si="27"/>
        <v>0</v>
      </c>
      <c r="S182" s="158">
        <v>0</v>
      </c>
      <c r="T182" s="159">
        <f t="shared" si="28"/>
        <v>0</v>
      </c>
      <c r="AR182" s="106" t="s">
        <v>84</v>
      </c>
      <c r="AT182" s="106" t="s">
        <v>197</v>
      </c>
      <c r="AU182" s="106" t="s">
        <v>174</v>
      </c>
      <c r="AY182" s="3" t="s">
        <v>194</v>
      </c>
      <c r="BE182" s="81">
        <f t="shared" si="29"/>
        <v>0</v>
      </c>
      <c r="BF182" s="81">
        <f t="shared" si="30"/>
        <v>0</v>
      </c>
      <c r="BG182" s="81">
        <f t="shared" si="31"/>
        <v>0</v>
      </c>
      <c r="BH182" s="81">
        <f t="shared" si="32"/>
        <v>0</v>
      </c>
      <c r="BI182" s="81">
        <f t="shared" si="33"/>
        <v>0</v>
      </c>
      <c r="BJ182" s="3" t="s">
        <v>174</v>
      </c>
      <c r="BK182" s="81">
        <f t="shared" si="34"/>
        <v>0</v>
      </c>
      <c r="BL182" s="3" t="s">
        <v>84</v>
      </c>
      <c r="BM182" s="106" t="s">
        <v>505</v>
      </c>
    </row>
    <row r="183" spans="2:65" s="18" customFormat="1" ht="33" customHeight="1">
      <c r="B183" s="121"/>
      <c r="C183" s="165" t="s">
        <v>506</v>
      </c>
      <c r="D183" s="165" t="s">
        <v>209</v>
      </c>
      <c r="E183" s="166" t="s">
        <v>507</v>
      </c>
      <c r="F183" s="167" t="s">
        <v>508</v>
      </c>
      <c r="G183" s="168" t="s">
        <v>227</v>
      </c>
      <c r="H183" s="169">
        <v>1</v>
      </c>
      <c r="I183" s="170"/>
      <c r="J183" s="170">
        <f t="shared" si="25"/>
        <v>0</v>
      </c>
      <c r="K183" s="171"/>
      <c r="L183" s="172"/>
      <c r="M183" s="173" t="s">
        <v>1</v>
      </c>
      <c r="N183" s="174" t="s">
        <v>42</v>
      </c>
      <c r="P183" s="158">
        <f t="shared" si="26"/>
        <v>0</v>
      </c>
      <c r="Q183" s="158">
        <v>2.5000000000000001E-4</v>
      </c>
      <c r="R183" s="158">
        <f t="shared" si="27"/>
        <v>2.5000000000000001E-4</v>
      </c>
      <c r="S183" s="158">
        <v>0</v>
      </c>
      <c r="T183" s="159">
        <f t="shared" si="28"/>
        <v>0</v>
      </c>
      <c r="AR183" s="106" t="s">
        <v>352</v>
      </c>
      <c r="AT183" s="106" t="s">
        <v>209</v>
      </c>
      <c r="AU183" s="106" t="s">
        <v>174</v>
      </c>
      <c r="AY183" s="3" t="s">
        <v>194</v>
      </c>
      <c r="BE183" s="81">
        <f t="shared" si="29"/>
        <v>0</v>
      </c>
      <c r="BF183" s="81">
        <f t="shared" si="30"/>
        <v>0</v>
      </c>
      <c r="BG183" s="81">
        <f t="shared" si="31"/>
        <v>0</v>
      </c>
      <c r="BH183" s="81">
        <f t="shared" si="32"/>
        <v>0</v>
      </c>
      <c r="BI183" s="81">
        <f t="shared" si="33"/>
        <v>0</v>
      </c>
      <c r="BJ183" s="3" t="s">
        <v>174</v>
      </c>
      <c r="BK183" s="81">
        <f t="shared" si="34"/>
        <v>0</v>
      </c>
      <c r="BL183" s="3" t="s">
        <v>352</v>
      </c>
      <c r="BM183" s="106" t="s">
        <v>509</v>
      </c>
    </row>
    <row r="184" spans="2:65" s="18" customFormat="1" ht="33" customHeight="1">
      <c r="B184" s="121"/>
      <c r="C184" s="165" t="s">
        <v>510</v>
      </c>
      <c r="D184" s="165" t="s">
        <v>209</v>
      </c>
      <c r="E184" s="166" t="s">
        <v>511</v>
      </c>
      <c r="F184" s="167" t="s">
        <v>512</v>
      </c>
      <c r="G184" s="168" t="s">
        <v>227</v>
      </c>
      <c r="H184" s="169">
        <v>1</v>
      </c>
      <c r="I184" s="170"/>
      <c r="J184" s="170">
        <f t="shared" si="25"/>
        <v>0</v>
      </c>
      <c r="K184" s="171"/>
      <c r="L184" s="172"/>
      <c r="M184" s="173" t="s">
        <v>1</v>
      </c>
      <c r="N184" s="174" t="s">
        <v>42</v>
      </c>
      <c r="P184" s="158">
        <f t="shared" si="26"/>
        <v>0</v>
      </c>
      <c r="Q184" s="158">
        <v>2.5000000000000001E-4</v>
      </c>
      <c r="R184" s="158">
        <f t="shared" si="27"/>
        <v>2.5000000000000001E-4</v>
      </c>
      <c r="S184" s="158">
        <v>0</v>
      </c>
      <c r="T184" s="159">
        <f t="shared" si="28"/>
        <v>0</v>
      </c>
      <c r="AR184" s="106" t="s">
        <v>174</v>
      </c>
      <c r="AT184" s="106" t="s">
        <v>209</v>
      </c>
      <c r="AU184" s="106" t="s">
        <v>174</v>
      </c>
      <c r="AY184" s="3" t="s">
        <v>194</v>
      </c>
      <c r="BE184" s="81">
        <f t="shared" si="29"/>
        <v>0</v>
      </c>
      <c r="BF184" s="81">
        <f t="shared" si="30"/>
        <v>0</v>
      </c>
      <c r="BG184" s="81">
        <f t="shared" si="31"/>
        <v>0</v>
      </c>
      <c r="BH184" s="81">
        <f t="shared" si="32"/>
        <v>0</v>
      </c>
      <c r="BI184" s="81">
        <f t="shared" si="33"/>
        <v>0</v>
      </c>
      <c r="BJ184" s="3" t="s">
        <v>174</v>
      </c>
      <c r="BK184" s="81">
        <f t="shared" si="34"/>
        <v>0</v>
      </c>
      <c r="BL184" s="3" t="s">
        <v>84</v>
      </c>
      <c r="BM184" s="106" t="s">
        <v>513</v>
      </c>
    </row>
    <row r="185" spans="2:65" s="18" customFormat="1" ht="33" customHeight="1">
      <c r="B185" s="121"/>
      <c r="C185" s="165" t="s">
        <v>514</v>
      </c>
      <c r="D185" s="165" t="s">
        <v>209</v>
      </c>
      <c r="E185" s="166" t="s">
        <v>515</v>
      </c>
      <c r="F185" s="167" t="s">
        <v>516</v>
      </c>
      <c r="G185" s="168" t="s">
        <v>227</v>
      </c>
      <c r="H185" s="169">
        <v>1</v>
      </c>
      <c r="I185" s="170"/>
      <c r="J185" s="170">
        <f t="shared" si="25"/>
        <v>0</v>
      </c>
      <c r="K185" s="171"/>
      <c r="L185" s="172"/>
      <c r="M185" s="173" t="s">
        <v>1</v>
      </c>
      <c r="N185" s="174" t="s">
        <v>42</v>
      </c>
      <c r="P185" s="158">
        <f t="shared" si="26"/>
        <v>0</v>
      </c>
      <c r="Q185" s="158">
        <v>2.5000000000000001E-4</v>
      </c>
      <c r="R185" s="158">
        <f t="shared" si="27"/>
        <v>2.5000000000000001E-4</v>
      </c>
      <c r="S185" s="158">
        <v>0</v>
      </c>
      <c r="T185" s="159">
        <f t="shared" si="28"/>
        <v>0</v>
      </c>
      <c r="AR185" s="106" t="s">
        <v>174</v>
      </c>
      <c r="AT185" s="106" t="s">
        <v>209</v>
      </c>
      <c r="AU185" s="106" t="s">
        <v>174</v>
      </c>
      <c r="AY185" s="3" t="s">
        <v>194</v>
      </c>
      <c r="BE185" s="81">
        <f t="shared" si="29"/>
        <v>0</v>
      </c>
      <c r="BF185" s="81">
        <f t="shared" si="30"/>
        <v>0</v>
      </c>
      <c r="BG185" s="81">
        <f t="shared" si="31"/>
        <v>0</v>
      </c>
      <c r="BH185" s="81">
        <f t="shared" si="32"/>
        <v>0</v>
      </c>
      <c r="BI185" s="81">
        <f t="shared" si="33"/>
        <v>0</v>
      </c>
      <c r="BJ185" s="3" t="s">
        <v>174</v>
      </c>
      <c r="BK185" s="81">
        <f t="shared" si="34"/>
        <v>0</v>
      </c>
      <c r="BL185" s="3" t="s">
        <v>84</v>
      </c>
      <c r="BM185" s="106" t="s">
        <v>517</v>
      </c>
    </row>
    <row r="186" spans="2:65" s="18" customFormat="1" ht="21.75" customHeight="1">
      <c r="B186" s="121"/>
      <c r="C186" s="150" t="s">
        <v>518</v>
      </c>
      <c r="D186" s="150" t="s">
        <v>197</v>
      </c>
      <c r="E186" s="151" t="s">
        <v>519</v>
      </c>
      <c r="F186" s="152" t="s">
        <v>520</v>
      </c>
      <c r="G186" s="153" t="s">
        <v>227</v>
      </c>
      <c r="H186" s="154">
        <v>1</v>
      </c>
      <c r="I186" s="155"/>
      <c r="J186" s="155">
        <f t="shared" si="25"/>
        <v>0</v>
      </c>
      <c r="K186" s="156"/>
      <c r="L186" s="19"/>
      <c r="M186" s="157" t="s">
        <v>1</v>
      </c>
      <c r="N186" s="120" t="s">
        <v>42</v>
      </c>
      <c r="P186" s="158">
        <f t="shared" si="26"/>
        <v>0</v>
      </c>
      <c r="Q186" s="158">
        <v>0</v>
      </c>
      <c r="R186" s="158">
        <f t="shared" si="27"/>
        <v>0</v>
      </c>
      <c r="S186" s="158">
        <v>0</v>
      </c>
      <c r="T186" s="159">
        <f t="shared" si="28"/>
        <v>0</v>
      </c>
      <c r="AR186" s="106" t="s">
        <v>84</v>
      </c>
      <c r="AT186" s="106" t="s">
        <v>197</v>
      </c>
      <c r="AU186" s="106" t="s">
        <v>174</v>
      </c>
      <c r="AY186" s="3" t="s">
        <v>194</v>
      </c>
      <c r="BE186" s="81">
        <f t="shared" si="29"/>
        <v>0</v>
      </c>
      <c r="BF186" s="81">
        <f t="shared" si="30"/>
        <v>0</v>
      </c>
      <c r="BG186" s="81">
        <f t="shared" si="31"/>
        <v>0</v>
      </c>
      <c r="BH186" s="81">
        <f t="shared" si="32"/>
        <v>0</v>
      </c>
      <c r="BI186" s="81">
        <f t="shared" si="33"/>
        <v>0</v>
      </c>
      <c r="BJ186" s="3" t="s">
        <v>174</v>
      </c>
      <c r="BK186" s="81">
        <f t="shared" si="34"/>
        <v>0</v>
      </c>
      <c r="BL186" s="3" t="s">
        <v>84</v>
      </c>
      <c r="BM186" s="106" t="s">
        <v>521</v>
      </c>
    </row>
    <row r="187" spans="2:65" s="18" customFormat="1" ht="24.2" customHeight="1">
      <c r="B187" s="121"/>
      <c r="C187" s="165" t="s">
        <v>522</v>
      </c>
      <c r="D187" s="165" t="s">
        <v>209</v>
      </c>
      <c r="E187" s="166" t="s">
        <v>523</v>
      </c>
      <c r="F187" s="167" t="s">
        <v>524</v>
      </c>
      <c r="G187" s="168" t="s">
        <v>227</v>
      </c>
      <c r="H187" s="169">
        <v>1</v>
      </c>
      <c r="I187" s="170"/>
      <c r="J187" s="170">
        <f t="shared" si="25"/>
        <v>0</v>
      </c>
      <c r="K187" s="171"/>
      <c r="L187" s="172"/>
      <c r="M187" s="173" t="s">
        <v>1</v>
      </c>
      <c r="N187" s="174" t="s">
        <v>42</v>
      </c>
      <c r="P187" s="158">
        <f t="shared" si="26"/>
        <v>0</v>
      </c>
      <c r="Q187" s="158">
        <v>4.4000000000000002E-4</v>
      </c>
      <c r="R187" s="158">
        <f t="shared" si="27"/>
        <v>4.4000000000000002E-4</v>
      </c>
      <c r="S187" s="158">
        <v>0</v>
      </c>
      <c r="T187" s="159">
        <f t="shared" si="28"/>
        <v>0</v>
      </c>
      <c r="AR187" s="106" t="s">
        <v>352</v>
      </c>
      <c r="AT187" s="106" t="s">
        <v>209</v>
      </c>
      <c r="AU187" s="106" t="s">
        <v>174</v>
      </c>
      <c r="AY187" s="3" t="s">
        <v>194</v>
      </c>
      <c r="BE187" s="81">
        <f t="shared" si="29"/>
        <v>0</v>
      </c>
      <c r="BF187" s="81">
        <f t="shared" si="30"/>
        <v>0</v>
      </c>
      <c r="BG187" s="81">
        <f t="shared" si="31"/>
        <v>0</v>
      </c>
      <c r="BH187" s="81">
        <f t="shared" si="32"/>
        <v>0</v>
      </c>
      <c r="BI187" s="81">
        <f t="shared" si="33"/>
        <v>0</v>
      </c>
      <c r="BJ187" s="3" t="s">
        <v>174</v>
      </c>
      <c r="BK187" s="81">
        <f t="shared" si="34"/>
        <v>0</v>
      </c>
      <c r="BL187" s="3" t="s">
        <v>352</v>
      </c>
      <c r="BM187" s="106" t="s">
        <v>525</v>
      </c>
    </row>
    <row r="188" spans="2:65" s="18" customFormat="1" ht="24.2" customHeight="1">
      <c r="B188" s="121"/>
      <c r="C188" s="150" t="s">
        <v>526</v>
      </c>
      <c r="D188" s="150" t="s">
        <v>197</v>
      </c>
      <c r="E188" s="151" t="s">
        <v>527</v>
      </c>
      <c r="F188" s="152" t="s">
        <v>528</v>
      </c>
      <c r="G188" s="153" t="s">
        <v>227</v>
      </c>
      <c r="H188" s="154">
        <v>1</v>
      </c>
      <c r="I188" s="155"/>
      <c r="J188" s="155">
        <f t="shared" si="25"/>
        <v>0</v>
      </c>
      <c r="K188" s="156"/>
      <c r="L188" s="19"/>
      <c r="M188" s="157" t="s">
        <v>1</v>
      </c>
      <c r="N188" s="120" t="s">
        <v>42</v>
      </c>
      <c r="P188" s="158">
        <f t="shared" si="26"/>
        <v>0</v>
      </c>
      <c r="Q188" s="158">
        <v>0</v>
      </c>
      <c r="R188" s="158">
        <f t="shared" si="27"/>
        <v>0</v>
      </c>
      <c r="S188" s="158">
        <v>0</v>
      </c>
      <c r="T188" s="159">
        <f t="shared" si="28"/>
        <v>0</v>
      </c>
      <c r="AR188" s="106" t="s">
        <v>84</v>
      </c>
      <c r="AT188" s="106" t="s">
        <v>197</v>
      </c>
      <c r="AU188" s="106" t="s">
        <v>174</v>
      </c>
      <c r="AY188" s="3" t="s">
        <v>194</v>
      </c>
      <c r="BE188" s="81">
        <f t="shared" si="29"/>
        <v>0</v>
      </c>
      <c r="BF188" s="81">
        <f t="shared" si="30"/>
        <v>0</v>
      </c>
      <c r="BG188" s="81">
        <f t="shared" si="31"/>
        <v>0</v>
      </c>
      <c r="BH188" s="81">
        <f t="shared" si="32"/>
        <v>0</v>
      </c>
      <c r="BI188" s="81">
        <f t="shared" si="33"/>
        <v>0</v>
      </c>
      <c r="BJ188" s="3" t="s">
        <v>174</v>
      </c>
      <c r="BK188" s="81">
        <f t="shared" si="34"/>
        <v>0</v>
      </c>
      <c r="BL188" s="3" t="s">
        <v>84</v>
      </c>
      <c r="BM188" s="106" t="s">
        <v>529</v>
      </c>
    </row>
    <row r="189" spans="2:65" s="18" customFormat="1" ht="24.2" customHeight="1">
      <c r="B189" s="121"/>
      <c r="C189" s="165" t="s">
        <v>530</v>
      </c>
      <c r="D189" s="165" t="s">
        <v>209</v>
      </c>
      <c r="E189" s="166" t="s">
        <v>531</v>
      </c>
      <c r="F189" s="167" t="s">
        <v>532</v>
      </c>
      <c r="G189" s="168" t="s">
        <v>227</v>
      </c>
      <c r="H189" s="169">
        <v>1</v>
      </c>
      <c r="I189" s="170"/>
      <c r="J189" s="170">
        <f t="shared" si="25"/>
        <v>0</v>
      </c>
      <c r="K189" s="171"/>
      <c r="L189" s="172"/>
      <c r="M189" s="173" t="s">
        <v>1</v>
      </c>
      <c r="N189" s="174" t="s">
        <v>42</v>
      </c>
      <c r="P189" s="158">
        <f t="shared" si="26"/>
        <v>0</v>
      </c>
      <c r="Q189" s="158">
        <v>5.5000000000000003E-4</v>
      </c>
      <c r="R189" s="158">
        <f t="shared" si="27"/>
        <v>5.5000000000000003E-4</v>
      </c>
      <c r="S189" s="158">
        <v>0</v>
      </c>
      <c r="T189" s="159">
        <f t="shared" si="28"/>
        <v>0</v>
      </c>
      <c r="AR189" s="106" t="s">
        <v>352</v>
      </c>
      <c r="AT189" s="106" t="s">
        <v>209</v>
      </c>
      <c r="AU189" s="106" t="s">
        <v>174</v>
      </c>
      <c r="AY189" s="3" t="s">
        <v>194</v>
      </c>
      <c r="BE189" s="81">
        <f t="shared" si="29"/>
        <v>0</v>
      </c>
      <c r="BF189" s="81">
        <f t="shared" si="30"/>
        <v>0</v>
      </c>
      <c r="BG189" s="81">
        <f t="shared" si="31"/>
        <v>0</v>
      </c>
      <c r="BH189" s="81">
        <f t="shared" si="32"/>
        <v>0</v>
      </c>
      <c r="BI189" s="81">
        <f t="shared" si="33"/>
        <v>0</v>
      </c>
      <c r="BJ189" s="3" t="s">
        <v>174</v>
      </c>
      <c r="BK189" s="81">
        <f t="shared" si="34"/>
        <v>0</v>
      </c>
      <c r="BL189" s="3" t="s">
        <v>352</v>
      </c>
      <c r="BM189" s="106" t="s">
        <v>533</v>
      </c>
    </row>
    <row r="190" spans="2:65" s="18" customFormat="1" ht="24.2" customHeight="1">
      <c r="B190" s="121"/>
      <c r="C190" s="150" t="s">
        <v>534</v>
      </c>
      <c r="D190" s="150" t="s">
        <v>197</v>
      </c>
      <c r="E190" s="151" t="s">
        <v>535</v>
      </c>
      <c r="F190" s="152" t="s">
        <v>536</v>
      </c>
      <c r="G190" s="153" t="s">
        <v>227</v>
      </c>
      <c r="H190" s="154">
        <v>4</v>
      </c>
      <c r="I190" s="155"/>
      <c r="J190" s="155">
        <f t="shared" si="25"/>
        <v>0</v>
      </c>
      <c r="K190" s="156"/>
      <c r="L190" s="19"/>
      <c r="M190" s="157" t="s">
        <v>1</v>
      </c>
      <c r="N190" s="120" t="s">
        <v>42</v>
      </c>
      <c r="P190" s="158">
        <f t="shared" si="26"/>
        <v>0</v>
      </c>
      <c r="Q190" s="158">
        <v>0</v>
      </c>
      <c r="R190" s="158">
        <f t="shared" si="27"/>
        <v>0</v>
      </c>
      <c r="S190" s="158">
        <v>0</v>
      </c>
      <c r="T190" s="159">
        <f t="shared" si="28"/>
        <v>0</v>
      </c>
      <c r="AR190" s="106" t="s">
        <v>84</v>
      </c>
      <c r="AT190" s="106" t="s">
        <v>197</v>
      </c>
      <c r="AU190" s="106" t="s">
        <v>174</v>
      </c>
      <c r="AY190" s="3" t="s">
        <v>194</v>
      </c>
      <c r="BE190" s="81">
        <f t="shared" si="29"/>
        <v>0</v>
      </c>
      <c r="BF190" s="81">
        <f t="shared" si="30"/>
        <v>0</v>
      </c>
      <c r="BG190" s="81">
        <f t="shared" si="31"/>
        <v>0</v>
      </c>
      <c r="BH190" s="81">
        <f t="shared" si="32"/>
        <v>0</v>
      </c>
      <c r="BI190" s="81">
        <f t="shared" si="33"/>
        <v>0</v>
      </c>
      <c r="BJ190" s="3" t="s">
        <v>174</v>
      </c>
      <c r="BK190" s="81">
        <f t="shared" si="34"/>
        <v>0</v>
      </c>
      <c r="BL190" s="3" t="s">
        <v>84</v>
      </c>
      <c r="BM190" s="106" t="s">
        <v>537</v>
      </c>
    </row>
    <row r="191" spans="2:65" s="18" customFormat="1" ht="21.75" customHeight="1">
      <c r="B191" s="121"/>
      <c r="C191" s="150" t="s">
        <v>538</v>
      </c>
      <c r="D191" s="150" t="s">
        <v>197</v>
      </c>
      <c r="E191" s="151" t="s">
        <v>539</v>
      </c>
      <c r="F191" s="152" t="s">
        <v>540</v>
      </c>
      <c r="G191" s="153" t="s">
        <v>227</v>
      </c>
      <c r="H191" s="154">
        <v>1</v>
      </c>
      <c r="I191" s="155"/>
      <c r="J191" s="155">
        <f t="shared" si="25"/>
        <v>0</v>
      </c>
      <c r="K191" s="156"/>
      <c r="L191" s="19"/>
      <c r="M191" s="157" t="s">
        <v>1</v>
      </c>
      <c r="N191" s="120" t="s">
        <v>42</v>
      </c>
      <c r="P191" s="158">
        <f t="shared" si="26"/>
        <v>0</v>
      </c>
      <c r="Q191" s="158">
        <v>0</v>
      </c>
      <c r="R191" s="158">
        <f t="shared" si="27"/>
        <v>0</v>
      </c>
      <c r="S191" s="158">
        <v>0</v>
      </c>
      <c r="T191" s="159">
        <f t="shared" si="28"/>
        <v>0</v>
      </c>
      <c r="AR191" s="106" t="s">
        <v>420</v>
      </c>
      <c r="AT191" s="106" t="s">
        <v>197</v>
      </c>
      <c r="AU191" s="106" t="s">
        <v>174</v>
      </c>
      <c r="AY191" s="3" t="s">
        <v>194</v>
      </c>
      <c r="BE191" s="81">
        <f t="shared" si="29"/>
        <v>0</v>
      </c>
      <c r="BF191" s="81">
        <f t="shared" si="30"/>
        <v>0</v>
      </c>
      <c r="BG191" s="81">
        <f t="shared" si="31"/>
        <v>0</v>
      </c>
      <c r="BH191" s="81">
        <f t="shared" si="32"/>
        <v>0</v>
      </c>
      <c r="BI191" s="81">
        <f t="shared" si="33"/>
        <v>0</v>
      </c>
      <c r="BJ191" s="3" t="s">
        <v>174</v>
      </c>
      <c r="BK191" s="81">
        <f t="shared" si="34"/>
        <v>0</v>
      </c>
      <c r="BL191" s="3" t="s">
        <v>420</v>
      </c>
      <c r="BM191" s="106" t="s">
        <v>541</v>
      </c>
    </row>
    <row r="192" spans="2:65" s="18" customFormat="1" ht="37.9" customHeight="1">
      <c r="B192" s="121"/>
      <c r="C192" s="165" t="s">
        <v>542</v>
      </c>
      <c r="D192" s="165" t="s">
        <v>209</v>
      </c>
      <c r="E192" s="166" t="s">
        <v>543</v>
      </c>
      <c r="F192" s="167" t="s">
        <v>544</v>
      </c>
      <c r="G192" s="168" t="s">
        <v>227</v>
      </c>
      <c r="H192" s="169">
        <v>1</v>
      </c>
      <c r="I192" s="170"/>
      <c r="J192" s="170">
        <f t="shared" si="25"/>
        <v>0</v>
      </c>
      <c r="K192" s="171"/>
      <c r="L192" s="172"/>
      <c r="M192" s="173" t="s">
        <v>1</v>
      </c>
      <c r="N192" s="174" t="s">
        <v>42</v>
      </c>
      <c r="P192" s="158">
        <f t="shared" si="26"/>
        <v>0</v>
      </c>
      <c r="Q192" s="158">
        <v>1.4E-3</v>
      </c>
      <c r="R192" s="158">
        <f t="shared" si="27"/>
        <v>1.4E-3</v>
      </c>
      <c r="S192" s="158">
        <v>0</v>
      </c>
      <c r="T192" s="159">
        <f t="shared" si="28"/>
        <v>0</v>
      </c>
      <c r="AR192" s="106" t="s">
        <v>352</v>
      </c>
      <c r="AT192" s="106" t="s">
        <v>209</v>
      </c>
      <c r="AU192" s="106" t="s">
        <v>174</v>
      </c>
      <c r="AY192" s="3" t="s">
        <v>194</v>
      </c>
      <c r="BE192" s="81">
        <f t="shared" si="29"/>
        <v>0</v>
      </c>
      <c r="BF192" s="81">
        <f t="shared" si="30"/>
        <v>0</v>
      </c>
      <c r="BG192" s="81">
        <f t="shared" si="31"/>
        <v>0</v>
      </c>
      <c r="BH192" s="81">
        <f t="shared" si="32"/>
        <v>0</v>
      </c>
      <c r="BI192" s="81">
        <f t="shared" si="33"/>
        <v>0</v>
      </c>
      <c r="BJ192" s="3" t="s">
        <v>174</v>
      </c>
      <c r="BK192" s="81">
        <f t="shared" si="34"/>
        <v>0</v>
      </c>
      <c r="BL192" s="3" t="s">
        <v>352</v>
      </c>
      <c r="BM192" s="106" t="s">
        <v>545</v>
      </c>
    </row>
    <row r="193" spans="2:65" s="18" customFormat="1" ht="24.2" customHeight="1">
      <c r="B193" s="121"/>
      <c r="C193" s="150" t="s">
        <v>546</v>
      </c>
      <c r="D193" s="150" t="s">
        <v>197</v>
      </c>
      <c r="E193" s="151" t="s">
        <v>547</v>
      </c>
      <c r="F193" s="152" t="s">
        <v>548</v>
      </c>
      <c r="G193" s="153" t="s">
        <v>227</v>
      </c>
      <c r="H193" s="154">
        <v>1</v>
      </c>
      <c r="I193" s="155"/>
      <c r="J193" s="155">
        <f t="shared" si="25"/>
        <v>0</v>
      </c>
      <c r="K193" s="156"/>
      <c r="L193" s="19"/>
      <c r="M193" s="157" t="s">
        <v>1</v>
      </c>
      <c r="N193" s="120" t="s">
        <v>42</v>
      </c>
      <c r="P193" s="158">
        <f t="shared" si="26"/>
        <v>0</v>
      </c>
      <c r="Q193" s="158">
        <v>0</v>
      </c>
      <c r="R193" s="158">
        <f t="shared" si="27"/>
        <v>0</v>
      </c>
      <c r="S193" s="158">
        <v>0</v>
      </c>
      <c r="T193" s="159">
        <f t="shared" si="28"/>
        <v>0</v>
      </c>
      <c r="AR193" s="106" t="s">
        <v>84</v>
      </c>
      <c r="AT193" s="106" t="s">
        <v>197</v>
      </c>
      <c r="AU193" s="106" t="s">
        <v>174</v>
      </c>
      <c r="AY193" s="3" t="s">
        <v>194</v>
      </c>
      <c r="BE193" s="81">
        <f t="shared" si="29"/>
        <v>0</v>
      </c>
      <c r="BF193" s="81">
        <f t="shared" si="30"/>
        <v>0</v>
      </c>
      <c r="BG193" s="81">
        <f t="shared" si="31"/>
        <v>0</v>
      </c>
      <c r="BH193" s="81">
        <f t="shared" si="32"/>
        <v>0</v>
      </c>
      <c r="BI193" s="81">
        <f t="shared" si="33"/>
        <v>0</v>
      </c>
      <c r="BJ193" s="3" t="s">
        <v>174</v>
      </c>
      <c r="BK193" s="81">
        <f t="shared" si="34"/>
        <v>0</v>
      </c>
      <c r="BL193" s="3" t="s">
        <v>84</v>
      </c>
      <c r="BM193" s="106" t="s">
        <v>549</v>
      </c>
    </row>
    <row r="194" spans="2:65" s="18" customFormat="1" ht="33" customHeight="1">
      <c r="B194" s="121"/>
      <c r="C194" s="165" t="s">
        <v>550</v>
      </c>
      <c r="D194" s="165" t="s">
        <v>209</v>
      </c>
      <c r="E194" s="166" t="s">
        <v>551</v>
      </c>
      <c r="F194" s="167" t="s">
        <v>552</v>
      </c>
      <c r="G194" s="168" t="s">
        <v>227</v>
      </c>
      <c r="H194" s="169">
        <v>1</v>
      </c>
      <c r="I194" s="170"/>
      <c r="J194" s="170">
        <f t="shared" si="25"/>
        <v>0</v>
      </c>
      <c r="K194" s="171"/>
      <c r="L194" s="172"/>
      <c r="M194" s="173" t="s">
        <v>1</v>
      </c>
      <c r="N194" s="174" t="s">
        <v>42</v>
      </c>
      <c r="P194" s="158">
        <f t="shared" si="26"/>
        <v>0</v>
      </c>
      <c r="Q194" s="158">
        <v>2.3E-2</v>
      </c>
      <c r="R194" s="158">
        <f t="shared" si="27"/>
        <v>2.3E-2</v>
      </c>
      <c r="S194" s="158">
        <v>0</v>
      </c>
      <c r="T194" s="159">
        <f t="shared" si="28"/>
        <v>0</v>
      </c>
      <c r="AR194" s="106" t="s">
        <v>352</v>
      </c>
      <c r="AT194" s="106" t="s">
        <v>209</v>
      </c>
      <c r="AU194" s="106" t="s">
        <v>174</v>
      </c>
      <c r="AY194" s="3" t="s">
        <v>194</v>
      </c>
      <c r="BE194" s="81">
        <f t="shared" si="29"/>
        <v>0</v>
      </c>
      <c r="BF194" s="81">
        <f t="shared" si="30"/>
        <v>0</v>
      </c>
      <c r="BG194" s="81">
        <f t="shared" si="31"/>
        <v>0</v>
      </c>
      <c r="BH194" s="81">
        <f t="shared" si="32"/>
        <v>0</v>
      </c>
      <c r="BI194" s="81">
        <f t="shared" si="33"/>
        <v>0</v>
      </c>
      <c r="BJ194" s="3" t="s">
        <v>174</v>
      </c>
      <c r="BK194" s="81">
        <f t="shared" si="34"/>
        <v>0</v>
      </c>
      <c r="BL194" s="3" t="s">
        <v>352</v>
      </c>
      <c r="BM194" s="106" t="s">
        <v>553</v>
      </c>
    </row>
    <row r="195" spans="2:65" s="18" customFormat="1" ht="24.2" customHeight="1">
      <c r="B195" s="121"/>
      <c r="C195" s="150" t="s">
        <v>554</v>
      </c>
      <c r="D195" s="150" t="s">
        <v>197</v>
      </c>
      <c r="E195" s="151" t="s">
        <v>555</v>
      </c>
      <c r="F195" s="152" t="s">
        <v>556</v>
      </c>
      <c r="G195" s="153" t="s">
        <v>227</v>
      </c>
      <c r="H195" s="154">
        <v>1</v>
      </c>
      <c r="I195" s="155"/>
      <c r="J195" s="155">
        <f t="shared" si="25"/>
        <v>0</v>
      </c>
      <c r="K195" s="156"/>
      <c r="L195" s="19"/>
      <c r="M195" s="157" t="s">
        <v>1</v>
      </c>
      <c r="N195" s="120" t="s">
        <v>42</v>
      </c>
      <c r="P195" s="158">
        <f t="shared" si="26"/>
        <v>0</v>
      </c>
      <c r="Q195" s="158">
        <v>0</v>
      </c>
      <c r="R195" s="158">
        <f t="shared" si="27"/>
        <v>0</v>
      </c>
      <c r="S195" s="158">
        <v>0</v>
      </c>
      <c r="T195" s="159">
        <f t="shared" si="28"/>
        <v>0</v>
      </c>
      <c r="AR195" s="106" t="s">
        <v>84</v>
      </c>
      <c r="AT195" s="106" t="s">
        <v>197</v>
      </c>
      <c r="AU195" s="106" t="s">
        <v>174</v>
      </c>
      <c r="AY195" s="3" t="s">
        <v>194</v>
      </c>
      <c r="BE195" s="81">
        <f t="shared" si="29"/>
        <v>0</v>
      </c>
      <c r="BF195" s="81">
        <f t="shared" si="30"/>
        <v>0</v>
      </c>
      <c r="BG195" s="81">
        <f t="shared" si="31"/>
        <v>0</v>
      </c>
      <c r="BH195" s="81">
        <f t="shared" si="32"/>
        <v>0</v>
      </c>
      <c r="BI195" s="81">
        <f t="shared" si="33"/>
        <v>0</v>
      </c>
      <c r="BJ195" s="3" t="s">
        <v>174</v>
      </c>
      <c r="BK195" s="81">
        <f t="shared" si="34"/>
        <v>0</v>
      </c>
      <c r="BL195" s="3" t="s">
        <v>84</v>
      </c>
      <c r="BM195" s="106" t="s">
        <v>557</v>
      </c>
    </row>
    <row r="196" spans="2:65" s="18" customFormat="1" ht="24.2" customHeight="1">
      <c r="B196" s="121"/>
      <c r="C196" s="165" t="s">
        <v>558</v>
      </c>
      <c r="D196" s="165" t="s">
        <v>209</v>
      </c>
      <c r="E196" s="166" t="s">
        <v>559</v>
      </c>
      <c r="F196" s="167" t="s">
        <v>560</v>
      </c>
      <c r="G196" s="168" t="s">
        <v>227</v>
      </c>
      <c r="H196" s="169">
        <v>1</v>
      </c>
      <c r="I196" s="170"/>
      <c r="J196" s="170">
        <f t="shared" si="25"/>
        <v>0</v>
      </c>
      <c r="K196" s="171"/>
      <c r="L196" s="172"/>
      <c r="M196" s="173" t="s">
        <v>1</v>
      </c>
      <c r="N196" s="174" t="s">
        <v>42</v>
      </c>
      <c r="P196" s="158">
        <f t="shared" si="26"/>
        <v>0</v>
      </c>
      <c r="Q196" s="158">
        <v>2.5000000000000001E-2</v>
      </c>
      <c r="R196" s="158">
        <f t="shared" si="27"/>
        <v>2.5000000000000001E-2</v>
      </c>
      <c r="S196" s="158">
        <v>0</v>
      </c>
      <c r="T196" s="159">
        <f t="shared" si="28"/>
        <v>0</v>
      </c>
      <c r="AR196" s="106" t="s">
        <v>352</v>
      </c>
      <c r="AT196" s="106" t="s">
        <v>209</v>
      </c>
      <c r="AU196" s="106" t="s">
        <v>174</v>
      </c>
      <c r="AY196" s="3" t="s">
        <v>194</v>
      </c>
      <c r="BE196" s="81">
        <f t="shared" si="29"/>
        <v>0</v>
      </c>
      <c r="BF196" s="81">
        <f t="shared" si="30"/>
        <v>0</v>
      </c>
      <c r="BG196" s="81">
        <f t="shared" si="31"/>
        <v>0</v>
      </c>
      <c r="BH196" s="81">
        <f t="shared" si="32"/>
        <v>0</v>
      </c>
      <c r="BI196" s="81">
        <f t="shared" si="33"/>
        <v>0</v>
      </c>
      <c r="BJ196" s="3" t="s">
        <v>174</v>
      </c>
      <c r="BK196" s="81">
        <f t="shared" si="34"/>
        <v>0</v>
      </c>
      <c r="BL196" s="3" t="s">
        <v>352</v>
      </c>
      <c r="BM196" s="106" t="s">
        <v>561</v>
      </c>
    </row>
    <row r="197" spans="2:65" s="18" customFormat="1" ht="24.2" customHeight="1">
      <c r="B197" s="121"/>
      <c r="C197" s="150" t="s">
        <v>562</v>
      </c>
      <c r="D197" s="150" t="s">
        <v>197</v>
      </c>
      <c r="E197" s="151" t="s">
        <v>563</v>
      </c>
      <c r="F197" s="152" t="s">
        <v>564</v>
      </c>
      <c r="G197" s="153" t="s">
        <v>284</v>
      </c>
      <c r="H197" s="154">
        <v>50</v>
      </c>
      <c r="I197" s="155"/>
      <c r="J197" s="155">
        <f t="shared" si="25"/>
        <v>0</v>
      </c>
      <c r="K197" s="156"/>
      <c r="L197" s="19"/>
      <c r="M197" s="157" t="s">
        <v>1</v>
      </c>
      <c r="N197" s="120" t="s">
        <v>42</v>
      </c>
      <c r="P197" s="158">
        <f t="shared" si="26"/>
        <v>0</v>
      </c>
      <c r="Q197" s="158">
        <v>0</v>
      </c>
      <c r="R197" s="158">
        <f t="shared" si="27"/>
        <v>0</v>
      </c>
      <c r="S197" s="158">
        <v>0</v>
      </c>
      <c r="T197" s="159">
        <f t="shared" si="28"/>
        <v>0</v>
      </c>
      <c r="AR197" s="106" t="s">
        <v>420</v>
      </c>
      <c r="AT197" s="106" t="s">
        <v>197</v>
      </c>
      <c r="AU197" s="106" t="s">
        <v>174</v>
      </c>
      <c r="AY197" s="3" t="s">
        <v>194</v>
      </c>
      <c r="BE197" s="81">
        <f t="shared" si="29"/>
        <v>0</v>
      </c>
      <c r="BF197" s="81">
        <f t="shared" si="30"/>
        <v>0</v>
      </c>
      <c r="BG197" s="81">
        <f t="shared" si="31"/>
        <v>0</v>
      </c>
      <c r="BH197" s="81">
        <f t="shared" si="32"/>
        <v>0</v>
      </c>
      <c r="BI197" s="81">
        <f t="shared" si="33"/>
        <v>0</v>
      </c>
      <c r="BJ197" s="3" t="s">
        <v>174</v>
      </c>
      <c r="BK197" s="81">
        <f t="shared" si="34"/>
        <v>0</v>
      </c>
      <c r="BL197" s="3" t="s">
        <v>420</v>
      </c>
      <c r="BM197" s="106" t="s">
        <v>565</v>
      </c>
    </row>
    <row r="198" spans="2:65" s="18" customFormat="1" ht="16.5" customHeight="1">
      <c r="B198" s="121"/>
      <c r="C198" s="165" t="s">
        <v>566</v>
      </c>
      <c r="D198" s="165" t="s">
        <v>209</v>
      </c>
      <c r="E198" s="166" t="s">
        <v>567</v>
      </c>
      <c r="F198" s="167" t="s">
        <v>568</v>
      </c>
      <c r="G198" s="168" t="s">
        <v>216</v>
      </c>
      <c r="H198" s="169">
        <v>47.5</v>
      </c>
      <c r="I198" s="170"/>
      <c r="J198" s="170">
        <f t="shared" si="25"/>
        <v>0</v>
      </c>
      <c r="K198" s="171"/>
      <c r="L198" s="172"/>
      <c r="M198" s="173" t="s">
        <v>1</v>
      </c>
      <c r="N198" s="174" t="s">
        <v>42</v>
      </c>
      <c r="P198" s="158">
        <f t="shared" si="26"/>
        <v>0</v>
      </c>
      <c r="Q198" s="158">
        <v>1E-3</v>
      </c>
      <c r="R198" s="158">
        <f t="shared" si="27"/>
        <v>4.7500000000000001E-2</v>
      </c>
      <c r="S198" s="158">
        <v>0</v>
      </c>
      <c r="T198" s="159">
        <f t="shared" si="28"/>
        <v>0</v>
      </c>
      <c r="AR198" s="106" t="s">
        <v>352</v>
      </c>
      <c r="AT198" s="106" t="s">
        <v>209</v>
      </c>
      <c r="AU198" s="106" t="s">
        <v>174</v>
      </c>
      <c r="AY198" s="3" t="s">
        <v>194</v>
      </c>
      <c r="BE198" s="81">
        <f t="shared" si="29"/>
        <v>0</v>
      </c>
      <c r="BF198" s="81">
        <f t="shared" si="30"/>
        <v>0</v>
      </c>
      <c r="BG198" s="81">
        <f t="shared" si="31"/>
        <v>0</v>
      </c>
      <c r="BH198" s="81">
        <f t="shared" si="32"/>
        <v>0</v>
      </c>
      <c r="BI198" s="81">
        <f t="shared" si="33"/>
        <v>0</v>
      </c>
      <c r="BJ198" s="3" t="s">
        <v>174</v>
      </c>
      <c r="BK198" s="81">
        <f t="shared" si="34"/>
        <v>0</v>
      </c>
      <c r="BL198" s="3" t="s">
        <v>352</v>
      </c>
      <c r="BM198" s="106" t="s">
        <v>569</v>
      </c>
    </row>
    <row r="199" spans="2:65" s="18" customFormat="1" ht="24.2" customHeight="1">
      <c r="B199" s="121"/>
      <c r="C199" s="150" t="s">
        <v>420</v>
      </c>
      <c r="D199" s="150" t="s">
        <v>197</v>
      </c>
      <c r="E199" s="151" t="s">
        <v>570</v>
      </c>
      <c r="F199" s="152" t="s">
        <v>571</v>
      </c>
      <c r="G199" s="153" t="s">
        <v>284</v>
      </c>
      <c r="H199" s="154">
        <v>50</v>
      </c>
      <c r="I199" s="155"/>
      <c r="J199" s="155">
        <f t="shared" si="25"/>
        <v>0</v>
      </c>
      <c r="K199" s="156"/>
      <c r="L199" s="19"/>
      <c r="M199" s="157" t="s">
        <v>1</v>
      </c>
      <c r="N199" s="120" t="s">
        <v>42</v>
      </c>
      <c r="P199" s="158">
        <f t="shared" si="26"/>
        <v>0</v>
      </c>
      <c r="Q199" s="158">
        <v>0</v>
      </c>
      <c r="R199" s="158">
        <f t="shared" si="27"/>
        <v>0</v>
      </c>
      <c r="S199" s="158">
        <v>0</v>
      </c>
      <c r="T199" s="159">
        <f t="shared" si="28"/>
        <v>0</v>
      </c>
      <c r="AR199" s="106" t="s">
        <v>420</v>
      </c>
      <c r="AT199" s="106" t="s">
        <v>197</v>
      </c>
      <c r="AU199" s="106" t="s">
        <v>174</v>
      </c>
      <c r="AY199" s="3" t="s">
        <v>194</v>
      </c>
      <c r="BE199" s="81">
        <f t="shared" si="29"/>
        <v>0</v>
      </c>
      <c r="BF199" s="81">
        <f t="shared" si="30"/>
        <v>0</v>
      </c>
      <c r="BG199" s="81">
        <f t="shared" si="31"/>
        <v>0</v>
      </c>
      <c r="BH199" s="81">
        <f t="shared" si="32"/>
        <v>0</v>
      </c>
      <c r="BI199" s="81">
        <f t="shared" si="33"/>
        <v>0</v>
      </c>
      <c r="BJ199" s="3" t="s">
        <v>174</v>
      </c>
      <c r="BK199" s="81">
        <f t="shared" si="34"/>
        <v>0</v>
      </c>
      <c r="BL199" s="3" t="s">
        <v>420</v>
      </c>
      <c r="BM199" s="106" t="s">
        <v>572</v>
      </c>
    </row>
    <row r="200" spans="2:65" s="18" customFormat="1" ht="16.5" customHeight="1">
      <c r="B200" s="121"/>
      <c r="C200" s="165" t="s">
        <v>573</v>
      </c>
      <c r="D200" s="165" t="s">
        <v>209</v>
      </c>
      <c r="E200" s="166" t="s">
        <v>574</v>
      </c>
      <c r="F200" s="167" t="s">
        <v>575</v>
      </c>
      <c r="G200" s="168" t="s">
        <v>216</v>
      </c>
      <c r="H200" s="169">
        <v>1</v>
      </c>
      <c r="I200" s="170"/>
      <c r="J200" s="170">
        <f t="shared" si="25"/>
        <v>0</v>
      </c>
      <c r="K200" s="171"/>
      <c r="L200" s="172"/>
      <c r="M200" s="173" t="s">
        <v>1</v>
      </c>
      <c r="N200" s="174" t="s">
        <v>42</v>
      </c>
      <c r="P200" s="158">
        <f t="shared" si="26"/>
        <v>0</v>
      </c>
      <c r="Q200" s="158">
        <v>1E-3</v>
      </c>
      <c r="R200" s="158">
        <f t="shared" si="27"/>
        <v>1E-3</v>
      </c>
      <c r="S200" s="158">
        <v>0</v>
      </c>
      <c r="T200" s="159">
        <f t="shared" si="28"/>
        <v>0</v>
      </c>
      <c r="AR200" s="106" t="s">
        <v>352</v>
      </c>
      <c r="AT200" s="106" t="s">
        <v>209</v>
      </c>
      <c r="AU200" s="106" t="s">
        <v>174</v>
      </c>
      <c r="AY200" s="3" t="s">
        <v>194</v>
      </c>
      <c r="BE200" s="81">
        <f t="shared" si="29"/>
        <v>0</v>
      </c>
      <c r="BF200" s="81">
        <f t="shared" si="30"/>
        <v>0</v>
      </c>
      <c r="BG200" s="81">
        <f t="shared" si="31"/>
        <v>0</v>
      </c>
      <c r="BH200" s="81">
        <f t="shared" si="32"/>
        <v>0</v>
      </c>
      <c r="BI200" s="81">
        <f t="shared" si="33"/>
        <v>0</v>
      </c>
      <c r="BJ200" s="3" t="s">
        <v>174</v>
      </c>
      <c r="BK200" s="81">
        <f t="shared" si="34"/>
        <v>0</v>
      </c>
      <c r="BL200" s="3" t="s">
        <v>352</v>
      </c>
      <c r="BM200" s="106" t="s">
        <v>576</v>
      </c>
    </row>
    <row r="201" spans="2:65" s="18" customFormat="1" ht="21.75" customHeight="1">
      <c r="B201" s="121"/>
      <c r="C201" s="165" t="s">
        <v>577</v>
      </c>
      <c r="D201" s="165" t="s">
        <v>209</v>
      </c>
      <c r="E201" s="166" t="s">
        <v>410</v>
      </c>
      <c r="F201" s="167" t="s">
        <v>411</v>
      </c>
      <c r="G201" s="168" t="s">
        <v>216</v>
      </c>
      <c r="H201" s="169">
        <v>0.25</v>
      </c>
      <c r="I201" s="170"/>
      <c r="J201" s="170">
        <f t="shared" si="25"/>
        <v>0</v>
      </c>
      <c r="K201" s="171"/>
      <c r="L201" s="172"/>
      <c r="M201" s="173" t="s">
        <v>1</v>
      </c>
      <c r="N201" s="174" t="s">
        <v>42</v>
      </c>
      <c r="P201" s="158">
        <f t="shared" si="26"/>
        <v>0</v>
      </c>
      <c r="Q201" s="158">
        <v>1E-3</v>
      </c>
      <c r="R201" s="158">
        <f t="shared" si="27"/>
        <v>2.5000000000000001E-4</v>
      </c>
      <c r="S201" s="158">
        <v>0</v>
      </c>
      <c r="T201" s="159">
        <f t="shared" si="28"/>
        <v>0</v>
      </c>
      <c r="AR201" s="106" t="s">
        <v>352</v>
      </c>
      <c r="AT201" s="106" t="s">
        <v>209</v>
      </c>
      <c r="AU201" s="106" t="s">
        <v>174</v>
      </c>
      <c r="AY201" s="3" t="s">
        <v>194</v>
      </c>
      <c r="BE201" s="81">
        <f t="shared" si="29"/>
        <v>0</v>
      </c>
      <c r="BF201" s="81">
        <f t="shared" si="30"/>
        <v>0</v>
      </c>
      <c r="BG201" s="81">
        <f t="shared" si="31"/>
        <v>0</v>
      </c>
      <c r="BH201" s="81">
        <f t="shared" si="32"/>
        <v>0</v>
      </c>
      <c r="BI201" s="81">
        <f t="shared" si="33"/>
        <v>0</v>
      </c>
      <c r="BJ201" s="3" t="s">
        <v>174</v>
      </c>
      <c r="BK201" s="81">
        <f t="shared" si="34"/>
        <v>0</v>
      </c>
      <c r="BL201" s="3" t="s">
        <v>352</v>
      </c>
      <c r="BM201" s="106" t="s">
        <v>578</v>
      </c>
    </row>
    <row r="202" spans="2:65" s="18" customFormat="1" ht="24.2" customHeight="1">
      <c r="B202" s="121"/>
      <c r="C202" s="150" t="s">
        <v>579</v>
      </c>
      <c r="D202" s="150" t="s">
        <v>197</v>
      </c>
      <c r="E202" s="151" t="s">
        <v>580</v>
      </c>
      <c r="F202" s="152" t="s">
        <v>581</v>
      </c>
      <c r="G202" s="153" t="s">
        <v>284</v>
      </c>
      <c r="H202" s="154">
        <v>40</v>
      </c>
      <c r="I202" s="155"/>
      <c r="J202" s="155">
        <f t="shared" si="25"/>
        <v>0</v>
      </c>
      <c r="K202" s="156"/>
      <c r="L202" s="19"/>
      <c r="M202" s="157" t="s">
        <v>1</v>
      </c>
      <c r="N202" s="120" t="s">
        <v>42</v>
      </c>
      <c r="P202" s="158">
        <f t="shared" si="26"/>
        <v>0</v>
      </c>
      <c r="Q202" s="158">
        <v>0</v>
      </c>
      <c r="R202" s="158">
        <f t="shared" si="27"/>
        <v>0</v>
      </c>
      <c r="S202" s="158">
        <v>0</v>
      </c>
      <c r="T202" s="159">
        <f t="shared" si="28"/>
        <v>0</v>
      </c>
      <c r="AR202" s="106" t="s">
        <v>420</v>
      </c>
      <c r="AT202" s="106" t="s">
        <v>197</v>
      </c>
      <c r="AU202" s="106" t="s">
        <v>174</v>
      </c>
      <c r="AY202" s="3" t="s">
        <v>194</v>
      </c>
      <c r="BE202" s="81">
        <f t="shared" si="29"/>
        <v>0</v>
      </c>
      <c r="BF202" s="81">
        <f t="shared" si="30"/>
        <v>0</v>
      </c>
      <c r="BG202" s="81">
        <f t="shared" si="31"/>
        <v>0</v>
      </c>
      <c r="BH202" s="81">
        <f t="shared" si="32"/>
        <v>0</v>
      </c>
      <c r="BI202" s="81">
        <f t="shared" si="33"/>
        <v>0</v>
      </c>
      <c r="BJ202" s="3" t="s">
        <v>174</v>
      </c>
      <c r="BK202" s="81">
        <f t="shared" si="34"/>
        <v>0</v>
      </c>
      <c r="BL202" s="3" t="s">
        <v>420</v>
      </c>
      <c r="BM202" s="106" t="s">
        <v>582</v>
      </c>
    </row>
    <row r="203" spans="2:65" s="18" customFormat="1" ht="16.5" customHeight="1">
      <c r="B203" s="121"/>
      <c r="C203" s="165" t="s">
        <v>583</v>
      </c>
      <c r="D203" s="165" t="s">
        <v>209</v>
      </c>
      <c r="E203" s="166" t="s">
        <v>567</v>
      </c>
      <c r="F203" s="167" t="s">
        <v>568</v>
      </c>
      <c r="G203" s="168" t="s">
        <v>216</v>
      </c>
      <c r="H203" s="169">
        <v>38</v>
      </c>
      <c r="I203" s="170"/>
      <c r="J203" s="170">
        <f t="shared" si="25"/>
        <v>0</v>
      </c>
      <c r="K203" s="171"/>
      <c r="L203" s="172"/>
      <c r="M203" s="173" t="s">
        <v>1</v>
      </c>
      <c r="N203" s="174" t="s">
        <v>42</v>
      </c>
      <c r="P203" s="158">
        <f t="shared" si="26"/>
        <v>0</v>
      </c>
      <c r="Q203" s="158">
        <v>1E-3</v>
      </c>
      <c r="R203" s="158">
        <f t="shared" si="27"/>
        <v>3.7999999999999999E-2</v>
      </c>
      <c r="S203" s="158">
        <v>0</v>
      </c>
      <c r="T203" s="159">
        <f t="shared" si="28"/>
        <v>0</v>
      </c>
      <c r="AR203" s="106" t="s">
        <v>352</v>
      </c>
      <c r="AT203" s="106" t="s">
        <v>209</v>
      </c>
      <c r="AU203" s="106" t="s">
        <v>174</v>
      </c>
      <c r="AY203" s="3" t="s">
        <v>194</v>
      </c>
      <c r="BE203" s="81">
        <f t="shared" si="29"/>
        <v>0</v>
      </c>
      <c r="BF203" s="81">
        <f t="shared" si="30"/>
        <v>0</v>
      </c>
      <c r="BG203" s="81">
        <f t="shared" si="31"/>
        <v>0</v>
      </c>
      <c r="BH203" s="81">
        <f t="shared" si="32"/>
        <v>0</v>
      </c>
      <c r="BI203" s="81">
        <f t="shared" si="33"/>
        <v>0</v>
      </c>
      <c r="BJ203" s="3" t="s">
        <v>174</v>
      </c>
      <c r="BK203" s="81">
        <f t="shared" si="34"/>
        <v>0</v>
      </c>
      <c r="BL203" s="3" t="s">
        <v>352</v>
      </c>
      <c r="BM203" s="106" t="s">
        <v>584</v>
      </c>
    </row>
    <row r="204" spans="2:65" s="18" customFormat="1" ht="33" customHeight="1">
      <c r="B204" s="121"/>
      <c r="C204" s="150" t="s">
        <v>585</v>
      </c>
      <c r="D204" s="150" t="s">
        <v>197</v>
      </c>
      <c r="E204" s="151" t="s">
        <v>586</v>
      </c>
      <c r="F204" s="152" t="s">
        <v>587</v>
      </c>
      <c r="G204" s="153" t="s">
        <v>227</v>
      </c>
      <c r="H204" s="154">
        <v>30</v>
      </c>
      <c r="I204" s="155"/>
      <c r="J204" s="155">
        <f t="shared" si="25"/>
        <v>0</v>
      </c>
      <c r="K204" s="156"/>
      <c r="L204" s="19"/>
      <c r="M204" s="157" t="s">
        <v>1</v>
      </c>
      <c r="N204" s="120" t="s">
        <v>42</v>
      </c>
      <c r="P204" s="158">
        <f t="shared" si="26"/>
        <v>0</v>
      </c>
      <c r="Q204" s="158">
        <v>0</v>
      </c>
      <c r="R204" s="158">
        <f t="shared" si="27"/>
        <v>0</v>
      </c>
      <c r="S204" s="158">
        <v>0</v>
      </c>
      <c r="T204" s="159">
        <f t="shared" si="28"/>
        <v>0</v>
      </c>
      <c r="AR204" s="106" t="s">
        <v>84</v>
      </c>
      <c r="AT204" s="106" t="s">
        <v>197</v>
      </c>
      <c r="AU204" s="106" t="s">
        <v>174</v>
      </c>
      <c r="AY204" s="3" t="s">
        <v>194</v>
      </c>
      <c r="BE204" s="81">
        <f t="shared" si="29"/>
        <v>0</v>
      </c>
      <c r="BF204" s="81">
        <f t="shared" si="30"/>
        <v>0</v>
      </c>
      <c r="BG204" s="81">
        <f t="shared" si="31"/>
        <v>0</v>
      </c>
      <c r="BH204" s="81">
        <f t="shared" si="32"/>
        <v>0</v>
      </c>
      <c r="BI204" s="81">
        <f t="shared" si="33"/>
        <v>0</v>
      </c>
      <c r="BJ204" s="3" t="s">
        <v>174</v>
      </c>
      <c r="BK204" s="81">
        <f t="shared" si="34"/>
        <v>0</v>
      </c>
      <c r="BL204" s="3" t="s">
        <v>84</v>
      </c>
      <c r="BM204" s="106" t="s">
        <v>588</v>
      </c>
    </row>
    <row r="205" spans="2:65" s="18" customFormat="1" ht="24.2" customHeight="1">
      <c r="B205" s="121"/>
      <c r="C205" s="165" t="s">
        <v>589</v>
      </c>
      <c r="D205" s="165" t="s">
        <v>209</v>
      </c>
      <c r="E205" s="166" t="s">
        <v>590</v>
      </c>
      <c r="F205" s="167" t="s">
        <v>591</v>
      </c>
      <c r="G205" s="168" t="s">
        <v>227</v>
      </c>
      <c r="H205" s="169">
        <v>30</v>
      </c>
      <c r="I205" s="170"/>
      <c r="J205" s="170">
        <f t="shared" si="25"/>
        <v>0</v>
      </c>
      <c r="K205" s="171"/>
      <c r="L205" s="172"/>
      <c r="M205" s="173" t="s">
        <v>1</v>
      </c>
      <c r="N205" s="174" t="s">
        <v>42</v>
      </c>
      <c r="P205" s="158">
        <f t="shared" si="26"/>
        <v>0</v>
      </c>
      <c r="Q205" s="158">
        <v>5.0000000000000002E-5</v>
      </c>
      <c r="R205" s="158">
        <f t="shared" si="27"/>
        <v>1.5E-3</v>
      </c>
      <c r="S205" s="158">
        <v>0</v>
      </c>
      <c r="T205" s="159">
        <f t="shared" si="28"/>
        <v>0</v>
      </c>
      <c r="AR205" s="106" t="s">
        <v>174</v>
      </c>
      <c r="AT205" s="106" t="s">
        <v>209</v>
      </c>
      <c r="AU205" s="106" t="s">
        <v>174</v>
      </c>
      <c r="AY205" s="3" t="s">
        <v>194</v>
      </c>
      <c r="BE205" s="81">
        <f t="shared" si="29"/>
        <v>0</v>
      </c>
      <c r="BF205" s="81">
        <f t="shared" si="30"/>
        <v>0</v>
      </c>
      <c r="BG205" s="81">
        <f t="shared" si="31"/>
        <v>0</v>
      </c>
      <c r="BH205" s="81">
        <f t="shared" si="32"/>
        <v>0</v>
      </c>
      <c r="BI205" s="81">
        <f t="shared" si="33"/>
        <v>0</v>
      </c>
      <c r="BJ205" s="3" t="s">
        <v>174</v>
      </c>
      <c r="BK205" s="81">
        <f t="shared" si="34"/>
        <v>0</v>
      </c>
      <c r="BL205" s="3" t="s">
        <v>84</v>
      </c>
      <c r="BM205" s="106" t="s">
        <v>592</v>
      </c>
    </row>
    <row r="206" spans="2:65" s="18" customFormat="1" ht="16.5" customHeight="1">
      <c r="B206" s="121"/>
      <c r="C206" s="150" t="s">
        <v>593</v>
      </c>
      <c r="D206" s="150" t="s">
        <v>197</v>
      </c>
      <c r="E206" s="151" t="s">
        <v>594</v>
      </c>
      <c r="F206" s="152" t="s">
        <v>595</v>
      </c>
      <c r="G206" s="153" t="s">
        <v>227</v>
      </c>
      <c r="H206" s="154">
        <v>10</v>
      </c>
      <c r="I206" s="155"/>
      <c r="J206" s="155">
        <f t="shared" si="25"/>
        <v>0</v>
      </c>
      <c r="K206" s="156"/>
      <c r="L206" s="19"/>
      <c r="M206" s="157" t="s">
        <v>1</v>
      </c>
      <c r="N206" s="120" t="s">
        <v>42</v>
      </c>
      <c r="P206" s="158">
        <f t="shared" si="26"/>
        <v>0</v>
      </c>
      <c r="Q206" s="158">
        <v>0</v>
      </c>
      <c r="R206" s="158">
        <f t="shared" si="27"/>
        <v>0</v>
      </c>
      <c r="S206" s="158">
        <v>0</v>
      </c>
      <c r="T206" s="159">
        <f t="shared" si="28"/>
        <v>0</v>
      </c>
      <c r="AR206" s="106" t="s">
        <v>84</v>
      </c>
      <c r="AT206" s="106" t="s">
        <v>197</v>
      </c>
      <c r="AU206" s="106" t="s">
        <v>174</v>
      </c>
      <c r="AY206" s="3" t="s">
        <v>194</v>
      </c>
      <c r="BE206" s="81">
        <f t="shared" si="29"/>
        <v>0</v>
      </c>
      <c r="BF206" s="81">
        <f t="shared" si="30"/>
        <v>0</v>
      </c>
      <c r="BG206" s="81">
        <f t="shared" si="31"/>
        <v>0</v>
      </c>
      <c r="BH206" s="81">
        <f t="shared" si="32"/>
        <v>0</v>
      </c>
      <c r="BI206" s="81">
        <f t="shared" si="33"/>
        <v>0</v>
      </c>
      <c r="BJ206" s="3" t="s">
        <v>174</v>
      </c>
      <c r="BK206" s="81">
        <f t="shared" si="34"/>
        <v>0</v>
      </c>
      <c r="BL206" s="3" t="s">
        <v>84</v>
      </c>
      <c r="BM206" s="106" t="s">
        <v>596</v>
      </c>
    </row>
    <row r="207" spans="2:65" s="18" customFormat="1" ht="24.2" customHeight="1">
      <c r="B207" s="121"/>
      <c r="C207" s="165" t="s">
        <v>597</v>
      </c>
      <c r="D207" s="165" t="s">
        <v>209</v>
      </c>
      <c r="E207" s="166" t="s">
        <v>598</v>
      </c>
      <c r="F207" s="167" t="s">
        <v>405</v>
      </c>
      <c r="G207" s="168" t="s">
        <v>227</v>
      </c>
      <c r="H207" s="169">
        <v>10</v>
      </c>
      <c r="I207" s="170"/>
      <c r="J207" s="170">
        <f t="shared" si="25"/>
        <v>0</v>
      </c>
      <c r="K207" s="171"/>
      <c r="L207" s="172"/>
      <c r="M207" s="173" t="s">
        <v>1</v>
      </c>
      <c r="N207" s="174" t="s">
        <v>42</v>
      </c>
      <c r="P207" s="158">
        <f t="shared" si="26"/>
        <v>0</v>
      </c>
      <c r="Q207" s="158">
        <v>4.0000000000000003E-5</v>
      </c>
      <c r="R207" s="158">
        <f t="shared" si="27"/>
        <v>4.0000000000000002E-4</v>
      </c>
      <c r="S207" s="158">
        <v>0</v>
      </c>
      <c r="T207" s="159">
        <f t="shared" si="28"/>
        <v>0</v>
      </c>
      <c r="AR207" s="106" t="s">
        <v>174</v>
      </c>
      <c r="AT207" s="106" t="s">
        <v>209</v>
      </c>
      <c r="AU207" s="106" t="s">
        <v>174</v>
      </c>
      <c r="AY207" s="3" t="s">
        <v>194</v>
      </c>
      <c r="BE207" s="81">
        <f t="shared" si="29"/>
        <v>0</v>
      </c>
      <c r="BF207" s="81">
        <f t="shared" si="30"/>
        <v>0</v>
      </c>
      <c r="BG207" s="81">
        <f t="shared" si="31"/>
        <v>0</v>
      </c>
      <c r="BH207" s="81">
        <f t="shared" si="32"/>
        <v>0</v>
      </c>
      <c r="BI207" s="81">
        <f t="shared" si="33"/>
        <v>0</v>
      </c>
      <c r="BJ207" s="3" t="s">
        <v>174</v>
      </c>
      <c r="BK207" s="81">
        <f t="shared" si="34"/>
        <v>0</v>
      </c>
      <c r="BL207" s="3" t="s">
        <v>84</v>
      </c>
      <c r="BM207" s="106" t="s">
        <v>599</v>
      </c>
    </row>
    <row r="208" spans="2:65" s="18" customFormat="1" ht="16.5" customHeight="1">
      <c r="B208" s="121"/>
      <c r="C208" s="150" t="s">
        <v>600</v>
      </c>
      <c r="D208" s="150" t="s">
        <v>197</v>
      </c>
      <c r="E208" s="151" t="s">
        <v>601</v>
      </c>
      <c r="F208" s="152" t="s">
        <v>602</v>
      </c>
      <c r="G208" s="153" t="s">
        <v>227</v>
      </c>
      <c r="H208" s="154">
        <v>10</v>
      </c>
      <c r="I208" s="155"/>
      <c r="J208" s="155">
        <f t="shared" si="25"/>
        <v>0</v>
      </c>
      <c r="K208" s="156"/>
      <c r="L208" s="19"/>
      <c r="M208" s="157" t="s">
        <v>1</v>
      </c>
      <c r="N208" s="120" t="s">
        <v>42</v>
      </c>
      <c r="P208" s="158">
        <f t="shared" si="26"/>
        <v>0</v>
      </c>
      <c r="Q208" s="158">
        <v>0</v>
      </c>
      <c r="R208" s="158">
        <f t="shared" si="27"/>
        <v>0</v>
      </c>
      <c r="S208" s="158">
        <v>0</v>
      </c>
      <c r="T208" s="159">
        <f t="shared" si="28"/>
        <v>0</v>
      </c>
      <c r="AR208" s="106" t="s">
        <v>84</v>
      </c>
      <c r="AT208" s="106" t="s">
        <v>197</v>
      </c>
      <c r="AU208" s="106" t="s">
        <v>174</v>
      </c>
      <c r="AY208" s="3" t="s">
        <v>194</v>
      </c>
      <c r="BE208" s="81">
        <f t="shared" si="29"/>
        <v>0</v>
      </c>
      <c r="BF208" s="81">
        <f t="shared" si="30"/>
        <v>0</v>
      </c>
      <c r="BG208" s="81">
        <f t="shared" si="31"/>
        <v>0</v>
      </c>
      <c r="BH208" s="81">
        <f t="shared" si="32"/>
        <v>0</v>
      </c>
      <c r="BI208" s="81">
        <f t="shared" si="33"/>
        <v>0</v>
      </c>
      <c r="BJ208" s="3" t="s">
        <v>174</v>
      </c>
      <c r="BK208" s="81">
        <f t="shared" si="34"/>
        <v>0</v>
      </c>
      <c r="BL208" s="3" t="s">
        <v>84</v>
      </c>
      <c r="BM208" s="106" t="s">
        <v>603</v>
      </c>
    </row>
    <row r="209" spans="2:65" s="18" customFormat="1" ht="24.2" customHeight="1">
      <c r="B209" s="121"/>
      <c r="C209" s="165" t="s">
        <v>604</v>
      </c>
      <c r="D209" s="165" t="s">
        <v>209</v>
      </c>
      <c r="E209" s="166" t="s">
        <v>605</v>
      </c>
      <c r="F209" s="167" t="s">
        <v>606</v>
      </c>
      <c r="G209" s="168" t="s">
        <v>227</v>
      </c>
      <c r="H209" s="169">
        <v>10</v>
      </c>
      <c r="I209" s="170"/>
      <c r="J209" s="170">
        <f t="shared" si="25"/>
        <v>0</v>
      </c>
      <c r="K209" s="171"/>
      <c r="L209" s="172"/>
      <c r="M209" s="173" t="s">
        <v>1</v>
      </c>
      <c r="N209" s="174" t="s">
        <v>42</v>
      </c>
      <c r="P209" s="158">
        <f t="shared" si="26"/>
        <v>0</v>
      </c>
      <c r="Q209" s="158">
        <v>4.0000000000000003E-5</v>
      </c>
      <c r="R209" s="158">
        <f t="shared" si="27"/>
        <v>4.0000000000000002E-4</v>
      </c>
      <c r="S209" s="158">
        <v>0</v>
      </c>
      <c r="T209" s="159">
        <f t="shared" si="28"/>
        <v>0</v>
      </c>
      <c r="AR209" s="106" t="s">
        <v>174</v>
      </c>
      <c r="AT209" s="106" t="s">
        <v>209</v>
      </c>
      <c r="AU209" s="106" t="s">
        <v>174</v>
      </c>
      <c r="AY209" s="3" t="s">
        <v>194</v>
      </c>
      <c r="BE209" s="81">
        <f t="shared" si="29"/>
        <v>0</v>
      </c>
      <c r="BF209" s="81">
        <f t="shared" si="30"/>
        <v>0</v>
      </c>
      <c r="BG209" s="81">
        <f t="shared" si="31"/>
        <v>0</v>
      </c>
      <c r="BH209" s="81">
        <f t="shared" si="32"/>
        <v>0</v>
      </c>
      <c r="BI209" s="81">
        <f t="shared" si="33"/>
        <v>0</v>
      </c>
      <c r="BJ209" s="3" t="s">
        <v>174</v>
      </c>
      <c r="BK209" s="81">
        <f t="shared" si="34"/>
        <v>0</v>
      </c>
      <c r="BL209" s="3" t="s">
        <v>84</v>
      </c>
      <c r="BM209" s="106" t="s">
        <v>607</v>
      </c>
    </row>
    <row r="210" spans="2:65" s="18" customFormat="1" ht="16.5" customHeight="1">
      <c r="B210" s="121"/>
      <c r="C210" s="150" t="s">
        <v>608</v>
      </c>
      <c r="D210" s="150" t="s">
        <v>197</v>
      </c>
      <c r="E210" s="151" t="s">
        <v>609</v>
      </c>
      <c r="F210" s="152" t="s">
        <v>610</v>
      </c>
      <c r="G210" s="153" t="s">
        <v>227</v>
      </c>
      <c r="H210" s="154">
        <v>14</v>
      </c>
      <c r="I210" s="155"/>
      <c r="J210" s="155">
        <f t="shared" ref="J210:J235" si="35">ROUND(I210*H210,2)</f>
        <v>0</v>
      </c>
      <c r="K210" s="156"/>
      <c r="L210" s="19"/>
      <c r="M210" s="157" t="s">
        <v>1</v>
      </c>
      <c r="N210" s="120" t="s">
        <v>42</v>
      </c>
      <c r="P210" s="158">
        <f t="shared" ref="P210:P235" si="36">O210*H210</f>
        <v>0</v>
      </c>
      <c r="Q210" s="158">
        <v>0</v>
      </c>
      <c r="R210" s="158">
        <f t="shared" ref="R210:R235" si="37">Q210*H210</f>
        <v>0</v>
      </c>
      <c r="S210" s="158">
        <v>0</v>
      </c>
      <c r="T210" s="159">
        <f t="shared" ref="T210:T235" si="38">S210*H210</f>
        <v>0</v>
      </c>
      <c r="AR210" s="106" t="s">
        <v>420</v>
      </c>
      <c r="AT210" s="106" t="s">
        <v>197</v>
      </c>
      <c r="AU210" s="106" t="s">
        <v>174</v>
      </c>
      <c r="AY210" s="3" t="s">
        <v>194</v>
      </c>
      <c r="BE210" s="81">
        <f t="shared" ref="BE210:BE235" si="39">IF(N210="základná",J210,0)</f>
        <v>0</v>
      </c>
      <c r="BF210" s="81">
        <f t="shared" ref="BF210:BF235" si="40">IF(N210="znížená",J210,0)</f>
        <v>0</v>
      </c>
      <c r="BG210" s="81">
        <f t="shared" ref="BG210:BG235" si="41">IF(N210="zákl. prenesená",J210,0)</f>
        <v>0</v>
      </c>
      <c r="BH210" s="81">
        <f t="shared" ref="BH210:BH235" si="42">IF(N210="zníž. prenesená",J210,0)</f>
        <v>0</v>
      </c>
      <c r="BI210" s="81">
        <f t="shared" ref="BI210:BI235" si="43">IF(N210="nulová",J210,0)</f>
        <v>0</v>
      </c>
      <c r="BJ210" s="3" t="s">
        <v>174</v>
      </c>
      <c r="BK210" s="81">
        <f t="shared" ref="BK210:BK235" si="44">ROUND(I210*H210,2)</f>
        <v>0</v>
      </c>
      <c r="BL210" s="3" t="s">
        <v>420</v>
      </c>
      <c r="BM210" s="106" t="s">
        <v>611</v>
      </c>
    </row>
    <row r="211" spans="2:65" s="18" customFormat="1" ht="24.2" customHeight="1">
      <c r="B211" s="121"/>
      <c r="C211" s="165" t="s">
        <v>612</v>
      </c>
      <c r="D211" s="165" t="s">
        <v>209</v>
      </c>
      <c r="E211" s="166" t="s">
        <v>613</v>
      </c>
      <c r="F211" s="167" t="s">
        <v>614</v>
      </c>
      <c r="G211" s="168" t="s">
        <v>227</v>
      </c>
      <c r="H211" s="169">
        <v>6</v>
      </c>
      <c r="I211" s="170"/>
      <c r="J211" s="170">
        <f t="shared" si="35"/>
        <v>0</v>
      </c>
      <c r="K211" s="171"/>
      <c r="L211" s="177" t="s">
        <v>3461</v>
      </c>
      <c r="M211" s="173" t="s">
        <v>1</v>
      </c>
      <c r="N211" s="174" t="s">
        <v>42</v>
      </c>
      <c r="P211" s="158">
        <f t="shared" si="36"/>
        <v>0</v>
      </c>
      <c r="Q211" s="158">
        <v>0</v>
      </c>
      <c r="R211" s="158">
        <f t="shared" si="37"/>
        <v>0</v>
      </c>
      <c r="S211" s="158">
        <v>0</v>
      </c>
      <c r="T211" s="159">
        <f t="shared" si="38"/>
        <v>0</v>
      </c>
      <c r="AR211" s="106" t="s">
        <v>352</v>
      </c>
      <c r="AT211" s="106" t="s">
        <v>209</v>
      </c>
      <c r="AU211" s="106" t="s">
        <v>174</v>
      </c>
      <c r="AY211" s="3" t="s">
        <v>194</v>
      </c>
      <c r="BE211" s="81">
        <f t="shared" si="39"/>
        <v>0</v>
      </c>
      <c r="BF211" s="81">
        <f t="shared" si="40"/>
        <v>0</v>
      </c>
      <c r="BG211" s="81">
        <f t="shared" si="41"/>
        <v>0</v>
      </c>
      <c r="BH211" s="81">
        <f t="shared" si="42"/>
        <v>0</v>
      </c>
      <c r="BI211" s="81">
        <f t="shared" si="43"/>
        <v>0</v>
      </c>
      <c r="BJ211" s="3" t="s">
        <v>174</v>
      </c>
      <c r="BK211" s="81">
        <f t="shared" si="44"/>
        <v>0</v>
      </c>
      <c r="BL211" s="3" t="s">
        <v>352</v>
      </c>
      <c r="BM211" s="106" t="s">
        <v>615</v>
      </c>
    </row>
    <row r="212" spans="2:65" s="18" customFormat="1" ht="24.2" customHeight="1">
      <c r="B212" s="121"/>
      <c r="C212" s="165" t="s">
        <v>616</v>
      </c>
      <c r="D212" s="165" t="s">
        <v>209</v>
      </c>
      <c r="E212" s="166" t="s">
        <v>617</v>
      </c>
      <c r="F212" s="167" t="s">
        <v>618</v>
      </c>
      <c r="G212" s="168" t="s">
        <v>227</v>
      </c>
      <c r="H212" s="169">
        <v>8</v>
      </c>
      <c r="I212" s="170"/>
      <c r="J212" s="170">
        <f t="shared" si="35"/>
        <v>0</v>
      </c>
      <c r="K212" s="171"/>
      <c r="L212" s="177" t="s">
        <v>3461</v>
      </c>
      <c r="M212" s="173" t="s">
        <v>1</v>
      </c>
      <c r="N212" s="174" t="s">
        <v>42</v>
      </c>
      <c r="P212" s="158">
        <f t="shared" si="36"/>
        <v>0</v>
      </c>
      <c r="Q212" s="158">
        <v>0</v>
      </c>
      <c r="R212" s="158">
        <f t="shared" si="37"/>
        <v>0</v>
      </c>
      <c r="S212" s="158">
        <v>0</v>
      </c>
      <c r="T212" s="159">
        <f t="shared" si="38"/>
        <v>0</v>
      </c>
      <c r="AR212" s="106" t="s">
        <v>352</v>
      </c>
      <c r="AT212" s="106" t="s">
        <v>209</v>
      </c>
      <c r="AU212" s="106" t="s">
        <v>174</v>
      </c>
      <c r="AY212" s="3" t="s">
        <v>194</v>
      </c>
      <c r="BE212" s="81">
        <f t="shared" si="39"/>
        <v>0</v>
      </c>
      <c r="BF212" s="81">
        <f t="shared" si="40"/>
        <v>0</v>
      </c>
      <c r="BG212" s="81">
        <f t="shared" si="41"/>
        <v>0</v>
      </c>
      <c r="BH212" s="81">
        <f t="shared" si="42"/>
        <v>0</v>
      </c>
      <c r="BI212" s="81">
        <f t="shared" si="43"/>
        <v>0</v>
      </c>
      <c r="BJ212" s="3" t="s">
        <v>174</v>
      </c>
      <c r="BK212" s="81">
        <f t="shared" si="44"/>
        <v>0</v>
      </c>
      <c r="BL212" s="3" t="s">
        <v>352</v>
      </c>
      <c r="BM212" s="106" t="s">
        <v>619</v>
      </c>
    </row>
    <row r="213" spans="2:65" s="18" customFormat="1" ht="16.5" customHeight="1">
      <c r="B213" s="121"/>
      <c r="C213" s="150" t="s">
        <v>620</v>
      </c>
      <c r="D213" s="150" t="s">
        <v>197</v>
      </c>
      <c r="E213" s="151" t="s">
        <v>621</v>
      </c>
      <c r="F213" s="152" t="s">
        <v>622</v>
      </c>
      <c r="G213" s="153" t="s">
        <v>227</v>
      </c>
      <c r="H213" s="154">
        <v>10</v>
      </c>
      <c r="I213" s="155"/>
      <c r="J213" s="155">
        <f t="shared" si="35"/>
        <v>0</v>
      </c>
      <c r="K213" s="156"/>
      <c r="L213" s="177" t="s">
        <v>3461</v>
      </c>
      <c r="M213" s="157" t="s">
        <v>1</v>
      </c>
      <c r="N213" s="120" t="s">
        <v>42</v>
      </c>
      <c r="P213" s="158">
        <f t="shared" si="36"/>
        <v>0</v>
      </c>
      <c r="Q213" s="158">
        <v>0</v>
      </c>
      <c r="R213" s="158">
        <f t="shared" si="37"/>
        <v>0</v>
      </c>
      <c r="S213" s="158">
        <v>0</v>
      </c>
      <c r="T213" s="159">
        <f t="shared" si="38"/>
        <v>0</v>
      </c>
      <c r="AR213" s="106" t="s">
        <v>84</v>
      </c>
      <c r="AT213" s="106" t="s">
        <v>197</v>
      </c>
      <c r="AU213" s="106" t="s">
        <v>174</v>
      </c>
      <c r="AY213" s="3" t="s">
        <v>194</v>
      </c>
      <c r="BE213" s="81">
        <f t="shared" si="39"/>
        <v>0</v>
      </c>
      <c r="BF213" s="81">
        <f t="shared" si="40"/>
        <v>0</v>
      </c>
      <c r="BG213" s="81">
        <f t="shared" si="41"/>
        <v>0</v>
      </c>
      <c r="BH213" s="81">
        <f t="shared" si="42"/>
        <v>0</v>
      </c>
      <c r="BI213" s="81">
        <f t="shared" si="43"/>
        <v>0</v>
      </c>
      <c r="BJ213" s="3" t="s">
        <v>174</v>
      </c>
      <c r="BK213" s="81">
        <f t="shared" si="44"/>
        <v>0</v>
      </c>
      <c r="BL213" s="3" t="s">
        <v>84</v>
      </c>
      <c r="BM213" s="106" t="s">
        <v>623</v>
      </c>
    </row>
    <row r="214" spans="2:65" s="18" customFormat="1" ht="16.5" customHeight="1">
      <c r="B214" s="121"/>
      <c r="C214" s="165" t="s">
        <v>624</v>
      </c>
      <c r="D214" s="165" t="s">
        <v>209</v>
      </c>
      <c r="E214" s="166" t="s">
        <v>625</v>
      </c>
      <c r="F214" s="167" t="s">
        <v>626</v>
      </c>
      <c r="G214" s="168" t="s">
        <v>227</v>
      </c>
      <c r="H214" s="169">
        <v>10</v>
      </c>
      <c r="I214" s="170"/>
      <c r="J214" s="170">
        <f t="shared" si="35"/>
        <v>0</v>
      </c>
      <c r="K214" s="171"/>
      <c r="L214" s="177" t="s">
        <v>3461</v>
      </c>
      <c r="M214" s="173" t="s">
        <v>1</v>
      </c>
      <c r="N214" s="174" t="s">
        <v>42</v>
      </c>
      <c r="P214" s="158">
        <f t="shared" si="36"/>
        <v>0</v>
      </c>
      <c r="Q214" s="158">
        <v>1E-4</v>
      </c>
      <c r="R214" s="158">
        <f t="shared" si="37"/>
        <v>1E-3</v>
      </c>
      <c r="S214" s="158">
        <v>0</v>
      </c>
      <c r="T214" s="159">
        <f t="shared" si="38"/>
        <v>0</v>
      </c>
      <c r="AR214" s="106" t="s">
        <v>352</v>
      </c>
      <c r="AT214" s="106" t="s">
        <v>209</v>
      </c>
      <c r="AU214" s="106" t="s">
        <v>174</v>
      </c>
      <c r="AY214" s="3" t="s">
        <v>194</v>
      </c>
      <c r="BE214" s="81">
        <f t="shared" si="39"/>
        <v>0</v>
      </c>
      <c r="BF214" s="81">
        <f t="shared" si="40"/>
        <v>0</v>
      </c>
      <c r="BG214" s="81">
        <f t="shared" si="41"/>
        <v>0</v>
      </c>
      <c r="BH214" s="81">
        <f t="shared" si="42"/>
        <v>0</v>
      </c>
      <c r="BI214" s="81">
        <f t="shared" si="43"/>
        <v>0</v>
      </c>
      <c r="BJ214" s="3" t="s">
        <v>174</v>
      </c>
      <c r="BK214" s="81">
        <f t="shared" si="44"/>
        <v>0</v>
      </c>
      <c r="BL214" s="3" t="s">
        <v>352</v>
      </c>
      <c r="BM214" s="106" t="s">
        <v>627</v>
      </c>
    </row>
    <row r="215" spans="2:65" s="18" customFormat="1" ht="33" customHeight="1">
      <c r="B215" s="121"/>
      <c r="C215" s="150" t="s">
        <v>628</v>
      </c>
      <c r="D215" s="150" t="s">
        <v>197</v>
      </c>
      <c r="E215" s="151" t="s">
        <v>629</v>
      </c>
      <c r="F215" s="152" t="s">
        <v>630</v>
      </c>
      <c r="G215" s="153" t="s">
        <v>284</v>
      </c>
      <c r="H215" s="154">
        <v>45</v>
      </c>
      <c r="I215" s="155"/>
      <c r="J215" s="155">
        <f t="shared" si="35"/>
        <v>0</v>
      </c>
      <c r="K215" s="156"/>
      <c r="L215" s="177" t="s">
        <v>3461</v>
      </c>
      <c r="M215" s="157" t="s">
        <v>1</v>
      </c>
      <c r="N215" s="120" t="s">
        <v>42</v>
      </c>
      <c r="P215" s="158">
        <f t="shared" si="36"/>
        <v>0</v>
      </c>
      <c r="Q215" s="158">
        <v>0</v>
      </c>
      <c r="R215" s="158">
        <f t="shared" si="37"/>
        <v>0</v>
      </c>
      <c r="S215" s="158">
        <v>0</v>
      </c>
      <c r="T215" s="159">
        <f t="shared" si="38"/>
        <v>0</v>
      </c>
      <c r="AR215" s="106" t="s">
        <v>84</v>
      </c>
      <c r="AT215" s="106" t="s">
        <v>197</v>
      </c>
      <c r="AU215" s="106" t="s">
        <v>174</v>
      </c>
      <c r="AY215" s="3" t="s">
        <v>194</v>
      </c>
      <c r="BE215" s="81">
        <f t="shared" si="39"/>
        <v>0</v>
      </c>
      <c r="BF215" s="81">
        <f t="shared" si="40"/>
        <v>0</v>
      </c>
      <c r="BG215" s="81">
        <f t="shared" si="41"/>
        <v>0</v>
      </c>
      <c r="BH215" s="81">
        <f t="shared" si="42"/>
        <v>0</v>
      </c>
      <c r="BI215" s="81">
        <f t="shared" si="43"/>
        <v>0</v>
      </c>
      <c r="BJ215" s="3" t="s">
        <v>174</v>
      </c>
      <c r="BK215" s="81">
        <f t="shared" si="44"/>
        <v>0</v>
      </c>
      <c r="BL215" s="3" t="s">
        <v>84</v>
      </c>
      <c r="BM215" s="106" t="s">
        <v>631</v>
      </c>
    </row>
    <row r="216" spans="2:65" s="18" customFormat="1" ht="33" customHeight="1">
      <c r="B216" s="121"/>
      <c r="C216" s="165" t="s">
        <v>632</v>
      </c>
      <c r="D216" s="165" t="s">
        <v>209</v>
      </c>
      <c r="E216" s="166" t="s">
        <v>633</v>
      </c>
      <c r="F216" s="167" t="s">
        <v>634</v>
      </c>
      <c r="G216" s="168" t="s">
        <v>284</v>
      </c>
      <c r="H216" s="169">
        <v>45</v>
      </c>
      <c r="I216" s="170"/>
      <c r="J216" s="170">
        <f t="shared" si="35"/>
        <v>0</v>
      </c>
      <c r="K216" s="171"/>
      <c r="L216" s="177" t="s">
        <v>3461</v>
      </c>
      <c r="M216" s="173" t="s">
        <v>1</v>
      </c>
      <c r="N216" s="174" t="s">
        <v>42</v>
      </c>
      <c r="P216" s="158">
        <f t="shared" si="36"/>
        <v>0</v>
      </c>
      <c r="Q216" s="158">
        <v>1.2E-4</v>
      </c>
      <c r="R216" s="158">
        <f t="shared" si="37"/>
        <v>5.4000000000000003E-3</v>
      </c>
      <c r="S216" s="158">
        <v>0</v>
      </c>
      <c r="T216" s="159">
        <f t="shared" si="38"/>
        <v>0</v>
      </c>
      <c r="AR216" s="106" t="s">
        <v>174</v>
      </c>
      <c r="AT216" s="106" t="s">
        <v>209</v>
      </c>
      <c r="AU216" s="106" t="s">
        <v>174</v>
      </c>
      <c r="AY216" s="3" t="s">
        <v>194</v>
      </c>
      <c r="BE216" s="81">
        <f t="shared" si="39"/>
        <v>0</v>
      </c>
      <c r="BF216" s="81">
        <f t="shared" si="40"/>
        <v>0</v>
      </c>
      <c r="BG216" s="81">
        <f t="shared" si="41"/>
        <v>0</v>
      </c>
      <c r="BH216" s="81">
        <f t="shared" si="42"/>
        <v>0</v>
      </c>
      <c r="BI216" s="81">
        <f t="shared" si="43"/>
        <v>0</v>
      </c>
      <c r="BJ216" s="3" t="s">
        <v>174</v>
      </c>
      <c r="BK216" s="81">
        <f t="shared" si="44"/>
        <v>0</v>
      </c>
      <c r="BL216" s="3" t="s">
        <v>84</v>
      </c>
      <c r="BM216" s="106" t="s">
        <v>635</v>
      </c>
    </row>
    <row r="217" spans="2:65" s="18" customFormat="1" ht="24.2" customHeight="1">
      <c r="B217" s="121"/>
      <c r="C217" s="165" t="s">
        <v>636</v>
      </c>
      <c r="D217" s="165" t="s">
        <v>209</v>
      </c>
      <c r="E217" s="166" t="s">
        <v>637</v>
      </c>
      <c r="F217" s="167" t="s">
        <v>638</v>
      </c>
      <c r="G217" s="168" t="s">
        <v>639</v>
      </c>
      <c r="H217" s="169">
        <v>2</v>
      </c>
      <c r="I217" s="170"/>
      <c r="J217" s="170">
        <f t="shared" si="35"/>
        <v>0</v>
      </c>
      <c r="K217" s="171"/>
      <c r="L217" s="177" t="s">
        <v>3461</v>
      </c>
      <c r="M217" s="173" t="s">
        <v>1</v>
      </c>
      <c r="N217" s="174" t="s">
        <v>42</v>
      </c>
      <c r="P217" s="158">
        <f t="shared" si="36"/>
        <v>0</v>
      </c>
      <c r="Q217" s="158">
        <v>2.1000000000000001E-4</v>
      </c>
      <c r="R217" s="158">
        <f t="shared" si="37"/>
        <v>4.2000000000000002E-4</v>
      </c>
      <c r="S217" s="158">
        <v>0</v>
      </c>
      <c r="T217" s="159">
        <f t="shared" si="38"/>
        <v>0</v>
      </c>
      <c r="AR217" s="106" t="s">
        <v>174</v>
      </c>
      <c r="AT217" s="106" t="s">
        <v>209</v>
      </c>
      <c r="AU217" s="106" t="s">
        <v>174</v>
      </c>
      <c r="AY217" s="3" t="s">
        <v>194</v>
      </c>
      <c r="BE217" s="81">
        <f t="shared" si="39"/>
        <v>0</v>
      </c>
      <c r="BF217" s="81">
        <f t="shared" si="40"/>
        <v>0</v>
      </c>
      <c r="BG217" s="81">
        <f t="shared" si="41"/>
        <v>0</v>
      </c>
      <c r="BH217" s="81">
        <f t="shared" si="42"/>
        <v>0</v>
      </c>
      <c r="BI217" s="81">
        <f t="shared" si="43"/>
        <v>0</v>
      </c>
      <c r="BJ217" s="3" t="s">
        <v>174</v>
      </c>
      <c r="BK217" s="81">
        <f t="shared" si="44"/>
        <v>0</v>
      </c>
      <c r="BL217" s="3" t="s">
        <v>84</v>
      </c>
      <c r="BM217" s="106" t="s">
        <v>640</v>
      </c>
    </row>
    <row r="218" spans="2:65" s="18" customFormat="1" ht="24.2" customHeight="1">
      <c r="B218" s="121"/>
      <c r="C218" s="165" t="s">
        <v>641</v>
      </c>
      <c r="D218" s="165" t="s">
        <v>209</v>
      </c>
      <c r="E218" s="166" t="s">
        <v>642</v>
      </c>
      <c r="F218" s="167" t="s">
        <v>643</v>
      </c>
      <c r="G218" s="168" t="s">
        <v>639</v>
      </c>
      <c r="H218" s="169">
        <v>1</v>
      </c>
      <c r="I218" s="170"/>
      <c r="J218" s="170">
        <f t="shared" si="35"/>
        <v>0</v>
      </c>
      <c r="K218" s="171"/>
      <c r="L218" s="177" t="s">
        <v>3461</v>
      </c>
      <c r="M218" s="173" t="s">
        <v>1</v>
      </c>
      <c r="N218" s="174" t="s">
        <v>42</v>
      </c>
      <c r="P218" s="158">
        <f t="shared" si="36"/>
        <v>0</v>
      </c>
      <c r="Q218" s="158">
        <v>9.0000000000000006E-5</v>
      </c>
      <c r="R218" s="158">
        <f t="shared" si="37"/>
        <v>9.0000000000000006E-5</v>
      </c>
      <c r="S218" s="158">
        <v>0</v>
      </c>
      <c r="T218" s="159">
        <f t="shared" si="38"/>
        <v>0</v>
      </c>
      <c r="AR218" s="106" t="s">
        <v>174</v>
      </c>
      <c r="AT218" s="106" t="s">
        <v>209</v>
      </c>
      <c r="AU218" s="106" t="s">
        <v>174</v>
      </c>
      <c r="AY218" s="3" t="s">
        <v>194</v>
      </c>
      <c r="BE218" s="81">
        <f t="shared" si="39"/>
        <v>0</v>
      </c>
      <c r="BF218" s="81">
        <f t="shared" si="40"/>
        <v>0</v>
      </c>
      <c r="BG218" s="81">
        <f t="shared" si="41"/>
        <v>0</v>
      </c>
      <c r="BH218" s="81">
        <f t="shared" si="42"/>
        <v>0</v>
      </c>
      <c r="BI218" s="81">
        <f t="shared" si="43"/>
        <v>0</v>
      </c>
      <c r="BJ218" s="3" t="s">
        <v>174</v>
      </c>
      <c r="BK218" s="81">
        <f t="shared" si="44"/>
        <v>0</v>
      </c>
      <c r="BL218" s="3" t="s">
        <v>84</v>
      </c>
      <c r="BM218" s="106" t="s">
        <v>644</v>
      </c>
    </row>
    <row r="219" spans="2:65" s="18" customFormat="1" ht="24.2" customHeight="1">
      <c r="B219" s="121"/>
      <c r="C219" s="165" t="s">
        <v>645</v>
      </c>
      <c r="D219" s="165" t="s">
        <v>209</v>
      </c>
      <c r="E219" s="166" t="s">
        <v>646</v>
      </c>
      <c r="F219" s="167" t="s">
        <v>647</v>
      </c>
      <c r="G219" s="168" t="s">
        <v>639</v>
      </c>
      <c r="H219" s="169">
        <v>1</v>
      </c>
      <c r="I219" s="170"/>
      <c r="J219" s="170">
        <f t="shared" si="35"/>
        <v>0</v>
      </c>
      <c r="K219" s="171"/>
      <c r="L219" s="177" t="s">
        <v>3461</v>
      </c>
      <c r="M219" s="173" t="s">
        <v>1</v>
      </c>
      <c r="N219" s="174" t="s">
        <v>42</v>
      </c>
      <c r="P219" s="158">
        <f t="shared" si="36"/>
        <v>0</v>
      </c>
      <c r="Q219" s="158">
        <v>1.0000000000000001E-5</v>
      </c>
      <c r="R219" s="158">
        <f t="shared" si="37"/>
        <v>1.0000000000000001E-5</v>
      </c>
      <c r="S219" s="158">
        <v>0</v>
      </c>
      <c r="T219" s="159">
        <f t="shared" si="38"/>
        <v>0</v>
      </c>
      <c r="AR219" s="106" t="s">
        <v>174</v>
      </c>
      <c r="AT219" s="106" t="s">
        <v>209</v>
      </c>
      <c r="AU219" s="106" t="s">
        <v>174</v>
      </c>
      <c r="AY219" s="3" t="s">
        <v>194</v>
      </c>
      <c r="BE219" s="81">
        <f t="shared" si="39"/>
        <v>0</v>
      </c>
      <c r="BF219" s="81">
        <f t="shared" si="40"/>
        <v>0</v>
      </c>
      <c r="BG219" s="81">
        <f t="shared" si="41"/>
        <v>0</v>
      </c>
      <c r="BH219" s="81">
        <f t="shared" si="42"/>
        <v>0</v>
      </c>
      <c r="BI219" s="81">
        <f t="shared" si="43"/>
        <v>0</v>
      </c>
      <c r="BJ219" s="3" t="s">
        <v>174</v>
      </c>
      <c r="BK219" s="81">
        <f t="shared" si="44"/>
        <v>0</v>
      </c>
      <c r="BL219" s="3" t="s">
        <v>84</v>
      </c>
      <c r="BM219" s="106" t="s">
        <v>648</v>
      </c>
    </row>
    <row r="220" spans="2:65" s="18" customFormat="1" ht="24.2" customHeight="1">
      <c r="B220" s="121"/>
      <c r="C220" s="165" t="s">
        <v>649</v>
      </c>
      <c r="D220" s="165" t="s">
        <v>209</v>
      </c>
      <c r="E220" s="166" t="s">
        <v>650</v>
      </c>
      <c r="F220" s="167" t="s">
        <v>651</v>
      </c>
      <c r="G220" s="168" t="s">
        <v>639</v>
      </c>
      <c r="H220" s="169">
        <v>2</v>
      </c>
      <c r="I220" s="170"/>
      <c r="J220" s="170">
        <f t="shared" si="35"/>
        <v>0</v>
      </c>
      <c r="K220" s="171"/>
      <c r="L220" s="177" t="s">
        <v>3461</v>
      </c>
      <c r="M220" s="173" t="s">
        <v>1</v>
      </c>
      <c r="N220" s="174" t="s">
        <v>42</v>
      </c>
      <c r="P220" s="158">
        <f t="shared" si="36"/>
        <v>0</v>
      </c>
      <c r="Q220" s="158">
        <v>1.0000000000000001E-5</v>
      </c>
      <c r="R220" s="158">
        <f t="shared" si="37"/>
        <v>2.0000000000000002E-5</v>
      </c>
      <c r="S220" s="158">
        <v>0</v>
      </c>
      <c r="T220" s="159">
        <f t="shared" si="38"/>
        <v>0</v>
      </c>
      <c r="AR220" s="106" t="s">
        <v>174</v>
      </c>
      <c r="AT220" s="106" t="s">
        <v>209</v>
      </c>
      <c r="AU220" s="106" t="s">
        <v>174</v>
      </c>
      <c r="AY220" s="3" t="s">
        <v>194</v>
      </c>
      <c r="BE220" s="81">
        <f t="shared" si="39"/>
        <v>0</v>
      </c>
      <c r="BF220" s="81">
        <f t="shared" si="40"/>
        <v>0</v>
      </c>
      <c r="BG220" s="81">
        <f t="shared" si="41"/>
        <v>0</v>
      </c>
      <c r="BH220" s="81">
        <f t="shared" si="42"/>
        <v>0</v>
      </c>
      <c r="BI220" s="81">
        <f t="shared" si="43"/>
        <v>0</v>
      </c>
      <c r="BJ220" s="3" t="s">
        <v>174</v>
      </c>
      <c r="BK220" s="81">
        <f t="shared" si="44"/>
        <v>0</v>
      </c>
      <c r="BL220" s="3" t="s">
        <v>84</v>
      </c>
      <c r="BM220" s="106" t="s">
        <v>652</v>
      </c>
    </row>
    <row r="221" spans="2:65" s="18" customFormat="1" ht="24.2" customHeight="1">
      <c r="B221" s="121"/>
      <c r="C221" s="165" t="s">
        <v>653</v>
      </c>
      <c r="D221" s="165" t="s">
        <v>209</v>
      </c>
      <c r="E221" s="166" t="s">
        <v>654</v>
      </c>
      <c r="F221" s="167" t="s">
        <v>655</v>
      </c>
      <c r="G221" s="168" t="s">
        <v>227</v>
      </c>
      <c r="H221" s="169">
        <v>1</v>
      </c>
      <c r="I221" s="170"/>
      <c r="J221" s="170">
        <f t="shared" si="35"/>
        <v>0</v>
      </c>
      <c r="K221" s="171"/>
      <c r="L221" s="177" t="s">
        <v>3461</v>
      </c>
      <c r="M221" s="173" t="s">
        <v>1</v>
      </c>
      <c r="N221" s="174" t="s">
        <v>42</v>
      </c>
      <c r="P221" s="158">
        <f t="shared" si="36"/>
        <v>0</v>
      </c>
      <c r="Q221" s="158">
        <v>1.9000000000000001E-4</v>
      </c>
      <c r="R221" s="158">
        <f t="shared" si="37"/>
        <v>1.9000000000000001E-4</v>
      </c>
      <c r="S221" s="158">
        <v>0</v>
      </c>
      <c r="T221" s="159">
        <f t="shared" si="38"/>
        <v>0</v>
      </c>
      <c r="AR221" s="106" t="s">
        <v>174</v>
      </c>
      <c r="AT221" s="106" t="s">
        <v>209</v>
      </c>
      <c r="AU221" s="106" t="s">
        <v>174</v>
      </c>
      <c r="AY221" s="3" t="s">
        <v>194</v>
      </c>
      <c r="BE221" s="81">
        <f t="shared" si="39"/>
        <v>0</v>
      </c>
      <c r="BF221" s="81">
        <f t="shared" si="40"/>
        <v>0</v>
      </c>
      <c r="BG221" s="81">
        <f t="shared" si="41"/>
        <v>0</v>
      </c>
      <c r="BH221" s="81">
        <f t="shared" si="42"/>
        <v>0</v>
      </c>
      <c r="BI221" s="81">
        <f t="shared" si="43"/>
        <v>0</v>
      </c>
      <c r="BJ221" s="3" t="s">
        <v>174</v>
      </c>
      <c r="BK221" s="81">
        <f t="shared" si="44"/>
        <v>0</v>
      </c>
      <c r="BL221" s="3" t="s">
        <v>84</v>
      </c>
      <c r="BM221" s="106" t="s">
        <v>656</v>
      </c>
    </row>
    <row r="222" spans="2:65" s="18" customFormat="1" ht="24.2" customHeight="1">
      <c r="B222" s="121"/>
      <c r="C222" s="165" t="s">
        <v>657</v>
      </c>
      <c r="D222" s="165" t="s">
        <v>209</v>
      </c>
      <c r="E222" s="166" t="s">
        <v>658</v>
      </c>
      <c r="F222" s="167" t="s">
        <v>659</v>
      </c>
      <c r="G222" s="168" t="s">
        <v>227</v>
      </c>
      <c r="H222" s="169">
        <v>1</v>
      </c>
      <c r="I222" s="170"/>
      <c r="J222" s="170">
        <f t="shared" si="35"/>
        <v>0</v>
      </c>
      <c r="K222" s="171"/>
      <c r="L222" s="177" t="s">
        <v>3461</v>
      </c>
      <c r="M222" s="173" t="s">
        <v>1</v>
      </c>
      <c r="N222" s="174" t="s">
        <v>42</v>
      </c>
      <c r="P222" s="158">
        <f t="shared" si="36"/>
        <v>0</v>
      </c>
      <c r="Q222" s="158">
        <v>1.9000000000000001E-4</v>
      </c>
      <c r="R222" s="158">
        <f t="shared" si="37"/>
        <v>1.9000000000000001E-4</v>
      </c>
      <c r="S222" s="158">
        <v>0</v>
      </c>
      <c r="T222" s="159">
        <f t="shared" si="38"/>
        <v>0</v>
      </c>
      <c r="AR222" s="106" t="s">
        <v>174</v>
      </c>
      <c r="AT222" s="106" t="s">
        <v>209</v>
      </c>
      <c r="AU222" s="106" t="s">
        <v>174</v>
      </c>
      <c r="AY222" s="3" t="s">
        <v>194</v>
      </c>
      <c r="BE222" s="81">
        <f t="shared" si="39"/>
        <v>0</v>
      </c>
      <c r="BF222" s="81">
        <f t="shared" si="40"/>
        <v>0</v>
      </c>
      <c r="BG222" s="81">
        <f t="shared" si="41"/>
        <v>0</v>
      </c>
      <c r="BH222" s="81">
        <f t="shared" si="42"/>
        <v>0</v>
      </c>
      <c r="BI222" s="81">
        <f t="shared" si="43"/>
        <v>0</v>
      </c>
      <c r="BJ222" s="3" t="s">
        <v>174</v>
      </c>
      <c r="BK222" s="81">
        <f t="shared" si="44"/>
        <v>0</v>
      </c>
      <c r="BL222" s="3" t="s">
        <v>84</v>
      </c>
      <c r="BM222" s="106" t="s">
        <v>660</v>
      </c>
    </row>
    <row r="223" spans="2:65" s="18" customFormat="1" ht="24.2" customHeight="1">
      <c r="B223" s="121"/>
      <c r="C223" s="165" t="s">
        <v>661</v>
      </c>
      <c r="D223" s="165" t="s">
        <v>209</v>
      </c>
      <c r="E223" s="166" t="s">
        <v>662</v>
      </c>
      <c r="F223" s="167" t="s">
        <v>663</v>
      </c>
      <c r="G223" s="168" t="s">
        <v>227</v>
      </c>
      <c r="H223" s="169">
        <v>1</v>
      </c>
      <c r="I223" s="170"/>
      <c r="J223" s="170">
        <f t="shared" si="35"/>
        <v>0</v>
      </c>
      <c r="K223" s="171"/>
      <c r="L223" s="177" t="s">
        <v>3461</v>
      </c>
      <c r="M223" s="173" t="s">
        <v>1</v>
      </c>
      <c r="N223" s="174" t="s">
        <v>42</v>
      </c>
      <c r="P223" s="158">
        <f t="shared" si="36"/>
        <v>0</v>
      </c>
      <c r="Q223" s="158">
        <v>1.9000000000000001E-4</v>
      </c>
      <c r="R223" s="158">
        <f t="shared" si="37"/>
        <v>1.9000000000000001E-4</v>
      </c>
      <c r="S223" s="158">
        <v>0</v>
      </c>
      <c r="T223" s="159">
        <f t="shared" si="38"/>
        <v>0</v>
      </c>
      <c r="AR223" s="106" t="s">
        <v>174</v>
      </c>
      <c r="AT223" s="106" t="s">
        <v>209</v>
      </c>
      <c r="AU223" s="106" t="s">
        <v>174</v>
      </c>
      <c r="AY223" s="3" t="s">
        <v>194</v>
      </c>
      <c r="BE223" s="81">
        <f t="shared" si="39"/>
        <v>0</v>
      </c>
      <c r="BF223" s="81">
        <f t="shared" si="40"/>
        <v>0</v>
      </c>
      <c r="BG223" s="81">
        <f t="shared" si="41"/>
        <v>0</v>
      </c>
      <c r="BH223" s="81">
        <f t="shared" si="42"/>
        <v>0</v>
      </c>
      <c r="BI223" s="81">
        <f t="shared" si="43"/>
        <v>0</v>
      </c>
      <c r="BJ223" s="3" t="s">
        <v>174</v>
      </c>
      <c r="BK223" s="81">
        <f t="shared" si="44"/>
        <v>0</v>
      </c>
      <c r="BL223" s="3" t="s">
        <v>84</v>
      </c>
      <c r="BM223" s="106" t="s">
        <v>664</v>
      </c>
    </row>
    <row r="224" spans="2:65" s="18" customFormat="1" ht="21.75" customHeight="1">
      <c r="B224" s="121"/>
      <c r="C224" s="150" t="s">
        <v>665</v>
      </c>
      <c r="D224" s="150" t="s">
        <v>197</v>
      </c>
      <c r="E224" s="151" t="s">
        <v>666</v>
      </c>
      <c r="F224" s="152" t="s">
        <v>667</v>
      </c>
      <c r="G224" s="153" t="s">
        <v>284</v>
      </c>
      <c r="H224" s="154">
        <v>5</v>
      </c>
      <c r="I224" s="155"/>
      <c r="J224" s="155">
        <f t="shared" si="35"/>
        <v>0</v>
      </c>
      <c r="K224" s="156"/>
      <c r="L224" s="177" t="s">
        <v>3461</v>
      </c>
      <c r="M224" s="157" t="s">
        <v>1</v>
      </c>
      <c r="N224" s="120" t="s">
        <v>42</v>
      </c>
      <c r="P224" s="158">
        <f t="shared" si="36"/>
        <v>0</v>
      </c>
      <c r="Q224" s="158">
        <v>0</v>
      </c>
      <c r="R224" s="158">
        <f t="shared" si="37"/>
        <v>0</v>
      </c>
      <c r="S224" s="158">
        <v>0</v>
      </c>
      <c r="T224" s="159">
        <f t="shared" si="38"/>
        <v>0</v>
      </c>
      <c r="AR224" s="106" t="s">
        <v>84</v>
      </c>
      <c r="AT224" s="106" t="s">
        <v>197</v>
      </c>
      <c r="AU224" s="106" t="s">
        <v>174</v>
      </c>
      <c r="AY224" s="3" t="s">
        <v>194</v>
      </c>
      <c r="BE224" s="81">
        <f t="shared" si="39"/>
        <v>0</v>
      </c>
      <c r="BF224" s="81">
        <f t="shared" si="40"/>
        <v>0</v>
      </c>
      <c r="BG224" s="81">
        <f t="shared" si="41"/>
        <v>0</v>
      </c>
      <c r="BH224" s="81">
        <f t="shared" si="42"/>
        <v>0</v>
      </c>
      <c r="BI224" s="81">
        <f t="shared" si="43"/>
        <v>0</v>
      </c>
      <c r="BJ224" s="3" t="s">
        <v>174</v>
      </c>
      <c r="BK224" s="81">
        <f t="shared" si="44"/>
        <v>0</v>
      </c>
      <c r="BL224" s="3" t="s">
        <v>84</v>
      </c>
      <c r="BM224" s="106" t="s">
        <v>668</v>
      </c>
    </row>
    <row r="225" spans="2:65" s="18" customFormat="1" ht="16.5" customHeight="1">
      <c r="B225" s="121"/>
      <c r="C225" s="165" t="s">
        <v>669</v>
      </c>
      <c r="D225" s="165" t="s">
        <v>209</v>
      </c>
      <c r="E225" s="166" t="s">
        <v>670</v>
      </c>
      <c r="F225" s="167" t="s">
        <v>671</v>
      </c>
      <c r="G225" s="168" t="s">
        <v>284</v>
      </c>
      <c r="H225" s="169">
        <v>5</v>
      </c>
      <c r="I225" s="170"/>
      <c r="J225" s="170">
        <f t="shared" si="35"/>
        <v>0</v>
      </c>
      <c r="K225" s="171"/>
      <c r="L225" s="177" t="s">
        <v>3461</v>
      </c>
      <c r="M225" s="173" t="s">
        <v>1</v>
      </c>
      <c r="N225" s="174" t="s">
        <v>42</v>
      </c>
      <c r="P225" s="158">
        <f t="shared" si="36"/>
        <v>0</v>
      </c>
      <c r="Q225" s="158">
        <v>7.3999999999999999E-4</v>
      </c>
      <c r="R225" s="158">
        <f t="shared" si="37"/>
        <v>3.7000000000000002E-3</v>
      </c>
      <c r="S225" s="158">
        <v>0</v>
      </c>
      <c r="T225" s="159">
        <f t="shared" si="38"/>
        <v>0</v>
      </c>
      <c r="AR225" s="106" t="s">
        <v>352</v>
      </c>
      <c r="AT225" s="106" t="s">
        <v>209</v>
      </c>
      <c r="AU225" s="106" t="s">
        <v>174</v>
      </c>
      <c r="AY225" s="3" t="s">
        <v>194</v>
      </c>
      <c r="BE225" s="81">
        <f t="shared" si="39"/>
        <v>0</v>
      </c>
      <c r="BF225" s="81">
        <f t="shared" si="40"/>
        <v>0</v>
      </c>
      <c r="BG225" s="81">
        <f t="shared" si="41"/>
        <v>0</v>
      </c>
      <c r="BH225" s="81">
        <f t="shared" si="42"/>
        <v>0</v>
      </c>
      <c r="BI225" s="81">
        <f t="shared" si="43"/>
        <v>0</v>
      </c>
      <c r="BJ225" s="3" t="s">
        <v>174</v>
      </c>
      <c r="BK225" s="81">
        <f t="shared" si="44"/>
        <v>0</v>
      </c>
      <c r="BL225" s="3" t="s">
        <v>352</v>
      </c>
      <c r="BM225" s="106" t="s">
        <v>672</v>
      </c>
    </row>
    <row r="226" spans="2:65" s="18" customFormat="1" ht="21.75" customHeight="1">
      <c r="B226" s="121"/>
      <c r="C226" s="150" t="s">
        <v>673</v>
      </c>
      <c r="D226" s="150" t="s">
        <v>197</v>
      </c>
      <c r="E226" s="151" t="s">
        <v>674</v>
      </c>
      <c r="F226" s="152" t="s">
        <v>675</v>
      </c>
      <c r="G226" s="153" t="s">
        <v>284</v>
      </c>
      <c r="H226" s="154">
        <v>5</v>
      </c>
      <c r="I226" s="155"/>
      <c r="J226" s="155">
        <f t="shared" si="35"/>
        <v>0</v>
      </c>
      <c r="K226" s="156"/>
      <c r="L226" s="177" t="s">
        <v>3461</v>
      </c>
      <c r="M226" s="157" t="s">
        <v>1</v>
      </c>
      <c r="N226" s="120" t="s">
        <v>42</v>
      </c>
      <c r="P226" s="158">
        <f t="shared" si="36"/>
        <v>0</v>
      </c>
      <c r="Q226" s="158">
        <v>0</v>
      </c>
      <c r="R226" s="158">
        <f t="shared" si="37"/>
        <v>0</v>
      </c>
      <c r="S226" s="158">
        <v>0</v>
      </c>
      <c r="T226" s="159">
        <f t="shared" si="38"/>
        <v>0</v>
      </c>
      <c r="AR226" s="106" t="s">
        <v>84</v>
      </c>
      <c r="AT226" s="106" t="s">
        <v>197</v>
      </c>
      <c r="AU226" s="106" t="s">
        <v>174</v>
      </c>
      <c r="AY226" s="3" t="s">
        <v>194</v>
      </c>
      <c r="BE226" s="81">
        <f t="shared" si="39"/>
        <v>0</v>
      </c>
      <c r="BF226" s="81">
        <f t="shared" si="40"/>
        <v>0</v>
      </c>
      <c r="BG226" s="81">
        <f t="shared" si="41"/>
        <v>0</v>
      </c>
      <c r="BH226" s="81">
        <f t="shared" si="42"/>
        <v>0</v>
      </c>
      <c r="BI226" s="81">
        <f t="shared" si="43"/>
        <v>0</v>
      </c>
      <c r="BJ226" s="3" t="s">
        <v>174</v>
      </c>
      <c r="BK226" s="81">
        <f t="shared" si="44"/>
        <v>0</v>
      </c>
      <c r="BL226" s="3" t="s">
        <v>84</v>
      </c>
      <c r="BM226" s="106" t="s">
        <v>676</v>
      </c>
    </row>
    <row r="227" spans="2:65" s="18" customFormat="1" ht="16.5" customHeight="1">
      <c r="B227" s="121"/>
      <c r="C227" s="165" t="s">
        <v>677</v>
      </c>
      <c r="D227" s="165" t="s">
        <v>209</v>
      </c>
      <c r="E227" s="166" t="s">
        <v>678</v>
      </c>
      <c r="F227" s="167" t="s">
        <v>679</v>
      </c>
      <c r="G227" s="168" t="s">
        <v>284</v>
      </c>
      <c r="H227" s="169">
        <v>5</v>
      </c>
      <c r="I227" s="170"/>
      <c r="J227" s="170">
        <f t="shared" si="35"/>
        <v>0</v>
      </c>
      <c r="K227" s="171"/>
      <c r="L227" s="177" t="s">
        <v>3461</v>
      </c>
      <c r="M227" s="173" t="s">
        <v>1</v>
      </c>
      <c r="N227" s="174" t="s">
        <v>42</v>
      </c>
      <c r="P227" s="158">
        <f t="shared" si="36"/>
        <v>0</v>
      </c>
      <c r="Q227" s="158">
        <v>1.0499999999999999E-3</v>
      </c>
      <c r="R227" s="158">
        <f t="shared" si="37"/>
        <v>5.2499999999999995E-3</v>
      </c>
      <c r="S227" s="158">
        <v>0</v>
      </c>
      <c r="T227" s="159">
        <f t="shared" si="38"/>
        <v>0</v>
      </c>
      <c r="AR227" s="106" t="s">
        <v>352</v>
      </c>
      <c r="AT227" s="106" t="s">
        <v>209</v>
      </c>
      <c r="AU227" s="106" t="s">
        <v>174</v>
      </c>
      <c r="AY227" s="3" t="s">
        <v>194</v>
      </c>
      <c r="BE227" s="81">
        <f t="shared" si="39"/>
        <v>0</v>
      </c>
      <c r="BF227" s="81">
        <f t="shared" si="40"/>
        <v>0</v>
      </c>
      <c r="BG227" s="81">
        <f t="shared" si="41"/>
        <v>0</v>
      </c>
      <c r="BH227" s="81">
        <f t="shared" si="42"/>
        <v>0</v>
      </c>
      <c r="BI227" s="81">
        <f t="shared" si="43"/>
        <v>0</v>
      </c>
      <c r="BJ227" s="3" t="s">
        <v>174</v>
      </c>
      <c r="BK227" s="81">
        <f t="shared" si="44"/>
        <v>0</v>
      </c>
      <c r="BL227" s="3" t="s">
        <v>352</v>
      </c>
      <c r="BM227" s="106" t="s">
        <v>680</v>
      </c>
    </row>
    <row r="228" spans="2:65" s="18" customFormat="1" ht="24.2" customHeight="1">
      <c r="B228" s="121"/>
      <c r="C228" s="150" t="s">
        <v>681</v>
      </c>
      <c r="D228" s="150" t="s">
        <v>197</v>
      </c>
      <c r="E228" s="151" t="s">
        <v>682</v>
      </c>
      <c r="F228" s="152" t="s">
        <v>683</v>
      </c>
      <c r="G228" s="153" t="s">
        <v>284</v>
      </c>
      <c r="H228" s="154">
        <v>40</v>
      </c>
      <c r="I228" s="155"/>
      <c r="J228" s="155">
        <f t="shared" si="35"/>
        <v>0</v>
      </c>
      <c r="K228" s="156"/>
      <c r="L228" s="177" t="s">
        <v>3461</v>
      </c>
      <c r="M228" s="157" t="s">
        <v>1</v>
      </c>
      <c r="N228" s="120" t="s">
        <v>42</v>
      </c>
      <c r="P228" s="158">
        <f t="shared" si="36"/>
        <v>0</v>
      </c>
      <c r="Q228" s="158">
        <v>0</v>
      </c>
      <c r="R228" s="158">
        <f t="shared" si="37"/>
        <v>0</v>
      </c>
      <c r="S228" s="158">
        <v>0</v>
      </c>
      <c r="T228" s="159">
        <f t="shared" si="38"/>
        <v>0</v>
      </c>
      <c r="AR228" s="106" t="s">
        <v>84</v>
      </c>
      <c r="AT228" s="106" t="s">
        <v>197</v>
      </c>
      <c r="AU228" s="106" t="s">
        <v>174</v>
      </c>
      <c r="AY228" s="3" t="s">
        <v>194</v>
      </c>
      <c r="BE228" s="81">
        <f t="shared" si="39"/>
        <v>0</v>
      </c>
      <c r="BF228" s="81">
        <f t="shared" si="40"/>
        <v>0</v>
      </c>
      <c r="BG228" s="81">
        <f t="shared" si="41"/>
        <v>0</v>
      </c>
      <c r="BH228" s="81">
        <f t="shared" si="42"/>
        <v>0</v>
      </c>
      <c r="BI228" s="81">
        <f t="shared" si="43"/>
        <v>0</v>
      </c>
      <c r="BJ228" s="3" t="s">
        <v>174</v>
      </c>
      <c r="BK228" s="81">
        <f t="shared" si="44"/>
        <v>0</v>
      </c>
      <c r="BL228" s="3" t="s">
        <v>84</v>
      </c>
      <c r="BM228" s="106" t="s">
        <v>684</v>
      </c>
    </row>
    <row r="229" spans="2:65" s="18" customFormat="1" ht="16.5" customHeight="1">
      <c r="B229" s="121"/>
      <c r="C229" s="165" t="s">
        <v>685</v>
      </c>
      <c r="D229" s="165" t="s">
        <v>209</v>
      </c>
      <c r="E229" s="166" t="s">
        <v>686</v>
      </c>
      <c r="F229" s="167" t="s">
        <v>687</v>
      </c>
      <c r="G229" s="168" t="s">
        <v>284</v>
      </c>
      <c r="H229" s="169">
        <v>40</v>
      </c>
      <c r="I229" s="170"/>
      <c r="J229" s="170">
        <f t="shared" si="35"/>
        <v>0</v>
      </c>
      <c r="K229" s="171"/>
      <c r="L229" s="177" t="s">
        <v>3461</v>
      </c>
      <c r="M229" s="173" t="s">
        <v>1</v>
      </c>
      <c r="N229" s="174" t="s">
        <v>42</v>
      </c>
      <c r="P229" s="158">
        <f t="shared" si="36"/>
        <v>0</v>
      </c>
      <c r="Q229" s="158">
        <v>5.9000000000000003E-4</v>
      </c>
      <c r="R229" s="158">
        <f t="shared" si="37"/>
        <v>2.3600000000000003E-2</v>
      </c>
      <c r="S229" s="158">
        <v>0</v>
      </c>
      <c r="T229" s="159">
        <f t="shared" si="38"/>
        <v>0</v>
      </c>
      <c r="AR229" s="106" t="s">
        <v>352</v>
      </c>
      <c r="AT229" s="106" t="s">
        <v>209</v>
      </c>
      <c r="AU229" s="106" t="s">
        <v>174</v>
      </c>
      <c r="AY229" s="3" t="s">
        <v>194</v>
      </c>
      <c r="BE229" s="81">
        <f t="shared" si="39"/>
        <v>0</v>
      </c>
      <c r="BF229" s="81">
        <f t="shared" si="40"/>
        <v>0</v>
      </c>
      <c r="BG229" s="81">
        <f t="shared" si="41"/>
        <v>0</v>
      </c>
      <c r="BH229" s="81">
        <f t="shared" si="42"/>
        <v>0</v>
      </c>
      <c r="BI229" s="81">
        <f t="shared" si="43"/>
        <v>0</v>
      </c>
      <c r="BJ229" s="3" t="s">
        <v>174</v>
      </c>
      <c r="BK229" s="81">
        <f t="shared" si="44"/>
        <v>0</v>
      </c>
      <c r="BL229" s="3" t="s">
        <v>352</v>
      </c>
      <c r="BM229" s="106" t="s">
        <v>688</v>
      </c>
    </row>
    <row r="230" spans="2:65" s="18" customFormat="1" ht="24.2" customHeight="1">
      <c r="B230" s="121"/>
      <c r="C230" s="150" t="s">
        <v>689</v>
      </c>
      <c r="D230" s="150" t="s">
        <v>197</v>
      </c>
      <c r="E230" s="151" t="s">
        <v>690</v>
      </c>
      <c r="F230" s="152" t="s">
        <v>691</v>
      </c>
      <c r="G230" s="153" t="s">
        <v>284</v>
      </c>
      <c r="H230" s="154">
        <v>20</v>
      </c>
      <c r="I230" s="155"/>
      <c r="J230" s="155">
        <f t="shared" si="35"/>
        <v>0</v>
      </c>
      <c r="K230" s="156"/>
      <c r="L230" s="177" t="s">
        <v>3461</v>
      </c>
      <c r="M230" s="157" t="s">
        <v>1</v>
      </c>
      <c r="N230" s="120" t="s">
        <v>42</v>
      </c>
      <c r="P230" s="158">
        <f t="shared" si="36"/>
        <v>0</v>
      </c>
      <c r="Q230" s="158">
        <v>0</v>
      </c>
      <c r="R230" s="158">
        <f t="shared" si="37"/>
        <v>0</v>
      </c>
      <c r="S230" s="158">
        <v>0</v>
      </c>
      <c r="T230" s="159">
        <f t="shared" si="38"/>
        <v>0</v>
      </c>
      <c r="AR230" s="106" t="s">
        <v>84</v>
      </c>
      <c r="AT230" s="106" t="s">
        <v>197</v>
      </c>
      <c r="AU230" s="106" t="s">
        <v>174</v>
      </c>
      <c r="AY230" s="3" t="s">
        <v>194</v>
      </c>
      <c r="BE230" s="81">
        <f t="shared" si="39"/>
        <v>0</v>
      </c>
      <c r="BF230" s="81">
        <f t="shared" si="40"/>
        <v>0</v>
      </c>
      <c r="BG230" s="81">
        <f t="shared" si="41"/>
        <v>0</v>
      </c>
      <c r="BH230" s="81">
        <f t="shared" si="42"/>
        <v>0</v>
      </c>
      <c r="BI230" s="81">
        <f t="shared" si="43"/>
        <v>0</v>
      </c>
      <c r="BJ230" s="3" t="s">
        <v>174</v>
      </c>
      <c r="BK230" s="81">
        <f t="shared" si="44"/>
        <v>0</v>
      </c>
      <c r="BL230" s="3" t="s">
        <v>84</v>
      </c>
      <c r="BM230" s="106" t="s">
        <v>692</v>
      </c>
    </row>
    <row r="231" spans="2:65" s="18" customFormat="1" ht="16.5" customHeight="1">
      <c r="B231" s="121"/>
      <c r="C231" s="165" t="s">
        <v>693</v>
      </c>
      <c r="D231" s="165" t="s">
        <v>209</v>
      </c>
      <c r="E231" s="166" t="s">
        <v>694</v>
      </c>
      <c r="F231" s="167" t="s">
        <v>695</v>
      </c>
      <c r="G231" s="168" t="s">
        <v>284</v>
      </c>
      <c r="H231" s="169">
        <v>20</v>
      </c>
      <c r="I231" s="170"/>
      <c r="J231" s="170">
        <f t="shared" si="35"/>
        <v>0</v>
      </c>
      <c r="K231" s="171"/>
      <c r="L231" s="177" t="s">
        <v>3461</v>
      </c>
      <c r="M231" s="173" t="s">
        <v>1</v>
      </c>
      <c r="N231" s="174" t="s">
        <v>42</v>
      </c>
      <c r="P231" s="158">
        <f t="shared" si="36"/>
        <v>0</v>
      </c>
      <c r="Q231" s="158">
        <v>1.09E-3</v>
      </c>
      <c r="R231" s="158">
        <f t="shared" si="37"/>
        <v>2.18E-2</v>
      </c>
      <c r="S231" s="158">
        <v>0</v>
      </c>
      <c r="T231" s="159">
        <f t="shared" si="38"/>
        <v>0</v>
      </c>
      <c r="AR231" s="106" t="s">
        <v>352</v>
      </c>
      <c r="AT231" s="106" t="s">
        <v>209</v>
      </c>
      <c r="AU231" s="106" t="s">
        <v>174</v>
      </c>
      <c r="AY231" s="3" t="s">
        <v>194</v>
      </c>
      <c r="BE231" s="81">
        <f t="shared" si="39"/>
        <v>0</v>
      </c>
      <c r="BF231" s="81">
        <f t="shared" si="40"/>
        <v>0</v>
      </c>
      <c r="BG231" s="81">
        <f t="shared" si="41"/>
        <v>0</v>
      </c>
      <c r="BH231" s="81">
        <f t="shared" si="42"/>
        <v>0</v>
      </c>
      <c r="BI231" s="81">
        <f t="shared" si="43"/>
        <v>0</v>
      </c>
      <c r="BJ231" s="3" t="s">
        <v>174</v>
      </c>
      <c r="BK231" s="81">
        <f t="shared" si="44"/>
        <v>0</v>
      </c>
      <c r="BL231" s="3" t="s">
        <v>352</v>
      </c>
      <c r="BM231" s="106" t="s">
        <v>696</v>
      </c>
    </row>
    <row r="232" spans="2:65" s="18" customFormat="1" ht="24.2" customHeight="1">
      <c r="B232" s="121"/>
      <c r="C232" s="150" t="s">
        <v>697</v>
      </c>
      <c r="D232" s="150" t="s">
        <v>197</v>
      </c>
      <c r="E232" s="151" t="s">
        <v>698</v>
      </c>
      <c r="F232" s="152" t="s">
        <v>699</v>
      </c>
      <c r="G232" s="153" t="s">
        <v>284</v>
      </c>
      <c r="H232" s="154">
        <v>185</v>
      </c>
      <c r="I232" s="155"/>
      <c r="J232" s="155">
        <f t="shared" si="35"/>
        <v>0</v>
      </c>
      <c r="K232" s="156"/>
      <c r="L232" s="177" t="s">
        <v>3461</v>
      </c>
      <c r="M232" s="157" t="s">
        <v>1</v>
      </c>
      <c r="N232" s="120" t="s">
        <v>42</v>
      </c>
      <c r="P232" s="158">
        <f t="shared" si="36"/>
        <v>0</v>
      </c>
      <c r="Q232" s="158">
        <v>0</v>
      </c>
      <c r="R232" s="158">
        <f t="shared" si="37"/>
        <v>0</v>
      </c>
      <c r="S232" s="158">
        <v>0</v>
      </c>
      <c r="T232" s="159">
        <f t="shared" si="38"/>
        <v>0</v>
      </c>
      <c r="AR232" s="106" t="s">
        <v>84</v>
      </c>
      <c r="AT232" s="106" t="s">
        <v>197</v>
      </c>
      <c r="AU232" s="106" t="s">
        <v>174</v>
      </c>
      <c r="AY232" s="3" t="s">
        <v>194</v>
      </c>
      <c r="BE232" s="81">
        <f t="shared" si="39"/>
        <v>0</v>
      </c>
      <c r="BF232" s="81">
        <f t="shared" si="40"/>
        <v>0</v>
      </c>
      <c r="BG232" s="81">
        <f t="shared" si="41"/>
        <v>0</v>
      </c>
      <c r="BH232" s="81">
        <f t="shared" si="42"/>
        <v>0</v>
      </c>
      <c r="BI232" s="81">
        <f t="shared" si="43"/>
        <v>0</v>
      </c>
      <c r="BJ232" s="3" t="s">
        <v>174</v>
      </c>
      <c r="BK232" s="81">
        <f t="shared" si="44"/>
        <v>0</v>
      </c>
      <c r="BL232" s="3" t="s">
        <v>84</v>
      </c>
      <c r="BM232" s="106" t="s">
        <v>700</v>
      </c>
    </row>
    <row r="233" spans="2:65" s="18" customFormat="1" ht="16.5" customHeight="1">
      <c r="B233" s="121"/>
      <c r="C233" s="165" t="s">
        <v>701</v>
      </c>
      <c r="D233" s="165" t="s">
        <v>209</v>
      </c>
      <c r="E233" s="166" t="s">
        <v>702</v>
      </c>
      <c r="F233" s="167" t="s">
        <v>703</v>
      </c>
      <c r="G233" s="168" t="s">
        <v>284</v>
      </c>
      <c r="H233" s="169">
        <v>185</v>
      </c>
      <c r="I233" s="170"/>
      <c r="J233" s="170">
        <f t="shared" si="35"/>
        <v>0</v>
      </c>
      <c r="K233" s="171"/>
      <c r="L233" s="177" t="s">
        <v>3461</v>
      </c>
      <c r="M233" s="173" t="s">
        <v>1</v>
      </c>
      <c r="N233" s="174" t="s">
        <v>42</v>
      </c>
      <c r="P233" s="158">
        <f t="shared" si="36"/>
        <v>0</v>
      </c>
      <c r="Q233" s="158">
        <v>5.1700000000000001E-3</v>
      </c>
      <c r="R233" s="158">
        <f t="shared" si="37"/>
        <v>0.95645000000000002</v>
      </c>
      <c r="S233" s="158">
        <v>0</v>
      </c>
      <c r="T233" s="159">
        <f t="shared" si="38"/>
        <v>0</v>
      </c>
      <c r="AR233" s="106" t="s">
        <v>352</v>
      </c>
      <c r="AT233" s="106" t="s">
        <v>209</v>
      </c>
      <c r="AU233" s="106" t="s">
        <v>174</v>
      </c>
      <c r="AY233" s="3" t="s">
        <v>194</v>
      </c>
      <c r="BE233" s="81">
        <f t="shared" si="39"/>
        <v>0</v>
      </c>
      <c r="BF233" s="81">
        <f t="shared" si="40"/>
        <v>0</v>
      </c>
      <c r="BG233" s="81">
        <f t="shared" si="41"/>
        <v>0</v>
      </c>
      <c r="BH233" s="81">
        <f t="shared" si="42"/>
        <v>0</v>
      </c>
      <c r="BI233" s="81">
        <f t="shared" si="43"/>
        <v>0</v>
      </c>
      <c r="BJ233" s="3" t="s">
        <v>174</v>
      </c>
      <c r="BK233" s="81">
        <f t="shared" si="44"/>
        <v>0</v>
      </c>
      <c r="BL233" s="3" t="s">
        <v>352</v>
      </c>
      <c r="BM233" s="106" t="s">
        <v>704</v>
      </c>
    </row>
    <row r="234" spans="2:65" s="18" customFormat="1" ht="21.75" customHeight="1">
      <c r="B234" s="121"/>
      <c r="C234" s="150" t="s">
        <v>705</v>
      </c>
      <c r="D234" s="150" t="s">
        <v>197</v>
      </c>
      <c r="E234" s="151" t="s">
        <v>706</v>
      </c>
      <c r="F234" s="152" t="s">
        <v>707</v>
      </c>
      <c r="G234" s="153" t="s">
        <v>284</v>
      </c>
      <c r="H234" s="154">
        <v>10</v>
      </c>
      <c r="I234" s="155"/>
      <c r="J234" s="155">
        <f t="shared" si="35"/>
        <v>0</v>
      </c>
      <c r="K234" s="156"/>
      <c r="L234" s="177" t="s">
        <v>3461</v>
      </c>
      <c r="M234" s="157" t="s">
        <v>1</v>
      </c>
      <c r="N234" s="120" t="s">
        <v>42</v>
      </c>
      <c r="P234" s="158">
        <f t="shared" si="36"/>
        <v>0</v>
      </c>
      <c r="Q234" s="158">
        <v>0</v>
      </c>
      <c r="R234" s="158">
        <f t="shared" si="37"/>
        <v>0</v>
      </c>
      <c r="S234" s="158">
        <v>0</v>
      </c>
      <c r="T234" s="159">
        <f t="shared" si="38"/>
        <v>0</v>
      </c>
      <c r="AR234" s="106" t="s">
        <v>84</v>
      </c>
      <c r="AT234" s="106" t="s">
        <v>197</v>
      </c>
      <c r="AU234" s="106" t="s">
        <v>174</v>
      </c>
      <c r="AY234" s="3" t="s">
        <v>194</v>
      </c>
      <c r="BE234" s="81">
        <f t="shared" si="39"/>
        <v>0</v>
      </c>
      <c r="BF234" s="81">
        <f t="shared" si="40"/>
        <v>0</v>
      </c>
      <c r="BG234" s="81">
        <f t="shared" si="41"/>
        <v>0</v>
      </c>
      <c r="BH234" s="81">
        <f t="shared" si="42"/>
        <v>0</v>
      </c>
      <c r="BI234" s="81">
        <f t="shared" si="43"/>
        <v>0</v>
      </c>
      <c r="BJ234" s="3" t="s">
        <v>174</v>
      </c>
      <c r="BK234" s="81">
        <f t="shared" si="44"/>
        <v>0</v>
      </c>
      <c r="BL234" s="3" t="s">
        <v>84</v>
      </c>
      <c r="BM234" s="106" t="s">
        <v>708</v>
      </c>
    </row>
    <row r="235" spans="2:65" s="18" customFormat="1" ht="37.9" customHeight="1">
      <c r="B235" s="121"/>
      <c r="C235" s="165" t="s">
        <v>709</v>
      </c>
      <c r="D235" s="165" t="s">
        <v>209</v>
      </c>
      <c r="E235" s="166" t="s">
        <v>710</v>
      </c>
      <c r="F235" s="167" t="s">
        <v>711</v>
      </c>
      <c r="G235" s="168" t="s">
        <v>284</v>
      </c>
      <c r="H235" s="169">
        <v>10</v>
      </c>
      <c r="I235" s="170"/>
      <c r="J235" s="170">
        <f t="shared" si="35"/>
        <v>0</v>
      </c>
      <c r="K235" s="171"/>
      <c r="L235" s="177" t="s">
        <v>3461</v>
      </c>
      <c r="M235" s="175" t="s">
        <v>1</v>
      </c>
      <c r="N235" s="176" t="s">
        <v>42</v>
      </c>
      <c r="O235" s="162"/>
      <c r="P235" s="163">
        <f t="shared" si="36"/>
        <v>0</v>
      </c>
      <c r="Q235" s="163">
        <v>1.1E-4</v>
      </c>
      <c r="R235" s="163">
        <f t="shared" si="37"/>
        <v>1.1000000000000001E-3</v>
      </c>
      <c r="S235" s="163">
        <v>0</v>
      </c>
      <c r="T235" s="164">
        <f t="shared" si="38"/>
        <v>0</v>
      </c>
      <c r="AR235" s="106" t="s">
        <v>352</v>
      </c>
      <c r="AT235" s="106" t="s">
        <v>209</v>
      </c>
      <c r="AU235" s="106" t="s">
        <v>174</v>
      </c>
      <c r="AY235" s="3" t="s">
        <v>194</v>
      </c>
      <c r="BE235" s="81">
        <f t="shared" si="39"/>
        <v>0</v>
      </c>
      <c r="BF235" s="81">
        <f t="shared" si="40"/>
        <v>0</v>
      </c>
      <c r="BG235" s="81">
        <f t="shared" si="41"/>
        <v>0</v>
      </c>
      <c r="BH235" s="81">
        <f t="shared" si="42"/>
        <v>0</v>
      </c>
      <c r="BI235" s="81">
        <f t="shared" si="43"/>
        <v>0</v>
      </c>
      <c r="BJ235" s="3" t="s">
        <v>174</v>
      </c>
      <c r="BK235" s="81">
        <f t="shared" si="44"/>
        <v>0</v>
      </c>
      <c r="BL235" s="3" t="s">
        <v>352</v>
      </c>
      <c r="BM235" s="106" t="s">
        <v>712</v>
      </c>
    </row>
    <row r="236" spans="2:65" s="18" customFormat="1" ht="6.95" customHeight="1">
      <c r="B236" s="33"/>
      <c r="C236" s="34"/>
      <c r="D236" s="34"/>
      <c r="E236" s="34"/>
      <c r="F236" s="34"/>
      <c r="G236" s="34"/>
      <c r="H236" s="34"/>
      <c r="I236" s="34"/>
      <c r="J236" s="34"/>
      <c r="K236" s="34"/>
      <c r="L236" s="19"/>
    </row>
  </sheetData>
  <autoFilter ref="C129:K235"/>
  <mergeCells count="14">
    <mergeCell ref="D108:F108"/>
    <mergeCell ref="E120:H120"/>
    <mergeCell ref="E122:H122"/>
    <mergeCell ref="L2:V2"/>
    <mergeCell ref="E86:H86"/>
    <mergeCell ref="D104:F104"/>
    <mergeCell ref="D105:F105"/>
    <mergeCell ref="D106:F106"/>
    <mergeCell ref="D107:F107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66"/>
  <sheetViews>
    <sheetView showGridLines="0" topLeftCell="A237" workbookViewId="0">
      <selection activeCell="L243" sqref="L243:L249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24.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92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713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86</v>
      </c>
      <c r="I11" s="12" t="s">
        <v>18</v>
      </c>
      <c r="J11" s="13" t="s">
        <v>155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21.75" customHeight="1">
      <c r="B13" s="19"/>
      <c r="D13" s="10" t="s">
        <v>156</v>
      </c>
      <c r="F13" s="87" t="s">
        <v>157</v>
      </c>
      <c r="I13" s="10" t="s">
        <v>158</v>
      </c>
      <c r="J13" s="87" t="s">
        <v>159</v>
      </c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160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J95</f>
        <v>0</v>
      </c>
      <c r="L30" s="19"/>
    </row>
    <row r="31" spans="2:12" s="18" customFormat="1" ht="14.45" customHeight="1">
      <c r="B31" s="19"/>
      <c r="D31" s="17" t="s">
        <v>146</v>
      </c>
      <c r="J31" s="90">
        <f>J106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ROUND((SUM(BE106:BE113) + SUM(BE133:BE265)),  2)</f>
        <v>0</v>
      </c>
      <c r="G35" s="96"/>
      <c r="H35" s="96"/>
      <c r="I35" s="97">
        <v>0.23</v>
      </c>
      <c r="J35" s="95">
        <f>ROUND(((SUM(BE106:BE113) + SUM(BE133:BE265))*I35),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ROUND((SUM(BF106:BF113) + SUM(BF133:BF265)),  2)</f>
        <v>0</v>
      </c>
      <c r="I36" s="99">
        <v>0.23</v>
      </c>
      <c r="J36" s="98">
        <f>ROUND(((SUM(BF106:BF113) + SUM(BF133:BF265))*I36),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ROUND((SUM(BG106:BG113) + SUM(BG133:BG265)),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ROUND((SUM(BH106:BH113) + SUM(BH133:BH265)),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ROUND((SUM(BI106:BI113) + SUM(BI133:BI265)),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s="18" customFormat="1" ht="14.45" customHeight="1">
      <c r="B49" s="19"/>
      <c r="D49" s="30" t="s">
        <v>49</v>
      </c>
      <c r="E49" s="31"/>
      <c r="F49" s="31"/>
      <c r="G49" s="30" t="s">
        <v>50</v>
      </c>
      <c r="H49" s="31"/>
      <c r="I49" s="31"/>
      <c r="J49" s="31"/>
      <c r="K49" s="31"/>
      <c r="L49" s="19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 s="18" customFormat="1" ht="12.75">
      <c r="B60" s="19"/>
      <c r="D60" s="32" t="s">
        <v>51</v>
      </c>
      <c r="E60" s="21"/>
      <c r="F60" s="103" t="s">
        <v>52</v>
      </c>
      <c r="G60" s="32" t="s">
        <v>51</v>
      </c>
      <c r="H60" s="21"/>
      <c r="I60" s="21"/>
      <c r="J60" s="104" t="s">
        <v>52</v>
      </c>
      <c r="K60" s="21"/>
      <c r="L60" s="19"/>
    </row>
    <row r="61" spans="2:12">
      <c r="B61" s="6"/>
      <c r="L61" s="6"/>
    </row>
    <row r="62" spans="2:12">
      <c r="B62" s="6"/>
      <c r="L62" s="6"/>
    </row>
    <row r="63" spans="2:12">
      <c r="B63" s="6"/>
      <c r="L63" s="6"/>
    </row>
    <row r="64" spans="2:12" s="18" customFormat="1" ht="12.75">
      <c r="B64" s="19"/>
      <c r="D64" s="30" t="s">
        <v>53</v>
      </c>
      <c r="E64" s="31"/>
      <c r="F64" s="31"/>
      <c r="G64" s="30" t="s">
        <v>54</v>
      </c>
      <c r="H64" s="31"/>
      <c r="I64" s="31"/>
      <c r="J64" s="31"/>
      <c r="K64" s="31"/>
      <c r="L64" s="19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 s="18" customFormat="1" ht="12.75">
      <c r="B75" s="19"/>
      <c r="D75" s="32" t="s">
        <v>51</v>
      </c>
      <c r="E75" s="21"/>
      <c r="F75" s="103" t="s">
        <v>52</v>
      </c>
      <c r="G75" s="32" t="s">
        <v>51</v>
      </c>
      <c r="H75" s="21"/>
      <c r="I75" s="21"/>
      <c r="J75" s="104" t="s">
        <v>52</v>
      </c>
      <c r="K75" s="21"/>
      <c r="L75" s="19"/>
    </row>
    <row r="76" spans="2:12" s="18" customFormat="1" ht="14.45" customHeigh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19"/>
    </row>
    <row r="80" spans="2:12" s="18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19"/>
    </row>
    <row r="81" spans="2:47" s="18" customFormat="1" ht="24.95" customHeight="1">
      <c r="B81" s="19"/>
      <c r="C81" s="7" t="s">
        <v>162</v>
      </c>
      <c r="L81" s="19"/>
    </row>
    <row r="82" spans="2:47" s="18" customFormat="1" ht="6.95" customHeight="1">
      <c r="B82" s="19"/>
      <c r="L82" s="19"/>
    </row>
    <row r="83" spans="2:47" s="18" customFormat="1" ht="12" customHeight="1">
      <c r="B83" s="19"/>
      <c r="C83" s="12" t="s">
        <v>15</v>
      </c>
      <c r="L83" s="19"/>
    </row>
    <row r="84" spans="2:47" s="18" customFormat="1" ht="26.25" customHeight="1">
      <c r="B84" s="19"/>
      <c r="E84" s="226" t="str">
        <f>E7</f>
        <v>25A092 - 17981 - VAR ESt. 110 kV - doplnenie kompenzačnej tlmivky VVN a rekonštrukcia súvisiacich zariadení (II. časť  -</v>
      </c>
      <c r="F84" s="227"/>
      <c r="G84" s="227"/>
      <c r="H84" s="227"/>
      <c r="L84" s="19"/>
    </row>
    <row r="85" spans="2:47" s="18" customFormat="1" ht="12" customHeight="1">
      <c r="B85" s="19"/>
      <c r="C85" s="12" t="s">
        <v>153</v>
      </c>
      <c r="L85" s="19"/>
    </row>
    <row r="86" spans="2:47" s="18" customFormat="1" ht="16.5" customHeight="1">
      <c r="B86" s="19"/>
      <c r="E86" s="220" t="str">
        <f>E9</f>
        <v>PS09 - Rozvodňa 110 kV</v>
      </c>
      <c r="F86" s="228"/>
      <c r="G86" s="228"/>
      <c r="H86" s="228"/>
      <c r="L86" s="19"/>
    </row>
    <row r="87" spans="2:47" s="18" customFormat="1" ht="6.95" customHeight="1">
      <c r="B87" s="19"/>
      <c r="L87" s="19"/>
    </row>
    <row r="88" spans="2:47" s="18" customFormat="1" ht="12" customHeight="1">
      <c r="B88" s="19"/>
      <c r="C88" s="12" t="s">
        <v>19</v>
      </c>
      <c r="F88" s="13" t="str">
        <f>F12</f>
        <v>Košice</v>
      </c>
      <c r="I88" s="12" t="s">
        <v>21</v>
      </c>
      <c r="J88" s="86" t="str">
        <f>IF(J12="","",J12)</f>
        <v>24. 6. 2026</v>
      </c>
      <c r="L88" s="19"/>
    </row>
    <row r="89" spans="2:47" s="18" customFormat="1" ht="6.95" customHeight="1">
      <c r="B89" s="19"/>
      <c r="L89" s="19"/>
    </row>
    <row r="90" spans="2:47" s="18" customFormat="1" ht="15.2" customHeight="1">
      <c r="B90" s="19"/>
      <c r="C90" s="12" t="s">
        <v>23</v>
      </c>
      <c r="F90" s="13" t="str">
        <f>E15</f>
        <v>Stredoslovenská distribučná, a.s.</v>
      </c>
      <c r="I90" s="12" t="s">
        <v>28</v>
      </c>
      <c r="J90" s="105" t="str">
        <f>E21</f>
        <v>Ing.Jaroslav Kločanka</v>
      </c>
      <c r="L90" s="19"/>
    </row>
    <row r="91" spans="2:47" s="18" customFormat="1" ht="15.2" customHeight="1">
      <c r="B91" s="19"/>
      <c r="C91" s="12" t="s">
        <v>27</v>
      </c>
      <c r="F91" s="13" t="str">
        <f>IF(E18="","",E18)</f>
        <v/>
      </c>
      <c r="I91" s="12" t="s">
        <v>31</v>
      </c>
      <c r="J91" s="105" t="str">
        <f>E24</f>
        <v xml:space="preserve"> </v>
      </c>
      <c r="L91" s="19"/>
    </row>
    <row r="92" spans="2:47" s="18" customFormat="1" ht="10.35" customHeight="1">
      <c r="B92" s="19"/>
      <c r="L92" s="19"/>
    </row>
    <row r="93" spans="2:47" s="18" customFormat="1" ht="29.25" customHeight="1">
      <c r="B93" s="19"/>
      <c r="C93" s="106" t="s">
        <v>163</v>
      </c>
      <c r="J93" s="107" t="s">
        <v>164</v>
      </c>
      <c r="L93" s="19"/>
    </row>
    <row r="94" spans="2:47" s="18" customFormat="1" ht="10.35" customHeight="1">
      <c r="B94" s="19"/>
      <c r="L94" s="19"/>
    </row>
    <row r="95" spans="2:47" s="18" customFormat="1" ht="22.9" customHeight="1">
      <c r="B95" s="19"/>
      <c r="C95" s="108" t="s">
        <v>165</v>
      </c>
      <c r="J95" s="92">
        <f>J133</f>
        <v>0</v>
      </c>
      <c r="L95" s="19"/>
      <c r="AU95" s="3" t="s">
        <v>166</v>
      </c>
    </row>
    <row r="96" spans="2:47" s="109" customFormat="1" ht="24.95" customHeight="1">
      <c r="B96" s="110"/>
      <c r="D96" s="111" t="s">
        <v>714</v>
      </c>
      <c r="E96" s="112"/>
      <c r="F96" s="112"/>
      <c r="G96" s="112"/>
      <c r="H96" s="112"/>
      <c r="I96" s="112"/>
      <c r="J96" s="113">
        <f>J134</f>
        <v>0</v>
      </c>
      <c r="L96" s="110"/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J161</f>
        <v>0</v>
      </c>
      <c r="L97" s="110"/>
    </row>
    <row r="98" spans="2:65" s="114" customFormat="1" ht="19.899999999999999" customHeight="1">
      <c r="B98" s="115"/>
      <c r="D98" s="116" t="s">
        <v>715</v>
      </c>
      <c r="E98" s="117"/>
      <c r="F98" s="117"/>
      <c r="G98" s="117"/>
      <c r="H98" s="117"/>
      <c r="I98" s="117"/>
      <c r="J98" s="118">
        <f>J162</f>
        <v>0</v>
      </c>
      <c r="L98" s="115"/>
    </row>
    <row r="99" spans="2:65" s="114" customFormat="1" ht="19.899999999999999" customHeight="1">
      <c r="B99" s="115"/>
      <c r="D99" s="116" t="s">
        <v>716</v>
      </c>
      <c r="E99" s="117"/>
      <c r="F99" s="117"/>
      <c r="G99" s="117"/>
      <c r="H99" s="117"/>
      <c r="I99" s="117"/>
      <c r="J99" s="118">
        <f>J166</f>
        <v>0</v>
      </c>
      <c r="L99" s="115"/>
    </row>
    <row r="100" spans="2:65" s="114" customFormat="1" ht="19.899999999999999" customHeight="1">
      <c r="B100" s="115"/>
      <c r="D100" s="116" t="s">
        <v>343</v>
      </c>
      <c r="E100" s="117"/>
      <c r="F100" s="117"/>
      <c r="G100" s="117"/>
      <c r="H100" s="117"/>
      <c r="I100" s="117"/>
      <c r="J100" s="118">
        <f>J169</f>
        <v>0</v>
      </c>
      <c r="L100" s="115"/>
    </row>
    <row r="101" spans="2:65" s="109" customFormat="1" ht="24.95" customHeight="1">
      <c r="B101" s="110"/>
      <c r="D101" s="111" t="s">
        <v>169</v>
      </c>
      <c r="E101" s="112"/>
      <c r="F101" s="112"/>
      <c r="G101" s="112"/>
      <c r="H101" s="112"/>
      <c r="I101" s="112"/>
      <c r="J101" s="113">
        <f>J178</f>
        <v>0</v>
      </c>
      <c r="L101" s="110"/>
    </row>
    <row r="102" spans="2:65" s="114" customFormat="1" ht="19.899999999999999" customHeight="1">
      <c r="B102" s="115"/>
      <c r="D102" s="116" t="s">
        <v>344</v>
      </c>
      <c r="E102" s="117"/>
      <c r="F102" s="117"/>
      <c r="G102" s="117"/>
      <c r="H102" s="117"/>
      <c r="I102" s="117"/>
      <c r="J102" s="118">
        <f>J179</f>
        <v>0</v>
      </c>
      <c r="L102" s="115"/>
    </row>
    <row r="103" spans="2:65" s="114" customFormat="1" ht="19.899999999999999" customHeight="1">
      <c r="B103" s="115"/>
      <c r="D103" s="116" t="s">
        <v>717</v>
      </c>
      <c r="E103" s="117"/>
      <c r="F103" s="117"/>
      <c r="G103" s="117"/>
      <c r="H103" s="117"/>
      <c r="I103" s="117"/>
      <c r="J103" s="118">
        <f>J262</f>
        <v>0</v>
      </c>
      <c r="L103" s="115"/>
    </row>
    <row r="104" spans="2:65" s="18" customFormat="1" ht="21.75" customHeight="1">
      <c r="B104" s="19"/>
      <c r="L104" s="19"/>
    </row>
    <row r="105" spans="2:65" s="18" customFormat="1" ht="6.95" customHeight="1">
      <c r="B105" s="19"/>
      <c r="L105" s="19"/>
    </row>
    <row r="106" spans="2:65" s="18" customFormat="1" ht="29.25" customHeight="1">
      <c r="B106" s="19"/>
      <c r="C106" s="108" t="s">
        <v>171</v>
      </c>
      <c r="J106" s="119">
        <f>ROUND(J107 + J108 + J109 + J110 + J111 + J112,2)</f>
        <v>0</v>
      </c>
      <c r="L106" s="19"/>
      <c r="N106" s="120" t="s">
        <v>40</v>
      </c>
    </row>
    <row r="107" spans="2:65" s="18" customFormat="1" ht="18" customHeight="1">
      <c r="B107" s="121"/>
      <c r="C107" s="122"/>
      <c r="D107" s="185" t="s">
        <v>172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ref="BE107:BE112" si="0">IF(N107="základná",J107,0)</f>
        <v>0</v>
      </c>
      <c r="BF107" s="125">
        <f t="shared" ref="BF107:BF112" si="1">IF(N107="znížená",J107,0)</f>
        <v>0</v>
      </c>
      <c r="BG107" s="125">
        <f t="shared" ref="BG107:BG112" si="2">IF(N107="zákl. prenesená",J107,0)</f>
        <v>0</v>
      </c>
      <c r="BH107" s="125">
        <f t="shared" ref="BH107:BH112" si="3">IF(N107="zníž. prenesená",J107,0)</f>
        <v>0</v>
      </c>
      <c r="BI107" s="125">
        <f t="shared" ref="BI107:BI112" si="4">IF(N107="nulová",J107,0)</f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175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85" t="s">
        <v>176</v>
      </c>
      <c r="E109" s="185"/>
      <c r="F109" s="185"/>
      <c r="G109" s="122"/>
      <c r="H109" s="122"/>
      <c r="I109" s="122"/>
      <c r="J109" s="123"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173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 ht="18" customHeight="1">
      <c r="B110" s="121"/>
      <c r="C110" s="122"/>
      <c r="D110" s="185" t="s">
        <v>177</v>
      </c>
      <c r="E110" s="185"/>
      <c r="F110" s="185"/>
      <c r="G110" s="122"/>
      <c r="H110" s="122"/>
      <c r="I110" s="122"/>
      <c r="J110" s="123">
        <v>0</v>
      </c>
      <c r="K110" s="122"/>
      <c r="L110" s="121"/>
      <c r="M110" s="122"/>
      <c r="N110" s="79" t="s">
        <v>42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4" t="s">
        <v>173</v>
      </c>
      <c r="AZ110" s="122"/>
      <c r="BA110" s="122"/>
      <c r="BB110" s="122"/>
      <c r="BC110" s="122"/>
      <c r="BD110" s="122"/>
      <c r="BE110" s="125">
        <f t="shared" si="0"/>
        <v>0</v>
      </c>
      <c r="BF110" s="125">
        <f t="shared" si="1"/>
        <v>0</v>
      </c>
      <c r="BG110" s="125">
        <f t="shared" si="2"/>
        <v>0</v>
      </c>
      <c r="BH110" s="125">
        <f t="shared" si="3"/>
        <v>0</v>
      </c>
      <c r="BI110" s="125">
        <f t="shared" si="4"/>
        <v>0</v>
      </c>
      <c r="BJ110" s="124" t="s">
        <v>174</v>
      </c>
      <c r="BK110" s="122"/>
      <c r="BL110" s="122"/>
      <c r="BM110" s="122"/>
    </row>
    <row r="111" spans="2:65" s="18" customFormat="1" ht="18" customHeight="1">
      <c r="B111" s="121"/>
      <c r="C111" s="122"/>
      <c r="D111" s="185" t="s">
        <v>178</v>
      </c>
      <c r="E111" s="185"/>
      <c r="F111" s="185"/>
      <c r="G111" s="122"/>
      <c r="H111" s="122"/>
      <c r="I111" s="122"/>
      <c r="J111" s="123">
        <v>0</v>
      </c>
      <c r="K111" s="122"/>
      <c r="L111" s="121"/>
      <c r="M111" s="122"/>
      <c r="N111" s="79" t="s">
        <v>42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4" t="s">
        <v>173</v>
      </c>
      <c r="AZ111" s="122"/>
      <c r="BA111" s="122"/>
      <c r="BB111" s="122"/>
      <c r="BC111" s="122"/>
      <c r="BD111" s="122"/>
      <c r="BE111" s="125">
        <f t="shared" si="0"/>
        <v>0</v>
      </c>
      <c r="BF111" s="125">
        <f t="shared" si="1"/>
        <v>0</v>
      </c>
      <c r="BG111" s="125">
        <f t="shared" si="2"/>
        <v>0</v>
      </c>
      <c r="BH111" s="125">
        <f t="shared" si="3"/>
        <v>0</v>
      </c>
      <c r="BI111" s="125">
        <f t="shared" si="4"/>
        <v>0</v>
      </c>
      <c r="BJ111" s="124" t="s">
        <v>174</v>
      </c>
      <c r="BK111" s="122"/>
      <c r="BL111" s="122"/>
      <c r="BM111" s="122"/>
    </row>
    <row r="112" spans="2:65" s="18" customFormat="1" ht="18" customHeight="1">
      <c r="B112" s="121"/>
      <c r="C112" s="122"/>
      <c r="D112" s="126" t="s">
        <v>179</v>
      </c>
      <c r="E112" s="122"/>
      <c r="F112" s="122"/>
      <c r="G112" s="122"/>
      <c r="H112" s="122"/>
      <c r="I112" s="122"/>
      <c r="J112" s="123">
        <f>ROUND(J30*T112,2)</f>
        <v>0</v>
      </c>
      <c r="K112" s="122"/>
      <c r="L112" s="121"/>
      <c r="M112" s="122"/>
      <c r="N112" s="79" t="s">
        <v>42</v>
      </c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4" t="s">
        <v>180</v>
      </c>
      <c r="AZ112" s="122"/>
      <c r="BA112" s="122"/>
      <c r="BB112" s="122"/>
      <c r="BC112" s="122"/>
      <c r="BD112" s="122"/>
      <c r="BE112" s="125">
        <f t="shared" si="0"/>
        <v>0</v>
      </c>
      <c r="BF112" s="125">
        <f t="shared" si="1"/>
        <v>0</v>
      </c>
      <c r="BG112" s="125">
        <f t="shared" si="2"/>
        <v>0</v>
      </c>
      <c r="BH112" s="125">
        <f t="shared" si="3"/>
        <v>0</v>
      </c>
      <c r="BI112" s="125">
        <f t="shared" si="4"/>
        <v>0</v>
      </c>
      <c r="BJ112" s="124" t="s">
        <v>174</v>
      </c>
      <c r="BK112" s="122"/>
      <c r="BL112" s="122"/>
      <c r="BM112" s="122"/>
    </row>
    <row r="113" spans="2:12" s="18" customFormat="1">
      <c r="B113" s="19"/>
      <c r="L113" s="19"/>
    </row>
    <row r="114" spans="2:12" s="18" customFormat="1" ht="29.25" customHeight="1">
      <c r="B114" s="19"/>
      <c r="C114" s="53" t="s">
        <v>151</v>
      </c>
      <c r="J114" s="92">
        <f>ROUND(J95+J106,2)</f>
        <v>0</v>
      </c>
      <c r="L114" s="19"/>
    </row>
    <row r="115" spans="2:12" s="18" customFormat="1" ht="6.95" customHeight="1"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19"/>
    </row>
    <row r="119" spans="2:12" s="18" customFormat="1" ht="6.9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19"/>
    </row>
    <row r="120" spans="2:12" s="18" customFormat="1" ht="24.95" customHeight="1">
      <c r="B120" s="19"/>
      <c r="C120" s="7" t="s">
        <v>3460</v>
      </c>
      <c r="L120" s="19"/>
    </row>
    <row r="121" spans="2:12" s="18" customFormat="1" ht="6.95" customHeight="1">
      <c r="B121" s="19"/>
      <c r="L121" s="19"/>
    </row>
    <row r="122" spans="2:12" s="18" customFormat="1" ht="12" customHeight="1">
      <c r="B122" s="19"/>
      <c r="C122" s="12" t="s">
        <v>15</v>
      </c>
      <c r="L122" s="19"/>
    </row>
    <row r="123" spans="2:12" s="18" customFormat="1" ht="26.25" customHeight="1">
      <c r="B123" s="19"/>
      <c r="E123" s="226" t="str">
        <f>E7</f>
        <v>25A092 - 17981 - VAR ESt. 110 kV - doplnenie kompenzačnej tlmivky VVN a rekonštrukcia súvisiacich zariadení (II. časť  -</v>
      </c>
      <c r="F123" s="227"/>
      <c r="G123" s="227"/>
      <c r="H123" s="227"/>
      <c r="L123" s="19"/>
    </row>
    <row r="124" spans="2:12" s="18" customFormat="1" ht="12" customHeight="1">
      <c r="B124" s="19"/>
      <c r="C124" s="12" t="s">
        <v>153</v>
      </c>
      <c r="L124" s="19"/>
    </row>
    <row r="125" spans="2:12" s="18" customFormat="1" ht="16.5" customHeight="1">
      <c r="B125" s="19"/>
      <c r="E125" s="220" t="str">
        <f>E9</f>
        <v>PS09 - Rozvodňa 110 kV</v>
      </c>
      <c r="F125" s="228"/>
      <c r="G125" s="228"/>
      <c r="H125" s="228"/>
      <c r="L125" s="19"/>
    </row>
    <row r="126" spans="2:12" s="18" customFormat="1" ht="6.95" customHeight="1">
      <c r="B126" s="19"/>
      <c r="L126" s="19"/>
    </row>
    <row r="127" spans="2:12" s="18" customFormat="1" ht="12" customHeight="1">
      <c r="B127" s="19"/>
      <c r="C127" s="12" t="s">
        <v>19</v>
      </c>
      <c r="F127" s="13" t="str">
        <f>F12</f>
        <v>Košice</v>
      </c>
      <c r="I127" s="12" t="s">
        <v>21</v>
      </c>
      <c r="J127" s="86" t="str">
        <f>IF(J12="","",J12)</f>
        <v>24. 6. 2026</v>
      </c>
      <c r="L127" s="19"/>
    </row>
    <row r="128" spans="2:12" s="18" customFormat="1" ht="6.95" customHeight="1">
      <c r="B128" s="19"/>
      <c r="L128" s="19"/>
    </row>
    <row r="129" spans="2:65" s="18" customFormat="1" ht="15.2" customHeight="1">
      <c r="B129" s="19"/>
      <c r="C129" s="12" t="s">
        <v>23</v>
      </c>
      <c r="F129" s="13" t="str">
        <f>E15</f>
        <v>Stredoslovenská distribučná, a.s.</v>
      </c>
      <c r="I129" s="12" t="s">
        <v>28</v>
      </c>
      <c r="J129" s="105" t="str">
        <f>E21</f>
        <v>Ing.Jaroslav Kločanka</v>
      </c>
      <c r="L129" s="19"/>
    </row>
    <row r="130" spans="2:65" s="18" customFormat="1" ht="15.2" customHeight="1">
      <c r="B130" s="19"/>
      <c r="C130" s="12" t="s">
        <v>27</v>
      </c>
      <c r="F130" s="13" t="str">
        <f>IF(E18="","",E18)</f>
        <v/>
      </c>
      <c r="I130" s="12" t="s">
        <v>31</v>
      </c>
      <c r="J130" s="105" t="str">
        <f>E24</f>
        <v xml:space="preserve"> </v>
      </c>
      <c r="L130" s="19"/>
    </row>
    <row r="131" spans="2:65" s="18" customFormat="1" ht="10.35" customHeight="1">
      <c r="B131" s="19"/>
      <c r="L131" s="19"/>
    </row>
    <row r="132" spans="2:65" s="127" customFormat="1" ht="29.25" customHeight="1">
      <c r="B132" s="128"/>
      <c r="C132" s="129" t="s">
        <v>181</v>
      </c>
      <c r="D132" s="130" t="s">
        <v>61</v>
      </c>
      <c r="E132" s="130" t="s">
        <v>57</v>
      </c>
      <c r="F132" s="130" t="s">
        <v>58</v>
      </c>
      <c r="G132" s="130" t="s">
        <v>182</v>
      </c>
      <c r="H132" s="130" t="s">
        <v>183</v>
      </c>
      <c r="I132" s="130" t="s">
        <v>184</v>
      </c>
      <c r="J132" s="131" t="s">
        <v>164</v>
      </c>
      <c r="K132" s="132" t="s">
        <v>185</v>
      </c>
      <c r="L132" s="128"/>
      <c r="M132" s="47" t="s">
        <v>1</v>
      </c>
      <c r="N132" s="48" t="s">
        <v>40</v>
      </c>
      <c r="O132" s="48" t="s">
        <v>186</v>
      </c>
      <c r="P132" s="48" t="s">
        <v>187</v>
      </c>
      <c r="Q132" s="48" t="s">
        <v>188</v>
      </c>
      <c r="R132" s="48" t="s">
        <v>189</v>
      </c>
      <c r="S132" s="48" t="s">
        <v>190</v>
      </c>
      <c r="T132" s="49" t="s">
        <v>191</v>
      </c>
    </row>
    <row r="133" spans="2:65" s="18" customFormat="1" ht="22.9" customHeight="1">
      <c r="B133" s="19"/>
      <c r="C133" s="53" t="s">
        <v>161</v>
      </c>
      <c r="J133" s="133">
        <f>BK133</f>
        <v>0</v>
      </c>
      <c r="L133" s="19"/>
      <c r="M133" s="50"/>
      <c r="N133" s="43"/>
      <c r="O133" s="43"/>
      <c r="P133" s="134">
        <f>P134+P161+P178</f>
        <v>0</v>
      </c>
      <c r="Q133" s="43"/>
      <c r="R133" s="134">
        <f>R134+R161+R178</f>
        <v>49.500700250000008</v>
      </c>
      <c r="S133" s="43"/>
      <c r="T133" s="135">
        <f>T134+T161+T178</f>
        <v>0</v>
      </c>
      <c r="AT133" s="3" t="s">
        <v>75</v>
      </c>
      <c r="AU133" s="3" t="s">
        <v>166</v>
      </c>
      <c r="BK133" s="136">
        <f>BK134+BK161+BK178</f>
        <v>0</v>
      </c>
    </row>
    <row r="134" spans="2:65" s="137" customFormat="1" ht="25.9" customHeight="1">
      <c r="B134" s="138"/>
      <c r="D134" s="139" t="s">
        <v>75</v>
      </c>
      <c r="E134" s="140" t="s">
        <v>345</v>
      </c>
      <c r="F134" s="140" t="s">
        <v>718</v>
      </c>
      <c r="I134" s="141"/>
      <c r="J134" s="142">
        <f>BK134</f>
        <v>0</v>
      </c>
      <c r="L134" s="138"/>
      <c r="M134" s="143"/>
      <c r="P134" s="144">
        <f>SUM(P135:P160)</f>
        <v>0</v>
      </c>
      <c r="R134" s="144">
        <f>SUM(R135:R160)</f>
        <v>21.089120000000001</v>
      </c>
      <c r="T134" s="145">
        <f>SUM(T135:T160)</f>
        <v>0</v>
      </c>
      <c r="AR134" s="139" t="s">
        <v>84</v>
      </c>
      <c r="AT134" s="146" t="s">
        <v>75</v>
      </c>
      <c r="AU134" s="146" t="s">
        <v>76</v>
      </c>
      <c r="AY134" s="139" t="s">
        <v>194</v>
      </c>
      <c r="BK134" s="147">
        <f>SUM(BK135:BK160)</f>
        <v>0</v>
      </c>
    </row>
    <row r="135" spans="2:65" s="18" customFormat="1" ht="16.5" customHeight="1">
      <c r="B135" s="121"/>
      <c r="C135" s="150" t="s">
        <v>84</v>
      </c>
      <c r="D135" s="150" t="s">
        <v>197</v>
      </c>
      <c r="E135" s="151" t="s">
        <v>719</v>
      </c>
      <c r="F135" s="152" t="s">
        <v>720</v>
      </c>
      <c r="G135" s="153" t="s">
        <v>227</v>
      </c>
      <c r="H135" s="154">
        <v>72</v>
      </c>
      <c r="I135" s="155"/>
      <c r="J135" s="155">
        <f t="shared" ref="J135:J160" si="5">ROUND(I135*H135,2)</f>
        <v>0</v>
      </c>
      <c r="K135" s="156"/>
      <c r="L135" s="19"/>
      <c r="M135" s="157" t="s">
        <v>1</v>
      </c>
      <c r="N135" s="120" t="s">
        <v>42</v>
      </c>
      <c r="P135" s="158">
        <f t="shared" ref="P135:P160" si="6">O135*H135</f>
        <v>0</v>
      </c>
      <c r="Q135" s="158">
        <v>0</v>
      </c>
      <c r="R135" s="158">
        <f t="shared" ref="R135:R160" si="7">Q135*H135</f>
        <v>0</v>
      </c>
      <c r="S135" s="158">
        <v>0</v>
      </c>
      <c r="T135" s="159">
        <f t="shared" ref="T135:T160" si="8">S135*H135</f>
        <v>0</v>
      </c>
      <c r="AR135" s="106" t="s">
        <v>84</v>
      </c>
      <c r="AT135" s="106" t="s">
        <v>197</v>
      </c>
      <c r="AU135" s="106" t="s">
        <v>84</v>
      </c>
      <c r="AY135" s="3" t="s">
        <v>194</v>
      </c>
      <c r="BE135" s="81">
        <f t="shared" ref="BE135:BE160" si="9">IF(N135="základná",J135,0)</f>
        <v>0</v>
      </c>
      <c r="BF135" s="81">
        <f t="shared" ref="BF135:BF160" si="10">IF(N135="znížená",J135,0)</f>
        <v>0</v>
      </c>
      <c r="BG135" s="81">
        <f t="shared" ref="BG135:BG160" si="11">IF(N135="zákl. prenesená",J135,0)</f>
        <v>0</v>
      </c>
      <c r="BH135" s="81">
        <f t="shared" ref="BH135:BH160" si="12">IF(N135="zníž. prenesená",J135,0)</f>
        <v>0</v>
      </c>
      <c r="BI135" s="81">
        <f t="shared" ref="BI135:BI160" si="13">IF(N135="nulová",J135,0)</f>
        <v>0</v>
      </c>
      <c r="BJ135" s="3" t="s">
        <v>174</v>
      </c>
      <c r="BK135" s="81">
        <f t="shared" ref="BK135:BK160" si="14">ROUND(I135*H135,2)</f>
        <v>0</v>
      </c>
      <c r="BL135" s="3" t="s">
        <v>84</v>
      </c>
      <c r="BM135" s="106" t="s">
        <v>721</v>
      </c>
    </row>
    <row r="136" spans="2:65" s="18" customFormat="1" ht="24.2" customHeight="1">
      <c r="B136" s="121"/>
      <c r="C136" s="165" t="s">
        <v>174</v>
      </c>
      <c r="D136" s="165" t="s">
        <v>209</v>
      </c>
      <c r="E136" s="166" t="s">
        <v>722</v>
      </c>
      <c r="F136" s="167" t="s">
        <v>723</v>
      </c>
      <c r="G136" s="168" t="s">
        <v>227</v>
      </c>
      <c r="H136" s="169">
        <v>72</v>
      </c>
      <c r="I136" s="170"/>
      <c r="J136" s="170">
        <f t="shared" si="5"/>
        <v>0</v>
      </c>
      <c r="K136" s="171"/>
      <c r="L136" s="172"/>
      <c r="M136" s="173" t="s">
        <v>1</v>
      </c>
      <c r="N136" s="174" t="s">
        <v>42</v>
      </c>
      <c r="P136" s="158">
        <f t="shared" si="6"/>
        <v>0</v>
      </c>
      <c r="Q136" s="158">
        <v>3.3000000000000002E-2</v>
      </c>
      <c r="R136" s="158">
        <f t="shared" si="7"/>
        <v>2.3760000000000003</v>
      </c>
      <c r="S136" s="158">
        <v>0</v>
      </c>
      <c r="T136" s="159">
        <f t="shared" si="8"/>
        <v>0</v>
      </c>
      <c r="AR136" s="106" t="s">
        <v>174</v>
      </c>
      <c r="AT136" s="106" t="s">
        <v>209</v>
      </c>
      <c r="AU136" s="106" t="s">
        <v>84</v>
      </c>
      <c r="AY136" s="3" t="s">
        <v>194</v>
      </c>
      <c r="BE136" s="81">
        <f t="shared" si="9"/>
        <v>0</v>
      </c>
      <c r="BF136" s="81">
        <f t="shared" si="10"/>
        <v>0</v>
      </c>
      <c r="BG136" s="81">
        <f t="shared" si="11"/>
        <v>0</v>
      </c>
      <c r="BH136" s="81">
        <f t="shared" si="12"/>
        <v>0</v>
      </c>
      <c r="BI136" s="81">
        <f t="shared" si="13"/>
        <v>0</v>
      </c>
      <c r="BJ136" s="3" t="s">
        <v>174</v>
      </c>
      <c r="BK136" s="81">
        <f t="shared" si="14"/>
        <v>0</v>
      </c>
      <c r="BL136" s="3" t="s">
        <v>84</v>
      </c>
      <c r="BM136" s="106" t="s">
        <v>724</v>
      </c>
    </row>
    <row r="137" spans="2:65" s="18" customFormat="1" ht="16.5" customHeight="1">
      <c r="B137" s="121"/>
      <c r="C137" s="150" t="s">
        <v>205</v>
      </c>
      <c r="D137" s="150" t="s">
        <v>197</v>
      </c>
      <c r="E137" s="151" t="s">
        <v>725</v>
      </c>
      <c r="F137" s="152" t="s">
        <v>726</v>
      </c>
      <c r="G137" s="153" t="s">
        <v>227</v>
      </c>
      <c r="H137" s="154">
        <v>36</v>
      </c>
      <c r="I137" s="155"/>
      <c r="J137" s="155">
        <f t="shared" si="5"/>
        <v>0</v>
      </c>
      <c r="K137" s="156"/>
      <c r="L137" s="19"/>
      <c r="M137" s="157" t="s">
        <v>1</v>
      </c>
      <c r="N137" s="120" t="s">
        <v>42</v>
      </c>
      <c r="P137" s="158">
        <f t="shared" si="6"/>
        <v>0</v>
      </c>
      <c r="Q137" s="158">
        <v>0</v>
      </c>
      <c r="R137" s="158">
        <f t="shared" si="7"/>
        <v>0</v>
      </c>
      <c r="S137" s="158">
        <v>0</v>
      </c>
      <c r="T137" s="159">
        <f t="shared" si="8"/>
        <v>0</v>
      </c>
      <c r="AR137" s="106" t="s">
        <v>84</v>
      </c>
      <c r="AT137" s="106" t="s">
        <v>197</v>
      </c>
      <c r="AU137" s="106" t="s">
        <v>84</v>
      </c>
      <c r="AY137" s="3" t="s">
        <v>194</v>
      </c>
      <c r="BE137" s="81">
        <f t="shared" si="9"/>
        <v>0</v>
      </c>
      <c r="BF137" s="81">
        <f t="shared" si="10"/>
        <v>0</v>
      </c>
      <c r="BG137" s="81">
        <f t="shared" si="11"/>
        <v>0</v>
      </c>
      <c r="BH137" s="81">
        <f t="shared" si="12"/>
        <v>0</v>
      </c>
      <c r="BI137" s="81">
        <f t="shared" si="13"/>
        <v>0</v>
      </c>
      <c r="BJ137" s="3" t="s">
        <v>174</v>
      </c>
      <c r="BK137" s="81">
        <f t="shared" si="14"/>
        <v>0</v>
      </c>
      <c r="BL137" s="3" t="s">
        <v>84</v>
      </c>
      <c r="BM137" s="106" t="s">
        <v>727</v>
      </c>
    </row>
    <row r="138" spans="2:65" s="18" customFormat="1" ht="24.2" customHeight="1">
      <c r="B138" s="121"/>
      <c r="C138" s="165" t="s">
        <v>213</v>
      </c>
      <c r="D138" s="165" t="s">
        <v>209</v>
      </c>
      <c r="E138" s="166" t="s">
        <v>728</v>
      </c>
      <c r="F138" s="167" t="s">
        <v>729</v>
      </c>
      <c r="G138" s="168" t="s">
        <v>227</v>
      </c>
      <c r="H138" s="169">
        <v>36</v>
      </c>
      <c r="I138" s="170"/>
      <c r="J138" s="170">
        <f t="shared" si="5"/>
        <v>0</v>
      </c>
      <c r="K138" s="171"/>
      <c r="L138" s="172"/>
      <c r="M138" s="173" t="s">
        <v>1</v>
      </c>
      <c r="N138" s="174" t="s">
        <v>42</v>
      </c>
      <c r="P138" s="158">
        <f t="shared" si="6"/>
        <v>0</v>
      </c>
      <c r="Q138" s="158">
        <v>3.3000000000000002E-2</v>
      </c>
      <c r="R138" s="158">
        <f t="shared" si="7"/>
        <v>1.1880000000000002</v>
      </c>
      <c r="S138" s="158">
        <v>0</v>
      </c>
      <c r="T138" s="159">
        <f t="shared" si="8"/>
        <v>0</v>
      </c>
      <c r="AR138" s="106" t="s">
        <v>174</v>
      </c>
      <c r="AT138" s="106" t="s">
        <v>209</v>
      </c>
      <c r="AU138" s="106" t="s">
        <v>84</v>
      </c>
      <c r="AY138" s="3" t="s">
        <v>194</v>
      </c>
      <c r="BE138" s="81">
        <f t="shared" si="9"/>
        <v>0</v>
      </c>
      <c r="BF138" s="81">
        <f t="shared" si="10"/>
        <v>0</v>
      </c>
      <c r="BG138" s="81">
        <f t="shared" si="11"/>
        <v>0</v>
      </c>
      <c r="BH138" s="81">
        <f t="shared" si="12"/>
        <v>0</v>
      </c>
      <c r="BI138" s="81">
        <f t="shared" si="13"/>
        <v>0</v>
      </c>
      <c r="BJ138" s="3" t="s">
        <v>174</v>
      </c>
      <c r="BK138" s="81">
        <f t="shared" si="14"/>
        <v>0</v>
      </c>
      <c r="BL138" s="3" t="s">
        <v>84</v>
      </c>
      <c r="BM138" s="106" t="s">
        <v>730</v>
      </c>
    </row>
    <row r="139" spans="2:65" s="18" customFormat="1" ht="16.5" customHeight="1">
      <c r="B139" s="121"/>
      <c r="C139" s="150" t="s">
        <v>218</v>
      </c>
      <c r="D139" s="150" t="s">
        <v>197</v>
      </c>
      <c r="E139" s="151" t="s">
        <v>731</v>
      </c>
      <c r="F139" s="152" t="s">
        <v>732</v>
      </c>
      <c r="G139" s="153" t="s">
        <v>227</v>
      </c>
      <c r="H139" s="154">
        <v>310</v>
      </c>
      <c r="I139" s="155"/>
      <c r="J139" s="155">
        <f t="shared" si="5"/>
        <v>0</v>
      </c>
      <c r="K139" s="156"/>
      <c r="L139" s="19"/>
      <c r="M139" s="157" t="s">
        <v>1</v>
      </c>
      <c r="N139" s="120" t="s">
        <v>42</v>
      </c>
      <c r="P139" s="158">
        <f t="shared" si="6"/>
        <v>0</v>
      </c>
      <c r="Q139" s="158">
        <v>0</v>
      </c>
      <c r="R139" s="158">
        <f t="shared" si="7"/>
        <v>0</v>
      </c>
      <c r="S139" s="158">
        <v>0</v>
      </c>
      <c r="T139" s="159">
        <f t="shared" si="8"/>
        <v>0</v>
      </c>
      <c r="AR139" s="106" t="s">
        <v>84</v>
      </c>
      <c r="AT139" s="106" t="s">
        <v>197</v>
      </c>
      <c r="AU139" s="106" t="s">
        <v>84</v>
      </c>
      <c r="AY139" s="3" t="s">
        <v>194</v>
      </c>
      <c r="BE139" s="81">
        <f t="shared" si="9"/>
        <v>0</v>
      </c>
      <c r="BF139" s="81">
        <f t="shared" si="10"/>
        <v>0</v>
      </c>
      <c r="BG139" s="81">
        <f t="shared" si="11"/>
        <v>0</v>
      </c>
      <c r="BH139" s="81">
        <f t="shared" si="12"/>
        <v>0</v>
      </c>
      <c r="BI139" s="81">
        <f t="shared" si="13"/>
        <v>0</v>
      </c>
      <c r="BJ139" s="3" t="s">
        <v>174</v>
      </c>
      <c r="BK139" s="81">
        <f t="shared" si="14"/>
        <v>0</v>
      </c>
      <c r="BL139" s="3" t="s">
        <v>84</v>
      </c>
      <c r="BM139" s="106" t="s">
        <v>733</v>
      </c>
    </row>
    <row r="140" spans="2:65" s="18" customFormat="1" ht="24.2" customHeight="1">
      <c r="B140" s="121"/>
      <c r="C140" s="165" t="s">
        <v>220</v>
      </c>
      <c r="D140" s="165" t="s">
        <v>209</v>
      </c>
      <c r="E140" s="166" t="s">
        <v>734</v>
      </c>
      <c r="F140" s="167" t="s">
        <v>735</v>
      </c>
      <c r="G140" s="168" t="s">
        <v>227</v>
      </c>
      <c r="H140" s="169">
        <v>310</v>
      </c>
      <c r="I140" s="170"/>
      <c r="J140" s="170">
        <f t="shared" si="5"/>
        <v>0</v>
      </c>
      <c r="K140" s="171"/>
      <c r="L140" s="172"/>
      <c r="M140" s="173" t="s">
        <v>1</v>
      </c>
      <c r="N140" s="174" t="s">
        <v>42</v>
      </c>
      <c r="P140" s="158">
        <f t="shared" si="6"/>
        <v>0</v>
      </c>
      <c r="Q140" s="158">
        <v>3.3000000000000002E-2</v>
      </c>
      <c r="R140" s="158">
        <f t="shared" si="7"/>
        <v>10.23</v>
      </c>
      <c r="S140" s="158">
        <v>0</v>
      </c>
      <c r="T140" s="159">
        <f t="shared" si="8"/>
        <v>0</v>
      </c>
      <c r="AR140" s="106" t="s">
        <v>174</v>
      </c>
      <c r="AT140" s="106" t="s">
        <v>209</v>
      </c>
      <c r="AU140" s="106" t="s">
        <v>84</v>
      </c>
      <c r="AY140" s="3" t="s">
        <v>194</v>
      </c>
      <c r="BE140" s="81">
        <f t="shared" si="9"/>
        <v>0</v>
      </c>
      <c r="BF140" s="81">
        <f t="shared" si="10"/>
        <v>0</v>
      </c>
      <c r="BG140" s="81">
        <f t="shared" si="11"/>
        <v>0</v>
      </c>
      <c r="BH140" s="81">
        <f t="shared" si="12"/>
        <v>0</v>
      </c>
      <c r="BI140" s="81">
        <f t="shared" si="13"/>
        <v>0</v>
      </c>
      <c r="BJ140" s="3" t="s">
        <v>174</v>
      </c>
      <c r="BK140" s="81">
        <f t="shared" si="14"/>
        <v>0</v>
      </c>
      <c r="BL140" s="3" t="s">
        <v>84</v>
      </c>
      <c r="BM140" s="106" t="s">
        <v>736</v>
      </c>
    </row>
    <row r="141" spans="2:65" s="18" customFormat="1" ht="16.5" customHeight="1">
      <c r="B141" s="121"/>
      <c r="C141" s="150" t="s">
        <v>222</v>
      </c>
      <c r="D141" s="150" t="s">
        <v>197</v>
      </c>
      <c r="E141" s="151" t="s">
        <v>737</v>
      </c>
      <c r="F141" s="152" t="s">
        <v>738</v>
      </c>
      <c r="G141" s="153" t="s">
        <v>227</v>
      </c>
      <c r="H141" s="154">
        <v>11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84</v>
      </c>
      <c r="AT141" s="106" t="s">
        <v>197</v>
      </c>
      <c r="AU141" s="106" t="s">
        <v>84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84</v>
      </c>
      <c r="BM141" s="106" t="s">
        <v>739</v>
      </c>
    </row>
    <row r="142" spans="2:65" s="18" customFormat="1" ht="24.2" customHeight="1">
      <c r="B142" s="121"/>
      <c r="C142" s="165" t="s">
        <v>224</v>
      </c>
      <c r="D142" s="165" t="s">
        <v>209</v>
      </c>
      <c r="E142" s="166" t="s">
        <v>740</v>
      </c>
      <c r="F142" s="167" t="s">
        <v>741</v>
      </c>
      <c r="G142" s="168" t="s">
        <v>227</v>
      </c>
      <c r="H142" s="169">
        <v>9</v>
      </c>
      <c r="I142" s="170"/>
      <c r="J142" s="170">
        <f t="shared" si="5"/>
        <v>0</v>
      </c>
      <c r="K142" s="171"/>
      <c r="L142" s="172"/>
      <c r="M142" s="173" t="s">
        <v>1</v>
      </c>
      <c r="N142" s="174" t="s">
        <v>42</v>
      </c>
      <c r="P142" s="158">
        <f t="shared" si="6"/>
        <v>0</v>
      </c>
      <c r="Q142" s="158">
        <v>6.5000000000000002E-2</v>
      </c>
      <c r="R142" s="158">
        <f t="shared" si="7"/>
        <v>0.58499999999999996</v>
      </c>
      <c r="S142" s="158">
        <v>0</v>
      </c>
      <c r="T142" s="159">
        <f t="shared" si="8"/>
        <v>0</v>
      </c>
      <c r="AR142" s="106" t="s">
        <v>352</v>
      </c>
      <c r="AT142" s="106" t="s">
        <v>209</v>
      </c>
      <c r="AU142" s="106" t="s">
        <v>84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352</v>
      </c>
      <c r="BM142" s="106" t="s">
        <v>742</v>
      </c>
    </row>
    <row r="143" spans="2:65" s="18" customFormat="1" ht="24.2" customHeight="1">
      <c r="B143" s="121"/>
      <c r="C143" s="165" t="s">
        <v>195</v>
      </c>
      <c r="D143" s="165" t="s">
        <v>209</v>
      </c>
      <c r="E143" s="166" t="s">
        <v>743</v>
      </c>
      <c r="F143" s="167" t="s">
        <v>744</v>
      </c>
      <c r="G143" s="168" t="s">
        <v>227</v>
      </c>
      <c r="H143" s="169">
        <v>1</v>
      </c>
      <c r="I143" s="170"/>
      <c r="J143" s="170">
        <f t="shared" si="5"/>
        <v>0</v>
      </c>
      <c r="K143" s="171"/>
      <c r="L143" s="172"/>
      <c r="M143" s="173" t="s">
        <v>1</v>
      </c>
      <c r="N143" s="174" t="s">
        <v>42</v>
      </c>
      <c r="P143" s="158">
        <f t="shared" si="6"/>
        <v>0</v>
      </c>
      <c r="Q143" s="158">
        <v>6.5000000000000002E-2</v>
      </c>
      <c r="R143" s="158">
        <f t="shared" si="7"/>
        <v>6.5000000000000002E-2</v>
      </c>
      <c r="S143" s="158">
        <v>0</v>
      </c>
      <c r="T143" s="159">
        <f t="shared" si="8"/>
        <v>0</v>
      </c>
      <c r="AR143" s="106" t="s">
        <v>352</v>
      </c>
      <c r="AT143" s="106" t="s">
        <v>209</v>
      </c>
      <c r="AU143" s="106" t="s">
        <v>84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352</v>
      </c>
      <c r="BM143" s="106" t="s">
        <v>745</v>
      </c>
    </row>
    <row r="144" spans="2:65" s="18" customFormat="1" ht="24.2" customHeight="1">
      <c r="B144" s="121"/>
      <c r="C144" s="165" t="s">
        <v>232</v>
      </c>
      <c r="D144" s="165" t="s">
        <v>209</v>
      </c>
      <c r="E144" s="166" t="s">
        <v>746</v>
      </c>
      <c r="F144" s="167" t="s">
        <v>747</v>
      </c>
      <c r="G144" s="168" t="s">
        <v>227</v>
      </c>
      <c r="H144" s="169">
        <v>1</v>
      </c>
      <c r="I144" s="170"/>
      <c r="J144" s="170">
        <f t="shared" si="5"/>
        <v>0</v>
      </c>
      <c r="K144" s="171"/>
      <c r="L144" s="172"/>
      <c r="M144" s="173" t="s">
        <v>1</v>
      </c>
      <c r="N144" s="174" t="s">
        <v>42</v>
      </c>
      <c r="P144" s="158">
        <f t="shared" si="6"/>
        <v>0</v>
      </c>
      <c r="Q144" s="158">
        <v>6.5000000000000002E-2</v>
      </c>
      <c r="R144" s="158">
        <f t="shared" si="7"/>
        <v>6.5000000000000002E-2</v>
      </c>
      <c r="S144" s="158">
        <v>0</v>
      </c>
      <c r="T144" s="159">
        <f t="shared" si="8"/>
        <v>0</v>
      </c>
      <c r="AR144" s="106" t="s">
        <v>352</v>
      </c>
      <c r="AT144" s="106" t="s">
        <v>209</v>
      </c>
      <c r="AU144" s="106" t="s">
        <v>84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352</v>
      </c>
      <c r="BM144" s="106" t="s">
        <v>748</v>
      </c>
    </row>
    <row r="145" spans="2:65" s="18" customFormat="1" ht="24.2" customHeight="1">
      <c r="B145" s="121"/>
      <c r="C145" s="150" t="s">
        <v>236</v>
      </c>
      <c r="D145" s="150" t="s">
        <v>197</v>
      </c>
      <c r="E145" s="151" t="s">
        <v>749</v>
      </c>
      <c r="F145" s="152" t="s">
        <v>750</v>
      </c>
      <c r="G145" s="153" t="s">
        <v>227</v>
      </c>
      <c r="H145" s="154">
        <v>42</v>
      </c>
      <c r="I145" s="155"/>
      <c r="J145" s="155">
        <f t="shared" si="5"/>
        <v>0</v>
      </c>
      <c r="K145" s="156"/>
      <c r="L145" s="19"/>
      <c r="M145" s="157" t="s">
        <v>1</v>
      </c>
      <c r="N145" s="120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0</v>
      </c>
      <c r="T145" s="159">
        <f t="shared" si="8"/>
        <v>0</v>
      </c>
      <c r="AR145" s="106" t="s">
        <v>84</v>
      </c>
      <c r="AT145" s="106" t="s">
        <v>197</v>
      </c>
      <c r="AU145" s="106" t="s">
        <v>84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84</v>
      </c>
      <c r="BM145" s="106" t="s">
        <v>751</v>
      </c>
    </row>
    <row r="146" spans="2:65" s="18" customFormat="1" ht="24.2" customHeight="1">
      <c r="B146" s="121"/>
      <c r="C146" s="165" t="s">
        <v>240</v>
      </c>
      <c r="D146" s="165" t="s">
        <v>209</v>
      </c>
      <c r="E146" s="166" t="s">
        <v>752</v>
      </c>
      <c r="F146" s="167" t="s">
        <v>753</v>
      </c>
      <c r="G146" s="168" t="s">
        <v>227</v>
      </c>
      <c r="H146" s="169">
        <v>41</v>
      </c>
      <c r="I146" s="170"/>
      <c r="J146" s="170">
        <f t="shared" si="5"/>
        <v>0</v>
      </c>
      <c r="K146" s="171"/>
      <c r="L146" s="172"/>
      <c r="M146" s="173" t="s">
        <v>1</v>
      </c>
      <c r="N146" s="174" t="s">
        <v>42</v>
      </c>
      <c r="P146" s="158">
        <f t="shared" si="6"/>
        <v>0</v>
      </c>
      <c r="Q146" s="158">
        <v>6.5000000000000002E-2</v>
      </c>
      <c r="R146" s="158">
        <f t="shared" si="7"/>
        <v>2.665</v>
      </c>
      <c r="S146" s="158">
        <v>0</v>
      </c>
      <c r="T146" s="159">
        <f t="shared" si="8"/>
        <v>0</v>
      </c>
      <c r="AR146" s="106" t="s">
        <v>352</v>
      </c>
      <c r="AT146" s="106" t="s">
        <v>209</v>
      </c>
      <c r="AU146" s="106" t="s">
        <v>84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352</v>
      </c>
      <c r="BM146" s="106" t="s">
        <v>754</v>
      </c>
    </row>
    <row r="147" spans="2:65" s="18" customFormat="1" ht="24.2" customHeight="1">
      <c r="B147" s="121"/>
      <c r="C147" s="165" t="s">
        <v>244</v>
      </c>
      <c r="D147" s="165" t="s">
        <v>209</v>
      </c>
      <c r="E147" s="166" t="s">
        <v>755</v>
      </c>
      <c r="F147" s="167" t="s">
        <v>756</v>
      </c>
      <c r="G147" s="168" t="s">
        <v>227</v>
      </c>
      <c r="H147" s="169">
        <v>1</v>
      </c>
      <c r="I147" s="170"/>
      <c r="J147" s="170">
        <f t="shared" si="5"/>
        <v>0</v>
      </c>
      <c r="K147" s="171"/>
      <c r="L147" s="172"/>
      <c r="M147" s="173" t="s">
        <v>1</v>
      </c>
      <c r="N147" s="174" t="s">
        <v>42</v>
      </c>
      <c r="P147" s="158">
        <f t="shared" si="6"/>
        <v>0</v>
      </c>
      <c r="Q147" s="158">
        <v>6.5000000000000002E-2</v>
      </c>
      <c r="R147" s="158">
        <f t="shared" si="7"/>
        <v>6.5000000000000002E-2</v>
      </c>
      <c r="S147" s="158">
        <v>0</v>
      </c>
      <c r="T147" s="159">
        <f t="shared" si="8"/>
        <v>0</v>
      </c>
      <c r="AR147" s="106" t="s">
        <v>352</v>
      </c>
      <c r="AT147" s="106" t="s">
        <v>209</v>
      </c>
      <c r="AU147" s="106" t="s">
        <v>84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352</v>
      </c>
      <c r="BM147" s="106" t="s">
        <v>757</v>
      </c>
    </row>
    <row r="148" spans="2:65" s="18" customFormat="1" ht="24.2" customHeight="1">
      <c r="B148" s="121"/>
      <c r="C148" s="150" t="s">
        <v>249</v>
      </c>
      <c r="D148" s="150" t="s">
        <v>197</v>
      </c>
      <c r="E148" s="151" t="s">
        <v>758</v>
      </c>
      <c r="F148" s="152" t="s">
        <v>759</v>
      </c>
      <c r="G148" s="153" t="s">
        <v>227</v>
      </c>
      <c r="H148" s="154">
        <v>11</v>
      </c>
      <c r="I148" s="155"/>
      <c r="J148" s="155">
        <f t="shared" si="5"/>
        <v>0</v>
      </c>
      <c r="K148" s="156"/>
      <c r="L148" s="19"/>
      <c r="M148" s="157" t="s">
        <v>1</v>
      </c>
      <c r="N148" s="120" t="s">
        <v>42</v>
      </c>
      <c r="P148" s="158">
        <f t="shared" si="6"/>
        <v>0</v>
      </c>
      <c r="Q148" s="158">
        <v>0</v>
      </c>
      <c r="R148" s="158">
        <f t="shared" si="7"/>
        <v>0</v>
      </c>
      <c r="S148" s="158">
        <v>0</v>
      </c>
      <c r="T148" s="159">
        <f t="shared" si="8"/>
        <v>0</v>
      </c>
      <c r="AR148" s="106" t="s">
        <v>84</v>
      </c>
      <c r="AT148" s="106" t="s">
        <v>197</v>
      </c>
      <c r="AU148" s="106" t="s">
        <v>84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84</v>
      </c>
      <c r="BM148" s="106" t="s">
        <v>760</v>
      </c>
    </row>
    <row r="149" spans="2:65" s="18" customFormat="1" ht="24.2" customHeight="1">
      <c r="B149" s="121"/>
      <c r="C149" s="165" t="s">
        <v>253</v>
      </c>
      <c r="D149" s="165" t="s">
        <v>209</v>
      </c>
      <c r="E149" s="166" t="s">
        <v>761</v>
      </c>
      <c r="F149" s="167" t="s">
        <v>762</v>
      </c>
      <c r="G149" s="168" t="s">
        <v>227</v>
      </c>
      <c r="H149" s="169">
        <v>11</v>
      </c>
      <c r="I149" s="170"/>
      <c r="J149" s="170">
        <f t="shared" si="5"/>
        <v>0</v>
      </c>
      <c r="K149" s="171"/>
      <c r="L149" s="172"/>
      <c r="M149" s="173" t="s">
        <v>1</v>
      </c>
      <c r="N149" s="174" t="s">
        <v>42</v>
      </c>
      <c r="P149" s="158">
        <f t="shared" si="6"/>
        <v>0</v>
      </c>
      <c r="Q149" s="158">
        <v>6.5000000000000002E-2</v>
      </c>
      <c r="R149" s="158">
        <f t="shared" si="7"/>
        <v>0.71500000000000008</v>
      </c>
      <c r="S149" s="158">
        <v>0</v>
      </c>
      <c r="T149" s="159">
        <f t="shared" si="8"/>
        <v>0</v>
      </c>
      <c r="AR149" s="106" t="s">
        <v>352</v>
      </c>
      <c r="AT149" s="106" t="s">
        <v>209</v>
      </c>
      <c r="AU149" s="106" t="s">
        <v>84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352</v>
      </c>
      <c r="BM149" s="106" t="s">
        <v>763</v>
      </c>
    </row>
    <row r="150" spans="2:65" s="18" customFormat="1" ht="24.2" customHeight="1">
      <c r="B150" s="121"/>
      <c r="C150" s="150" t="s">
        <v>257</v>
      </c>
      <c r="D150" s="150" t="s">
        <v>197</v>
      </c>
      <c r="E150" s="151" t="s">
        <v>764</v>
      </c>
      <c r="F150" s="152" t="s">
        <v>765</v>
      </c>
      <c r="G150" s="153" t="s">
        <v>227</v>
      </c>
      <c r="H150" s="154">
        <v>53</v>
      </c>
      <c r="I150" s="155"/>
      <c r="J150" s="155">
        <f t="shared" si="5"/>
        <v>0</v>
      </c>
      <c r="K150" s="156"/>
      <c r="L150" s="19"/>
      <c r="M150" s="157" t="s">
        <v>1</v>
      </c>
      <c r="N150" s="120" t="s">
        <v>42</v>
      </c>
      <c r="P150" s="158">
        <f t="shared" si="6"/>
        <v>0</v>
      </c>
      <c r="Q150" s="158">
        <v>0</v>
      </c>
      <c r="R150" s="158">
        <f t="shared" si="7"/>
        <v>0</v>
      </c>
      <c r="S150" s="158">
        <v>0</v>
      </c>
      <c r="T150" s="159">
        <f t="shared" si="8"/>
        <v>0</v>
      </c>
      <c r="AR150" s="106" t="s">
        <v>84</v>
      </c>
      <c r="AT150" s="106" t="s">
        <v>197</v>
      </c>
      <c r="AU150" s="106" t="s">
        <v>84</v>
      </c>
      <c r="AY150" s="3" t="s">
        <v>194</v>
      </c>
      <c r="BE150" s="81">
        <f t="shared" si="9"/>
        <v>0</v>
      </c>
      <c r="BF150" s="81">
        <f t="shared" si="10"/>
        <v>0</v>
      </c>
      <c r="BG150" s="81">
        <f t="shared" si="11"/>
        <v>0</v>
      </c>
      <c r="BH150" s="81">
        <f t="shared" si="12"/>
        <v>0</v>
      </c>
      <c r="BI150" s="81">
        <f t="shared" si="13"/>
        <v>0</v>
      </c>
      <c r="BJ150" s="3" t="s">
        <v>174</v>
      </c>
      <c r="BK150" s="81">
        <f t="shared" si="14"/>
        <v>0</v>
      </c>
      <c r="BL150" s="3" t="s">
        <v>84</v>
      </c>
      <c r="BM150" s="106" t="s">
        <v>766</v>
      </c>
    </row>
    <row r="151" spans="2:65" s="18" customFormat="1" ht="24.2" customHeight="1">
      <c r="B151" s="121"/>
      <c r="C151" s="150" t="s">
        <v>261</v>
      </c>
      <c r="D151" s="150" t="s">
        <v>197</v>
      </c>
      <c r="E151" s="151" t="s">
        <v>767</v>
      </c>
      <c r="F151" s="152" t="s">
        <v>768</v>
      </c>
      <c r="G151" s="153" t="s">
        <v>227</v>
      </c>
      <c r="H151" s="154">
        <v>11</v>
      </c>
      <c r="I151" s="155"/>
      <c r="J151" s="155">
        <f t="shared" si="5"/>
        <v>0</v>
      </c>
      <c r="K151" s="156"/>
      <c r="L151" s="19"/>
      <c r="M151" s="157" t="s">
        <v>1</v>
      </c>
      <c r="N151" s="120" t="s">
        <v>42</v>
      </c>
      <c r="P151" s="158">
        <f t="shared" si="6"/>
        <v>0</v>
      </c>
      <c r="Q151" s="158">
        <v>0</v>
      </c>
      <c r="R151" s="158">
        <f t="shared" si="7"/>
        <v>0</v>
      </c>
      <c r="S151" s="158">
        <v>0</v>
      </c>
      <c r="T151" s="159">
        <f t="shared" si="8"/>
        <v>0</v>
      </c>
      <c r="AR151" s="106" t="s">
        <v>84</v>
      </c>
      <c r="AT151" s="106" t="s">
        <v>197</v>
      </c>
      <c r="AU151" s="106" t="s">
        <v>84</v>
      </c>
      <c r="AY151" s="3" t="s">
        <v>194</v>
      </c>
      <c r="BE151" s="81">
        <f t="shared" si="9"/>
        <v>0</v>
      </c>
      <c r="BF151" s="81">
        <f t="shared" si="10"/>
        <v>0</v>
      </c>
      <c r="BG151" s="81">
        <f t="shared" si="11"/>
        <v>0</v>
      </c>
      <c r="BH151" s="81">
        <f t="shared" si="12"/>
        <v>0</v>
      </c>
      <c r="BI151" s="81">
        <f t="shared" si="13"/>
        <v>0</v>
      </c>
      <c r="BJ151" s="3" t="s">
        <v>174</v>
      </c>
      <c r="BK151" s="81">
        <f t="shared" si="14"/>
        <v>0</v>
      </c>
      <c r="BL151" s="3" t="s">
        <v>84</v>
      </c>
      <c r="BM151" s="106" t="s">
        <v>769</v>
      </c>
    </row>
    <row r="152" spans="2:65" s="18" customFormat="1" ht="24.2" customHeight="1">
      <c r="B152" s="121"/>
      <c r="C152" s="150" t="s">
        <v>265</v>
      </c>
      <c r="D152" s="150" t="s">
        <v>197</v>
      </c>
      <c r="E152" s="151" t="s">
        <v>770</v>
      </c>
      <c r="F152" s="152" t="s">
        <v>771</v>
      </c>
      <c r="G152" s="153" t="s">
        <v>227</v>
      </c>
      <c r="H152" s="154">
        <v>6</v>
      </c>
      <c r="I152" s="155"/>
      <c r="J152" s="155">
        <f t="shared" si="5"/>
        <v>0</v>
      </c>
      <c r="K152" s="156"/>
      <c r="L152" s="19"/>
      <c r="M152" s="157" t="s">
        <v>1</v>
      </c>
      <c r="N152" s="120" t="s">
        <v>42</v>
      </c>
      <c r="P152" s="158">
        <f t="shared" si="6"/>
        <v>0</v>
      </c>
      <c r="Q152" s="158">
        <v>0</v>
      </c>
      <c r="R152" s="158">
        <f t="shared" si="7"/>
        <v>0</v>
      </c>
      <c r="S152" s="158">
        <v>0</v>
      </c>
      <c r="T152" s="159">
        <f t="shared" si="8"/>
        <v>0</v>
      </c>
      <c r="AR152" s="106" t="s">
        <v>84</v>
      </c>
      <c r="AT152" s="106" t="s">
        <v>197</v>
      </c>
      <c r="AU152" s="106" t="s">
        <v>84</v>
      </c>
      <c r="AY152" s="3" t="s">
        <v>194</v>
      </c>
      <c r="BE152" s="81">
        <f t="shared" si="9"/>
        <v>0</v>
      </c>
      <c r="BF152" s="81">
        <f t="shared" si="10"/>
        <v>0</v>
      </c>
      <c r="BG152" s="81">
        <f t="shared" si="11"/>
        <v>0</v>
      </c>
      <c r="BH152" s="81">
        <f t="shared" si="12"/>
        <v>0</v>
      </c>
      <c r="BI152" s="81">
        <f t="shared" si="13"/>
        <v>0</v>
      </c>
      <c r="BJ152" s="3" t="s">
        <v>174</v>
      </c>
      <c r="BK152" s="81">
        <f t="shared" si="14"/>
        <v>0</v>
      </c>
      <c r="BL152" s="3" t="s">
        <v>84</v>
      </c>
      <c r="BM152" s="106" t="s">
        <v>772</v>
      </c>
    </row>
    <row r="153" spans="2:65" s="18" customFormat="1" ht="24.2" customHeight="1">
      <c r="B153" s="121"/>
      <c r="C153" s="165" t="s">
        <v>269</v>
      </c>
      <c r="D153" s="165" t="s">
        <v>209</v>
      </c>
      <c r="E153" s="166" t="s">
        <v>773</v>
      </c>
      <c r="F153" s="167" t="s">
        <v>774</v>
      </c>
      <c r="G153" s="168" t="s">
        <v>227</v>
      </c>
      <c r="H153" s="169">
        <v>6</v>
      </c>
      <c r="I153" s="170"/>
      <c r="J153" s="170">
        <f t="shared" si="5"/>
        <v>0</v>
      </c>
      <c r="K153" s="171"/>
      <c r="L153" s="172"/>
      <c r="M153" s="173" t="s">
        <v>1</v>
      </c>
      <c r="N153" s="174" t="s">
        <v>42</v>
      </c>
      <c r="P153" s="158">
        <f t="shared" si="6"/>
        <v>0</v>
      </c>
      <c r="Q153" s="158">
        <v>6.5000000000000002E-2</v>
      </c>
      <c r="R153" s="158">
        <f t="shared" si="7"/>
        <v>0.39</v>
      </c>
      <c r="S153" s="158">
        <v>0</v>
      </c>
      <c r="T153" s="159">
        <f t="shared" si="8"/>
        <v>0</v>
      </c>
      <c r="AR153" s="106" t="s">
        <v>352</v>
      </c>
      <c r="AT153" s="106" t="s">
        <v>209</v>
      </c>
      <c r="AU153" s="106" t="s">
        <v>84</v>
      </c>
      <c r="AY153" s="3" t="s">
        <v>194</v>
      </c>
      <c r="BE153" s="81">
        <f t="shared" si="9"/>
        <v>0</v>
      </c>
      <c r="BF153" s="81">
        <f t="shared" si="10"/>
        <v>0</v>
      </c>
      <c r="BG153" s="81">
        <f t="shared" si="11"/>
        <v>0</v>
      </c>
      <c r="BH153" s="81">
        <f t="shared" si="12"/>
        <v>0</v>
      </c>
      <c r="BI153" s="81">
        <f t="shared" si="13"/>
        <v>0</v>
      </c>
      <c r="BJ153" s="3" t="s">
        <v>174</v>
      </c>
      <c r="BK153" s="81">
        <f t="shared" si="14"/>
        <v>0</v>
      </c>
      <c r="BL153" s="3" t="s">
        <v>352</v>
      </c>
      <c r="BM153" s="106" t="s">
        <v>775</v>
      </c>
    </row>
    <row r="154" spans="2:65" s="18" customFormat="1" ht="37.9" customHeight="1">
      <c r="B154" s="121"/>
      <c r="C154" s="150" t="s">
        <v>273</v>
      </c>
      <c r="D154" s="150" t="s">
        <v>197</v>
      </c>
      <c r="E154" s="151" t="s">
        <v>776</v>
      </c>
      <c r="F154" s="152" t="s">
        <v>777</v>
      </c>
      <c r="G154" s="153" t="s">
        <v>227</v>
      </c>
      <c r="H154" s="154">
        <v>42</v>
      </c>
      <c r="I154" s="155"/>
      <c r="J154" s="155">
        <f t="shared" si="5"/>
        <v>0</v>
      </c>
      <c r="K154" s="156"/>
      <c r="L154" s="19"/>
      <c r="M154" s="157" t="s">
        <v>1</v>
      </c>
      <c r="N154" s="120" t="s">
        <v>42</v>
      </c>
      <c r="P154" s="158">
        <f t="shared" si="6"/>
        <v>0</v>
      </c>
      <c r="Q154" s="158">
        <v>0</v>
      </c>
      <c r="R154" s="158">
        <f t="shared" si="7"/>
        <v>0</v>
      </c>
      <c r="S154" s="158">
        <v>0</v>
      </c>
      <c r="T154" s="159">
        <f t="shared" si="8"/>
        <v>0</v>
      </c>
      <c r="AR154" s="106" t="s">
        <v>84</v>
      </c>
      <c r="AT154" s="106" t="s">
        <v>197</v>
      </c>
      <c r="AU154" s="106" t="s">
        <v>84</v>
      </c>
      <c r="AY154" s="3" t="s">
        <v>194</v>
      </c>
      <c r="BE154" s="81">
        <f t="shared" si="9"/>
        <v>0</v>
      </c>
      <c r="BF154" s="81">
        <f t="shared" si="10"/>
        <v>0</v>
      </c>
      <c r="BG154" s="81">
        <f t="shared" si="11"/>
        <v>0</v>
      </c>
      <c r="BH154" s="81">
        <f t="shared" si="12"/>
        <v>0</v>
      </c>
      <c r="BI154" s="81">
        <f t="shared" si="13"/>
        <v>0</v>
      </c>
      <c r="BJ154" s="3" t="s">
        <v>174</v>
      </c>
      <c r="BK154" s="81">
        <f t="shared" si="14"/>
        <v>0</v>
      </c>
      <c r="BL154" s="3" t="s">
        <v>84</v>
      </c>
      <c r="BM154" s="106" t="s">
        <v>778</v>
      </c>
    </row>
    <row r="155" spans="2:65" s="18" customFormat="1" ht="37.9" customHeight="1">
      <c r="B155" s="121"/>
      <c r="C155" s="165" t="s">
        <v>277</v>
      </c>
      <c r="D155" s="165" t="s">
        <v>209</v>
      </c>
      <c r="E155" s="166" t="s">
        <v>779</v>
      </c>
      <c r="F155" s="167" t="s">
        <v>780</v>
      </c>
      <c r="G155" s="168" t="s">
        <v>227</v>
      </c>
      <c r="H155" s="169">
        <v>6</v>
      </c>
      <c r="I155" s="170"/>
      <c r="J155" s="170">
        <f t="shared" si="5"/>
        <v>0</v>
      </c>
      <c r="K155" s="171"/>
      <c r="L155" s="172"/>
      <c r="M155" s="173" t="s">
        <v>1</v>
      </c>
      <c r="N155" s="174" t="s">
        <v>42</v>
      </c>
      <c r="P155" s="158">
        <f t="shared" si="6"/>
        <v>0</v>
      </c>
      <c r="Q155" s="158">
        <v>6.5000000000000002E-2</v>
      </c>
      <c r="R155" s="158">
        <f t="shared" si="7"/>
        <v>0.39</v>
      </c>
      <c r="S155" s="158">
        <v>0</v>
      </c>
      <c r="T155" s="159">
        <f t="shared" si="8"/>
        <v>0</v>
      </c>
      <c r="AR155" s="106" t="s">
        <v>352</v>
      </c>
      <c r="AT155" s="106" t="s">
        <v>209</v>
      </c>
      <c r="AU155" s="106" t="s">
        <v>84</v>
      </c>
      <c r="AY155" s="3" t="s">
        <v>194</v>
      </c>
      <c r="BE155" s="81">
        <f t="shared" si="9"/>
        <v>0</v>
      </c>
      <c r="BF155" s="81">
        <f t="shared" si="10"/>
        <v>0</v>
      </c>
      <c r="BG155" s="81">
        <f t="shared" si="11"/>
        <v>0</v>
      </c>
      <c r="BH155" s="81">
        <f t="shared" si="12"/>
        <v>0</v>
      </c>
      <c r="BI155" s="81">
        <f t="shared" si="13"/>
        <v>0</v>
      </c>
      <c r="BJ155" s="3" t="s">
        <v>174</v>
      </c>
      <c r="BK155" s="81">
        <f t="shared" si="14"/>
        <v>0</v>
      </c>
      <c r="BL155" s="3" t="s">
        <v>352</v>
      </c>
      <c r="BM155" s="106" t="s">
        <v>781</v>
      </c>
    </row>
    <row r="156" spans="2:65" s="18" customFormat="1" ht="37.9" customHeight="1">
      <c r="B156" s="121"/>
      <c r="C156" s="165" t="s">
        <v>281</v>
      </c>
      <c r="D156" s="165" t="s">
        <v>209</v>
      </c>
      <c r="E156" s="166" t="s">
        <v>782</v>
      </c>
      <c r="F156" s="167" t="s">
        <v>783</v>
      </c>
      <c r="G156" s="168" t="s">
        <v>227</v>
      </c>
      <c r="H156" s="169">
        <v>27</v>
      </c>
      <c r="I156" s="170"/>
      <c r="J156" s="170">
        <f t="shared" si="5"/>
        <v>0</v>
      </c>
      <c r="K156" s="171"/>
      <c r="L156" s="172"/>
      <c r="M156" s="173" t="s">
        <v>1</v>
      </c>
      <c r="N156" s="174" t="s">
        <v>42</v>
      </c>
      <c r="P156" s="158">
        <f t="shared" si="6"/>
        <v>0</v>
      </c>
      <c r="Q156" s="158">
        <v>6.5000000000000002E-2</v>
      </c>
      <c r="R156" s="158">
        <f t="shared" si="7"/>
        <v>1.7550000000000001</v>
      </c>
      <c r="S156" s="158">
        <v>0</v>
      </c>
      <c r="T156" s="159">
        <f t="shared" si="8"/>
        <v>0</v>
      </c>
      <c r="AR156" s="106" t="s">
        <v>352</v>
      </c>
      <c r="AT156" s="106" t="s">
        <v>209</v>
      </c>
      <c r="AU156" s="106" t="s">
        <v>84</v>
      </c>
      <c r="AY156" s="3" t="s">
        <v>194</v>
      </c>
      <c r="BE156" s="81">
        <f t="shared" si="9"/>
        <v>0</v>
      </c>
      <c r="BF156" s="81">
        <f t="shared" si="10"/>
        <v>0</v>
      </c>
      <c r="BG156" s="81">
        <f t="shared" si="11"/>
        <v>0</v>
      </c>
      <c r="BH156" s="81">
        <f t="shared" si="12"/>
        <v>0</v>
      </c>
      <c r="BI156" s="81">
        <f t="shared" si="13"/>
        <v>0</v>
      </c>
      <c r="BJ156" s="3" t="s">
        <v>174</v>
      </c>
      <c r="BK156" s="81">
        <f t="shared" si="14"/>
        <v>0</v>
      </c>
      <c r="BL156" s="3" t="s">
        <v>352</v>
      </c>
      <c r="BM156" s="106" t="s">
        <v>784</v>
      </c>
    </row>
    <row r="157" spans="2:65" s="18" customFormat="1" ht="37.9" customHeight="1">
      <c r="B157" s="121"/>
      <c r="C157" s="165" t="s">
        <v>7</v>
      </c>
      <c r="D157" s="165" t="s">
        <v>209</v>
      </c>
      <c r="E157" s="166" t="s">
        <v>785</v>
      </c>
      <c r="F157" s="167" t="s">
        <v>786</v>
      </c>
      <c r="G157" s="168" t="s">
        <v>227</v>
      </c>
      <c r="H157" s="169">
        <v>6</v>
      </c>
      <c r="I157" s="170"/>
      <c r="J157" s="170">
        <f t="shared" si="5"/>
        <v>0</v>
      </c>
      <c r="K157" s="171"/>
      <c r="L157" s="172"/>
      <c r="M157" s="173" t="s">
        <v>1</v>
      </c>
      <c r="N157" s="174" t="s">
        <v>42</v>
      </c>
      <c r="P157" s="158">
        <f t="shared" si="6"/>
        <v>0</v>
      </c>
      <c r="Q157" s="158">
        <v>6.5000000000000002E-2</v>
      </c>
      <c r="R157" s="158">
        <f t="shared" si="7"/>
        <v>0.39</v>
      </c>
      <c r="S157" s="158">
        <v>0</v>
      </c>
      <c r="T157" s="159">
        <f t="shared" si="8"/>
        <v>0</v>
      </c>
      <c r="AR157" s="106" t="s">
        <v>352</v>
      </c>
      <c r="AT157" s="106" t="s">
        <v>209</v>
      </c>
      <c r="AU157" s="106" t="s">
        <v>84</v>
      </c>
      <c r="AY157" s="3" t="s">
        <v>194</v>
      </c>
      <c r="BE157" s="81">
        <f t="shared" si="9"/>
        <v>0</v>
      </c>
      <c r="BF157" s="81">
        <f t="shared" si="10"/>
        <v>0</v>
      </c>
      <c r="BG157" s="81">
        <f t="shared" si="11"/>
        <v>0</v>
      </c>
      <c r="BH157" s="81">
        <f t="shared" si="12"/>
        <v>0</v>
      </c>
      <c r="BI157" s="81">
        <f t="shared" si="13"/>
        <v>0</v>
      </c>
      <c r="BJ157" s="3" t="s">
        <v>174</v>
      </c>
      <c r="BK157" s="81">
        <f t="shared" si="14"/>
        <v>0</v>
      </c>
      <c r="BL157" s="3" t="s">
        <v>352</v>
      </c>
      <c r="BM157" s="106" t="s">
        <v>787</v>
      </c>
    </row>
    <row r="158" spans="2:65" s="18" customFormat="1" ht="37.9" customHeight="1">
      <c r="B158" s="121"/>
      <c r="C158" s="165" t="s">
        <v>289</v>
      </c>
      <c r="D158" s="165" t="s">
        <v>209</v>
      </c>
      <c r="E158" s="166" t="s">
        <v>788</v>
      </c>
      <c r="F158" s="167" t="s">
        <v>789</v>
      </c>
      <c r="G158" s="168" t="s">
        <v>227</v>
      </c>
      <c r="H158" s="169">
        <v>3</v>
      </c>
      <c r="I158" s="170"/>
      <c r="J158" s="170">
        <f t="shared" si="5"/>
        <v>0</v>
      </c>
      <c r="K158" s="171"/>
      <c r="L158" s="172"/>
      <c r="M158" s="173" t="s">
        <v>1</v>
      </c>
      <c r="N158" s="174" t="s">
        <v>42</v>
      </c>
      <c r="P158" s="158">
        <f t="shared" si="6"/>
        <v>0</v>
      </c>
      <c r="Q158" s="158">
        <v>6.5000000000000002E-2</v>
      </c>
      <c r="R158" s="158">
        <f t="shared" si="7"/>
        <v>0.19500000000000001</v>
      </c>
      <c r="S158" s="158">
        <v>0</v>
      </c>
      <c r="T158" s="159">
        <f t="shared" si="8"/>
        <v>0</v>
      </c>
      <c r="AR158" s="106" t="s">
        <v>352</v>
      </c>
      <c r="AT158" s="106" t="s">
        <v>209</v>
      </c>
      <c r="AU158" s="106" t="s">
        <v>84</v>
      </c>
      <c r="AY158" s="3" t="s">
        <v>194</v>
      </c>
      <c r="BE158" s="81">
        <f t="shared" si="9"/>
        <v>0</v>
      </c>
      <c r="BF158" s="81">
        <f t="shared" si="10"/>
        <v>0</v>
      </c>
      <c r="BG158" s="81">
        <f t="shared" si="11"/>
        <v>0</v>
      </c>
      <c r="BH158" s="81">
        <f t="shared" si="12"/>
        <v>0</v>
      </c>
      <c r="BI158" s="81">
        <f t="shared" si="13"/>
        <v>0</v>
      </c>
      <c r="BJ158" s="3" t="s">
        <v>174</v>
      </c>
      <c r="BK158" s="81">
        <f t="shared" si="14"/>
        <v>0</v>
      </c>
      <c r="BL158" s="3" t="s">
        <v>352</v>
      </c>
      <c r="BM158" s="106" t="s">
        <v>790</v>
      </c>
    </row>
    <row r="159" spans="2:65" s="18" customFormat="1" ht="16.5" customHeight="1">
      <c r="B159" s="121"/>
      <c r="C159" s="150" t="s">
        <v>293</v>
      </c>
      <c r="D159" s="150" t="s">
        <v>197</v>
      </c>
      <c r="E159" s="151" t="s">
        <v>791</v>
      </c>
      <c r="F159" s="152" t="s">
        <v>792</v>
      </c>
      <c r="G159" s="153" t="s">
        <v>227</v>
      </c>
      <c r="H159" s="154">
        <v>36</v>
      </c>
      <c r="I159" s="155"/>
      <c r="J159" s="155">
        <f t="shared" si="5"/>
        <v>0</v>
      </c>
      <c r="K159" s="156"/>
      <c r="L159" s="19"/>
      <c r="M159" s="157" t="s">
        <v>1</v>
      </c>
      <c r="N159" s="120" t="s">
        <v>42</v>
      </c>
      <c r="P159" s="158">
        <f t="shared" si="6"/>
        <v>0</v>
      </c>
      <c r="Q159" s="158">
        <v>0</v>
      </c>
      <c r="R159" s="158">
        <f t="shared" si="7"/>
        <v>0</v>
      </c>
      <c r="S159" s="158">
        <v>0</v>
      </c>
      <c r="T159" s="159">
        <f t="shared" si="8"/>
        <v>0</v>
      </c>
      <c r="AR159" s="106" t="s">
        <v>84</v>
      </c>
      <c r="AT159" s="106" t="s">
        <v>197</v>
      </c>
      <c r="AU159" s="106" t="s">
        <v>84</v>
      </c>
      <c r="AY159" s="3" t="s">
        <v>194</v>
      </c>
      <c r="BE159" s="81">
        <f t="shared" si="9"/>
        <v>0</v>
      </c>
      <c r="BF159" s="81">
        <f t="shared" si="10"/>
        <v>0</v>
      </c>
      <c r="BG159" s="81">
        <f t="shared" si="11"/>
        <v>0</v>
      </c>
      <c r="BH159" s="81">
        <f t="shared" si="12"/>
        <v>0</v>
      </c>
      <c r="BI159" s="81">
        <f t="shared" si="13"/>
        <v>0</v>
      </c>
      <c r="BJ159" s="3" t="s">
        <v>174</v>
      </c>
      <c r="BK159" s="81">
        <f t="shared" si="14"/>
        <v>0</v>
      </c>
      <c r="BL159" s="3" t="s">
        <v>84</v>
      </c>
      <c r="BM159" s="106" t="s">
        <v>793</v>
      </c>
    </row>
    <row r="160" spans="2:65" s="18" customFormat="1" ht="24.2" customHeight="1">
      <c r="B160" s="121"/>
      <c r="C160" s="165" t="s">
        <v>297</v>
      </c>
      <c r="D160" s="165" t="s">
        <v>209</v>
      </c>
      <c r="E160" s="166" t="s">
        <v>794</v>
      </c>
      <c r="F160" s="167" t="s">
        <v>795</v>
      </c>
      <c r="G160" s="168" t="s">
        <v>227</v>
      </c>
      <c r="H160" s="169">
        <v>36</v>
      </c>
      <c r="I160" s="170"/>
      <c r="J160" s="170">
        <f t="shared" si="5"/>
        <v>0</v>
      </c>
      <c r="K160" s="171"/>
      <c r="L160" s="172"/>
      <c r="M160" s="173" t="s">
        <v>1</v>
      </c>
      <c r="N160" s="174" t="s">
        <v>42</v>
      </c>
      <c r="P160" s="158">
        <f t="shared" si="6"/>
        <v>0</v>
      </c>
      <c r="Q160" s="158">
        <v>4.2000000000000002E-4</v>
      </c>
      <c r="R160" s="158">
        <f t="shared" si="7"/>
        <v>1.5120000000000001E-2</v>
      </c>
      <c r="S160" s="158">
        <v>0</v>
      </c>
      <c r="T160" s="159">
        <f t="shared" si="8"/>
        <v>0</v>
      </c>
      <c r="AR160" s="106" t="s">
        <v>352</v>
      </c>
      <c r="AT160" s="106" t="s">
        <v>209</v>
      </c>
      <c r="AU160" s="106" t="s">
        <v>84</v>
      </c>
      <c r="AY160" s="3" t="s">
        <v>194</v>
      </c>
      <c r="BE160" s="81">
        <f t="shared" si="9"/>
        <v>0</v>
      </c>
      <c r="BF160" s="81">
        <f t="shared" si="10"/>
        <v>0</v>
      </c>
      <c r="BG160" s="81">
        <f t="shared" si="11"/>
        <v>0</v>
      </c>
      <c r="BH160" s="81">
        <f t="shared" si="12"/>
        <v>0</v>
      </c>
      <c r="BI160" s="81">
        <f t="shared" si="13"/>
        <v>0</v>
      </c>
      <c r="BJ160" s="3" t="s">
        <v>174</v>
      </c>
      <c r="BK160" s="81">
        <f t="shared" si="14"/>
        <v>0</v>
      </c>
      <c r="BL160" s="3" t="s">
        <v>352</v>
      </c>
      <c r="BM160" s="106" t="s">
        <v>796</v>
      </c>
    </row>
    <row r="161" spans="2:65" s="137" customFormat="1" ht="25.9" customHeight="1">
      <c r="B161" s="138"/>
      <c r="D161" s="139" t="s">
        <v>75</v>
      </c>
      <c r="E161" s="140" t="s">
        <v>192</v>
      </c>
      <c r="F161" s="140" t="s">
        <v>193</v>
      </c>
      <c r="I161" s="141"/>
      <c r="J161" s="142">
        <f>BK161</f>
        <v>0</v>
      </c>
      <c r="L161" s="138"/>
      <c r="M161" s="143"/>
      <c r="P161" s="144">
        <f>P162+P166+P169</f>
        <v>0</v>
      </c>
      <c r="R161" s="144">
        <f>R162+R166+R169</f>
        <v>18.533620250000002</v>
      </c>
      <c r="T161" s="145">
        <f>T162+T166+T169</f>
        <v>0</v>
      </c>
      <c r="AR161" s="139" t="s">
        <v>84</v>
      </c>
      <c r="AT161" s="146" t="s">
        <v>75</v>
      </c>
      <c r="AU161" s="146" t="s">
        <v>76</v>
      </c>
      <c r="AY161" s="139" t="s">
        <v>194</v>
      </c>
      <c r="BK161" s="147">
        <f>BK162+BK166+BK169</f>
        <v>0</v>
      </c>
    </row>
    <row r="162" spans="2:65" s="137" customFormat="1" ht="22.9" customHeight="1">
      <c r="B162" s="138"/>
      <c r="D162" s="139" t="s">
        <v>75</v>
      </c>
      <c r="E162" s="148" t="s">
        <v>174</v>
      </c>
      <c r="F162" s="148" t="s">
        <v>797</v>
      </c>
      <c r="I162" s="141"/>
      <c r="J162" s="149">
        <f>BK162</f>
        <v>0</v>
      </c>
      <c r="L162" s="138"/>
      <c r="M162" s="143"/>
      <c r="P162" s="144">
        <f>SUM(P163:P165)</f>
        <v>0</v>
      </c>
      <c r="R162" s="144">
        <f>SUM(R163:R165)</f>
        <v>18.230420250000002</v>
      </c>
      <c r="T162" s="145">
        <f>SUM(T163:T165)</f>
        <v>0</v>
      </c>
      <c r="AR162" s="139" t="s">
        <v>84</v>
      </c>
      <c r="AT162" s="146" t="s">
        <v>75</v>
      </c>
      <c r="AU162" s="146" t="s">
        <v>84</v>
      </c>
      <c r="AY162" s="139" t="s">
        <v>194</v>
      </c>
      <c r="BK162" s="147">
        <f>SUM(BK163:BK165)</f>
        <v>0</v>
      </c>
    </row>
    <row r="163" spans="2:65" s="18" customFormat="1" ht="33" customHeight="1">
      <c r="B163" s="121"/>
      <c r="C163" s="150" t="s">
        <v>301</v>
      </c>
      <c r="D163" s="150" t="s">
        <v>197</v>
      </c>
      <c r="E163" s="151" t="s">
        <v>798</v>
      </c>
      <c r="F163" s="152" t="s">
        <v>799</v>
      </c>
      <c r="G163" s="153" t="s">
        <v>419</v>
      </c>
      <c r="H163" s="154">
        <v>5</v>
      </c>
      <c r="I163" s="155"/>
      <c r="J163" s="155">
        <f>ROUND(I163*H163,2)</f>
        <v>0</v>
      </c>
      <c r="K163" s="156"/>
      <c r="L163" s="177" t="s">
        <v>3461</v>
      </c>
      <c r="M163" s="157" t="s">
        <v>1</v>
      </c>
      <c r="N163" s="120" t="s">
        <v>42</v>
      </c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AR163" s="106" t="s">
        <v>213</v>
      </c>
      <c r="AT163" s="106" t="s">
        <v>197</v>
      </c>
      <c r="AU163" s="106" t="s">
        <v>174</v>
      </c>
      <c r="AY163" s="3" t="s">
        <v>194</v>
      </c>
      <c r="BE163" s="81">
        <f>IF(N163="základná",J163,0)</f>
        <v>0</v>
      </c>
      <c r="BF163" s="81">
        <f>IF(N163="znížená",J163,0)</f>
        <v>0</v>
      </c>
      <c r="BG163" s="81">
        <f>IF(N163="zákl. prenesená",J163,0)</f>
        <v>0</v>
      </c>
      <c r="BH163" s="81">
        <f>IF(N163="zníž. prenesená",J163,0)</f>
        <v>0</v>
      </c>
      <c r="BI163" s="81">
        <f>IF(N163="nulová",J163,0)</f>
        <v>0</v>
      </c>
      <c r="BJ163" s="3" t="s">
        <v>174</v>
      </c>
      <c r="BK163" s="81">
        <f>ROUND(I163*H163,2)</f>
        <v>0</v>
      </c>
      <c r="BL163" s="3" t="s">
        <v>213</v>
      </c>
      <c r="BM163" s="106" t="s">
        <v>800</v>
      </c>
    </row>
    <row r="164" spans="2:65" s="18" customFormat="1" ht="24.2" customHeight="1">
      <c r="B164" s="121"/>
      <c r="C164" s="150" t="s">
        <v>305</v>
      </c>
      <c r="D164" s="150" t="s">
        <v>197</v>
      </c>
      <c r="E164" s="151" t="s">
        <v>801</v>
      </c>
      <c r="F164" s="152" t="s">
        <v>802</v>
      </c>
      <c r="G164" s="153" t="s">
        <v>803</v>
      </c>
      <c r="H164" s="154">
        <v>0.7</v>
      </c>
      <c r="I164" s="155"/>
      <c r="J164" s="155">
        <f>ROUND(I164*H164,2)</f>
        <v>0</v>
      </c>
      <c r="K164" s="156"/>
      <c r="L164" s="177" t="s">
        <v>3461</v>
      </c>
      <c r="M164" s="157" t="s">
        <v>1</v>
      </c>
      <c r="N164" s="120" t="s">
        <v>42</v>
      </c>
      <c r="P164" s="158">
        <f>O164*H164</f>
        <v>0</v>
      </c>
      <c r="Q164" s="158">
        <v>2.0699999999999998</v>
      </c>
      <c r="R164" s="158">
        <f>Q164*H164</f>
        <v>1.4489999999999998</v>
      </c>
      <c r="S164" s="158">
        <v>0</v>
      </c>
      <c r="T164" s="159">
        <f>S164*H164</f>
        <v>0</v>
      </c>
      <c r="AR164" s="106" t="s">
        <v>84</v>
      </c>
      <c r="AT164" s="106" t="s">
        <v>197</v>
      </c>
      <c r="AU164" s="106" t="s">
        <v>174</v>
      </c>
      <c r="AY164" s="3" t="s">
        <v>194</v>
      </c>
      <c r="BE164" s="81">
        <f>IF(N164="základná",J164,0)</f>
        <v>0</v>
      </c>
      <c r="BF164" s="81">
        <f>IF(N164="znížená",J164,0)</f>
        <v>0</v>
      </c>
      <c r="BG164" s="81">
        <f>IF(N164="zákl. prenesená",J164,0)</f>
        <v>0</v>
      </c>
      <c r="BH164" s="81">
        <f>IF(N164="zníž. prenesená",J164,0)</f>
        <v>0</v>
      </c>
      <c r="BI164" s="81">
        <f>IF(N164="nulová",J164,0)</f>
        <v>0</v>
      </c>
      <c r="BJ164" s="3" t="s">
        <v>174</v>
      </c>
      <c r="BK164" s="81">
        <f>ROUND(I164*H164,2)</f>
        <v>0</v>
      </c>
      <c r="BL164" s="3" t="s">
        <v>84</v>
      </c>
      <c r="BM164" s="106" t="s">
        <v>804</v>
      </c>
    </row>
    <row r="165" spans="2:65" s="18" customFormat="1" ht="16.5" customHeight="1">
      <c r="B165" s="121"/>
      <c r="C165" s="150" t="s">
        <v>309</v>
      </c>
      <c r="D165" s="150" t="s">
        <v>197</v>
      </c>
      <c r="E165" s="151" t="s">
        <v>805</v>
      </c>
      <c r="F165" s="152" t="s">
        <v>806</v>
      </c>
      <c r="G165" s="153" t="s">
        <v>803</v>
      </c>
      <c r="H165" s="154">
        <v>7.5</v>
      </c>
      <c r="I165" s="155"/>
      <c r="J165" s="155">
        <f>ROUND(I165*H165,2)</f>
        <v>0</v>
      </c>
      <c r="K165" s="156"/>
      <c r="L165" s="177" t="s">
        <v>3461</v>
      </c>
      <c r="M165" s="157" t="s">
        <v>1</v>
      </c>
      <c r="N165" s="120" t="s">
        <v>42</v>
      </c>
      <c r="P165" s="158">
        <f>O165*H165</f>
        <v>0</v>
      </c>
      <c r="Q165" s="158">
        <v>2.2375227</v>
      </c>
      <c r="R165" s="158">
        <f>Q165*H165</f>
        <v>16.78142025</v>
      </c>
      <c r="S165" s="158">
        <v>0</v>
      </c>
      <c r="T165" s="159">
        <f>S165*H165</f>
        <v>0</v>
      </c>
      <c r="AR165" s="106" t="s">
        <v>84</v>
      </c>
      <c r="AT165" s="106" t="s">
        <v>197</v>
      </c>
      <c r="AU165" s="106" t="s">
        <v>174</v>
      </c>
      <c r="AY165" s="3" t="s">
        <v>194</v>
      </c>
      <c r="BE165" s="81">
        <f>IF(N165="základná",J165,0)</f>
        <v>0</v>
      </c>
      <c r="BF165" s="81">
        <f>IF(N165="znížená",J165,0)</f>
        <v>0</v>
      </c>
      <c r="BG165" s="81">
        <f>IF(N165="zákl. prenesená",J165,0)</f>
        <v>0</v>
      </c>
      <c r="BH165" s="81">
        <f>IF(N165="zníž. prenesená",J165,0)</f>
        <v>0</v>
      </c>
      <c r="BI165" s="81">
        <f>IF(N165="nulová",J165,0)</f>
        <v>0</v>
      </c>
      <c r="BJ165" s="3" t="s">
        <v>174</v>
      </c>
      <c r="BK165" s="81">
        <f>ROUND(I165*H165,2)</f>
        <v>0</v>
      </c>
      <c r="BL165" s="3" t="s">
        <v>84</v>
      </c>
      <c r="BM165" s="106" t="s">
        <v>807</v>
      </c>
    </row>
    <row r="166" spans="2:65" s="137" customFormat="1" ht="22.9" customHeight="1">
      <c r="B166" s="138"/>
      <c r="D166" s="139" t="s">
        <v>75</v>
      </c>
      <c r="E166" s="148" t="s">
        <v>224</v>
      </c>
      <c r="F166" s="148" t="s">
        <v>808</v>
      </c>
      <c r="I166" s="141"/>
      <c r="J166" s="149">
        <f>BK166</f>
        <v>0</v>
      </c>
      <c r="L166" s="138"/>
      <c r="M166" s="143"/>
      <c r="P166" s="144">
        <f>SUM(P167:P168)</f>
        <v>0</v>
      </c>
      <c r="R166" s="144">
        <f>SUM(R167:R168)</f>
        <v>0.30319999999999997</v>
      </c>
      <c r="T166" s="145">
        <f>SUM(T167:T168)</f>
        <v>0</v>
      </c>
      <c r="AR166" s="139" t="s">
        <v>84</v>
      </c>
      <c r="AT166" s="146" t="s">
        <v>75</v>
      </c>
      <c r="AU166" s="146" t="s">
        <v>84</v>
      </c>
      <c r="AY166" s="139" t="s">
        <v>194</v>
      </c>
      <c r="BK166" s="147">
        <f>SUM(BK167:BK168)</f>
        <v>0</v>
      </c>
    </row>
    <row r="167" spans="2:65" s="18" customFormat="1" ht="24.2" customHeight="1">
      <c r="B167" s="121"/>
      <c r="C167" s="150" t="s">
        <v>313</v>
      </c>
      <c r="D167" s="150" t="s">
        <v>197</v>
      </c>
      <c r="E167" s="151" t="s">
        <v>809</v>
      </c>
      <c r="F167" s="152" t="s">
        <v>810</v>
      </c>
      <c r="G167" s="153" t="s">
        <v>227</v>
      </c>
      <c r="H167" s="154">
        <v>4</v>
      </c>
      <c r="I167" s="155"/>
      <c r="J167" s="155">
        <f>ROUND(I167*H167,2)</f>
        <v>0</v>
      </c>
      <c r="K167" s="156"/>
      <c r="L167" s="177" t="s">
        <v>3461</v>
      </c>
      <c r="M167" s="157" t="s">
        <v>1</v>
      </c>
      <c r="N167" s="120" t="s">
        <v>42</v>
      </c>
      <c r="P167" s="158">
        <f>O167*H167</f>
        <v>0</v>
      </c>
      <c r="Q167" s="158">
        <v>7.4999999999999997E-2</v>
      </c>
      <c r="R167" s="158">
        <f>Q167*H167</f>
        <v>0.3</v>
      </c>
      <c r="S167" s="158">
        <v>0</v>
      </c>
      <c r="T167" s="159">
        <f>S167*H167</f>
        <v>0</v>
      </c>
      <c r="AR167" s="106" t="s">
        <v>84</v>
      </c>
      <c r="AT167" s="106" t="s">
        <v>197</v>
      </c>
      <c r="AU167" s="106" t="s">
        <v>174</v>
      </c>
      <c r="AY167" s="3" t="s">
        <v>194</v>
      </c>
      <c r="BE167" s="81">
        <f>IF(N167="základná",J167,0)</f>
        <v>0</v>
      </c>
      <c r="BF167" s="81">
        <f>IF(N167="znížená",J167,0)</f>
        <v>0</v>
      </c>
      <c r="BG167" s="81">
        <f>IF(N167="zákl. prenesená",J167,0)</f>
        <v>0</v>
      </c>
      <c r="BH167" s="81">
        <f>IF(N167="zníž. prenesená",J167,0)</f>
        <v>0</v>
      </c>
      <c r="BI167" s="81">
        <f>IF(N167="nulová",J167,0)</f>
        <v>0</v>
      </c>
      <c r="BJ167" s="3" t="s">
        <v>174</v>
      </c>
      <c r="BK167" s="81">
        <f>ROUND(I167*H167,2)</f>
        <v>0</v>
      </c>
      <c r="BL167" s="3" t="s">
        <v>84</v>
      </c>
      <c r="BM167" s="106" t="s">
        <v>811</v>
      </c>
    </row>
    <row r="168" spans="2:65" s="18" customFormat="1" ht="24.2" customHeight="1">
      <c r="B168" s="121"/>
      <c r="C168" s="165" t="s">
        <v>317</v>
      </c>
      <c r="D168" s="165" t="s">
        <v>209</v>
      </c>
      <c r="E168" s="166" t="s">
        <v>812</v>
      </c>
      <c r="F168" s="167" t="s">
        <v>813</v>
      </c>
      <c r="G168" s="168" t="s">
        <v>284</v>
      </c>
      <c r="H168" s="169">
        <v>4</v>
      </c>
      <c r="I168" s="170"/>
      <c r="J168" s="170">
        <f>ROUND(I168*H168,2)</f>
        <v>0</v>
      </c>
      <c r="K168" s="171"/>
      <c r="L168" s="177" t="s">
        <v>3461</v>
      </c>
      <c r="M168" s="173" t="s">
        <v>1</v>
      </c>
      <c r="N168" s="174" t="s">
        <v>42</v>
      </c>
      <c r="P168" s="158">
        <f>O168*H168</f>
        <v>0</v>
      </c>
      <c r="Q168" s="158">
        <v>8.0000000000000004E-4</v>
      </c>
      <c r="R168" s="158">
        <f>Q168*H168</f>
        <v>3.2000000000000002E-3</v>
      </c>
      <c r="S168" s="158">
        <v>0</v>
      </c>
      <c r="T168" s="159">
        <f>S168*H168</f>
        <v>0</v>
      </c>
      <c r="AR168" s="106" t="s">
        <v>174</v>
      </c>
      <c r="AT168" s="106" t="s">
        <v>209</v>
      </c>
      <c r="AU168" s="106" t="s">
        <v>174</v>
      </c>
      <c r="AY168" s="3" t="s">
        <v>194</v>
      </c>
      <c r="BE168" s="81">
        <f>IF(N168="základná",J168,0)</f>
        <v>0</v>
      </c>
      <c r="BF168" s="81">
        <f>IF(N168="znížená",J168,0)</f>
        <v>0</v>
      </c>
      <c r="BG168" s="81">
        <f>IF(N168="zákl. prenesená",J168,0)</f>
        <v>0</v>
      </c>
      <c r="BH168" s="81">
        <f>IF(N168="zníž. prenesená",J168,0)</f>
        <v>0</v>
      </c>
      <c r="BI168" s="81">
        <f>IF(N168="nulová",J168,0)</f>
        <v>0</v>
      </c>
      <c r="BJ168" s="3" t="s">
        <v>174</v>
      </c>
      <c r="BK168" s="81">
        <f>ROUND(I168*H168,2)</f>
        <v>0</v>
      </c>
      <c r="BL168" s="3" t="s">
        <v>84</v>
      </c>
      <c r="BM168" s="106" t="s">
        <v>814</v>
      </c>
    </row>
    <row r="169" spans="2:65" s="137" customFormat="1" ht="22.9" customHeight="1">
      <c r="B169" s="138"/>
      <c r="D169" s="139" t="s">
        <v>75</v>
      </c>
      <c r="E169" s="148" t="s">
        <v>354</v>
      </c>
      <c r="F169" s="148" t="s">
        <v>355</v>
      </c>
      <c r="I169" s="141"/>
      <c r="J169" s="149">
        <f>BK169</f>
        <v>0</v>
      </c>
      <c r="L169" s="138"/>
      <c r="M169" s="143"/>
      <c r="P169" s="144">
        <f>SUM(P170:P177)</f>
        <v>0</v>
      </c>
      <c r="R169" s="144">
        <f>SUM(R170:R177)</f>
        <v>0</v>
      </c>
      <c r="T169" s="145">
        <f>SUM(T170:T177)</f>
        <v>0</v>
      </c>
      <c r="AR169" s="139" t="s">
        <v>213</v>
      </c>
      <c r="AT169" s="146" t="s">
        <v>75</v>
      </c>
      <c r="AU169" s="146" t="s">
        <v>84</v>
      </c>
      <c r="AY169" s="139" t="s">
        <v>194</v>
      </c>
      <c r="BK169" s="147">
        <f>SUM(BK170:BK177)</f>
        <v>0</v>
      </c>
    </row>
    <row r="170" spans="2:65" s="18" customFormat="1" ht="33" customHeight="1">
      <c r="B170" s="121"/>
      <c r="C170" s="150" t="s">
        <v>321</v>
      </c>
      <c r="D170" s="150" t="s">
        <v>197</v>
      </c>
      <c r="E170" s="151" t="s">
        <v>356</v>
      </c>
      <c r="F170" s="152" t="s">
        <v>357</v>
      </c>
      <c r="G170" s="153" t="s">
        <v>358</v>
      </c>
      <c r="H170" s="154">
        <v>240</v>
      </c>
      <c r="I170" s="155"/>
      <c r="J170" s="155">
        <f t="shared" ref="J170:J177" si="15">ROUND(I170*H170,2)</f>
        <v>0</v>
      </c>
      <c r="K170" s="156"/>
      <c r="L170" s="19"/>
      <c r="M170" s="157" t="s">
        <v>1</v>
      </c>
      <c r="N170" s="120" t="s">
        <v>42</v>
      </c>
      <c r="P170" s="158">
        <f t="shared" ref="P170:P177" si="16">O170*H170</f>
        <v>0</v>
      </c>
      <c r="Q170" s="158">
        <v>0</v>
      </c>
      <c r="R170" s="158">
        <f t="shared" ref="R170:R177" si="17">Q170*H170</f>
        <v>0</v>
      </c>
      <c r="S170" s="158">
        <v>0</v>
      </c>
      <c r="T170" s="159">
        <f t="shared" ref="T170:T177" si="18">S170*H170</f>
        <v>0</v>
      </c>
      <c r="AR170" s="106" t="s">
        <v>359</v>
      </c>
      <c r="AT170" s="106" t="s">
        <v>197</v>
      </c>
      <c r="AU170" s="106" t="s">
        <v>174</v>
      </c>
      <c r="AY170" s="3" t="s">
        <v>194</v>
      </c>
      <c r="BE170" s="81">
        <f t="shared" ref="BE170:BE177" si="19">IF(N170="základná",J170,0)</f>
        <v>0</v>
      </c>
      <c r="BF170" s="81">
        <f t="shared" ref="BF170:BF177" si="20">IF(N170="znížená",J170,0)</f>
        <v>0</v>
      </c>
      <c r="BG170" s="81">
        <f t="shared" ref="BG170:BG177" si="21">IF(N170="zákl. prenesená",J170,0)</f>
        <v>0</v>
      </c>
      <c r="BH170" s="81">
        <f t="shared" ref="BH170:BH177" si="22">IF(N170="zníž. prenesená",J170,0)</f>
        <v>0</v>
      </c>
      <c r="BI170" s="81">
        <f t="shared" ref="BI170:BI177" si="23">IF(N170="nulová",J170,0)</f>
        <v>0</v>
      </c>
      <c r="BJ170" s="3" t="s">
        <v>174</v>
      </c>
      <c r="BK170" s="81">
        <f t="shared" ref="BK170:BK177" si="24">ROUND(I170*H170,2)</f>
        <v>0</v>
      </c>
      <c r="BL170" s="3" t="s">
        <v>359</v>
      </c>
      <c r="BM170" s="106" t="s">
        <v>815</v>
      </c>
    </row>
    <row r="171" spans="2:65" s="18" customFormat="1" ht="37.9" customHeight="1">
      <c r="B171" s="121"/>
      <c r="C171" s="150" t="s">
        <v>325</v>
      </c>
      <c r="D171" s="150" t="s">
        <v>197</v>
      </c>
      <c r="E171" s="151" t="s">
        <v>361</v>
      </c>
      <c r="F171" s="152" t="s">
        <v>362</v>
      </c>
      <c r="G171" s="153" t="s">
        <v>358</v>
      </c>
      <c r="H171" s="154">
        <v>480</v>
      </c>
      <c r="I171" s="155"/>
      <c r="J171" s="155">
        <f t="shared" si="15"/>
        <v>0</v>
      </c>
      <c r="K171" s="156"/>
      <c r="L171" s="19"/>
      <c r="M171" s="157" t="s">
        <v>1</v>
      </c>
      <c r="N171" s="120" t="s">
        <v>42</v>
      </c>
      <c r="P171" s="158">
        <f t="shared" si="16"/>
        <v>0</v>
      </c>
      <c r="Q171" s="158">
        <v>0</v>
      </c>
      <c r="R171" s="158">
        <f t="shared" si="17"/>
        <v>0</v>
      </c>
      <c r="S171" s="158">
        <v>0</v>
      </c>
      <c r="T171" s="159">
        <f t="shared" si="18"/>
        <v>0</v>
      </c>
      <c r="AR171" s="106" t="s">
        <v>359</v>
      </c>
      <c r="AT171" s="106" t="s">
        <v>197</v>
      </c>
      <c r="AU171" s="106" t="s">
        <v>174</v>
      </c>
      <c r="AY171" s="3" t="s">
        <v>194</v>
      </c>
      <c r="BE171" s="81">
        <f t="shared" si="19"/>
        <v>0</v>
      </c>
      <c r="BF171" s="81">
        <f t="shared" si="20"/>
        <v>0</v>
      </c>
      <c r="BG171" s="81">
        <f t="shared" si="21"/>
        <v>0</v>
      </c>
      <c r="BH171" s="81">
        <f t="shared" si="22"/>
        <v>0</v>
      </c>
      <c r="BI171" s="81">
        <f t="shared" si="23"/>
        <v>0</v>
      </c>
      <c r="BJ171" s="3" t="s">
        <v>174</v>
      </c>
      <c r="BK171" s="81">
        <f t="shared" si="24"/>
        <v>0</v>
      </c>
      <c r="BL171" s="3" t="s">
        <v>359</v>
      </c>
      <c r="BM171" s="106" t="s">
        <v>816</v>
      </c>
    </row>
    <row r="172" spans="2:65" s="18" customFormat="1" ht="16.5" customHeight="1">
      <c r="B172" s="121"/>
      <c r="C172" s="150" t="s">
        <v>329</v>
      </c>
      <c r="D172" s="150" t="s">
        <v>197</v>
      </c>
      <c r="E172" s="151" t="s">
        <v>364</v>
      </c>
      <c r="F172" s="152" t="s">
        <v>365</v>
      </c>
      <c r="G172" s="153" t="s">
        <v>358</v>
      </c>
      <c r="H172" s="154">
        <v>16</v>
      </c>
      <c r="I172" s="155"/>
      <c r="J172" s="155">
        <f t="shared" si="15"/>
        <v>0</v>
      </c>
      <c r="K172" s="156"/>
      <c r="L172" s="19"/>
      <c r="M172" s="157" t="s">
        <v>1</v>
      </c>
      <c r="N172" s="120" t="s">
        <v>42</v>
      </c>
      <c r="P172" s="158">
        <f t="shared" si="16"/>
        <v>0</v>
      </c>
      <c r="Q172" s="158">
        <v>0</v>
      </c>
      <c r="R172" s="158">
        <f t="shared" si="17"/>
        <v>0</v>
      </c>
      <c r="S172" s="158">
        <v>0</v>
      </c>
      <c r="T172" s="159">
        <f t="shared" si="18"/>
        <v>0</v>
      </c>
      <c r="AR172" s="106" t="s">
        <v>84</v>
      </c>
      <c r="AT172" s="106" t="s">
        <v>197</v>
      </c>
      <c r="AU172" s="106" t="s">
        <v>174</v>
      </c>
      <c r="AY172" s="3" t="s">
        <v>194</v>
      </c>
      <c r="BE172" s="81">
        <f t="shared" si="19"/>
        <v>0</v>
      </c>
      <c r="BF172" s="81">
        <f t="shared" si="20"/>
        <v>0</v>
      </c>
      <c r="BG172" s="81">
        <f t="shared" si="21"/>
        <v>0</v>
      </c>
      <c r="BH172" s="81">
        <f t="shared" si="22"/>
        <v>0</v>
      </c>
      <c r="BI172" s="81">
        <f t="shared" si="23"/>
        <v>0</v>
      </c>
      <c r="BJ172" s="3" t="s">
        <v>174</v>
      </c>
      <c r="BK172" s="81">
        <f t="shared" si="24"/>
        <v>0</v>
      </c>
      <c r="BL172" s="3" t="s">
        <v>84</v>
      </c>
      <c r="BM172" s="106" t="s">
        <v>817</v>
      </c>
    </row>
    <row r="173" spans="2:65" s="18" customFormat="1" ht="16.5" customHeight="1">
      <c r="B173" s="121"/>
      <c r="C173" s="150" t="s">
        <v>333</v>
      </c>
      <c r="D173" s="150" t="s">
        <v>197</v>
      </c>
      <c r="E173" s="151" t="s">
        <v>367</v>
      </c>
      <c r="F173" s="152" t="s">
        <v>368</v>
      </c>
      <c r="G173" s="153" t="s">
        <v>358</v>
      </c>
      <c r="H173" s="154">
        <v>160</v>
      </c>
      <c r="I173" s="155"/>
      <c r="J173" s="155">
        <f t="shared" si="15"/>
        <v>0</v>
      </c>
      <c r="K173" s="156"/>
      <c r="L173" s="19"/>
      <c r="M173" s="157" t="s">
        <v>1</v>
      </c>
      <c r="N173" s="120" t="s">
        <v>42</v>
      </c>
      <c r="P173" s="158">
        <f t="shared" si="16"/>
        <v>0</v>
      </c>
      <c r="Q173" s="158">
        <v>0</v>
      </c>
      <c r="R173" s="158">
        <f t="shared" si="17"/>
        <v>0</v>
      </c>
      <c r="S173" s="158">
        <v>0</v>
      </c>
      <c r="T173" s="159">
        <f t="shared" si="18"/>
        <v>0</v>
      </c>
      <c r="AR173" s="106" t="s">
        <v>84</v>
      </c>
      <c r="AT173" s="106" t="s">
        <v>197</v>
      </c>
      <c r="AU173" s="106" t="s">
        <v>174</v>
      </c>
      <c r="AY173" s="3" t="s">
        <v>194</v>
      </c>
      <c r="BE173" s="81">
        <f t="shared" si="19"/>
        <v>0</v>
      </c>
      <c r="BF173" s="81">
        <f t="shared" si="20"/>
        <v>0</v>
      </c>
      <c r="BG173" s="81">
        <f t="shared" si="21"/>
        <v>0</v>
      </c>
      <c r="BH173" s="81">
        <f t="shared" si="22"/>
        <v>0</v>
      </c>
      <c r="BI173" s="81">
        <f t="shared" si="23"/>
        <v>0</v>
      </c>
      <c r="BJ173" s="3" t="s">
        <v>174</v>
      </c>
      <c r="BK173" s="81">
        <f t="shared" si="24"/>
        <v>0</v>
      </c>
      <c r="BL173" s="3" t="s">
        <v>84</v>
      </c>
      <c r="BM173" s="106" t="s">
        <v>818</v>
      </c>
    </row>
    <row r="174" spans="2:65" s="18" customFormat="1" ht="16.5" customHeight="1">
      <c r="B174" s="121"/>
      <c r="C174" s="150" t="s">
        <v>337</v>
      </c>
      <c r="D174" s="150" t="s">
        <v>197</v>
      </c>
      <c r="E174" s="151" t="s">
        <v>370</v>
      </c>
      <c r="F174" s="152" t="s">
        <v>371</v>
      </c>
      <c r="G174" s="153" t="s">
        <v>358</v>
      </c>
      <c r="H174" s="154">
        <v>160</v>
      </c>
      <c r="I174" s="155"/>
      <c r="J174" s="155">
        <f t="shared" si="15"/>
        <v>0</v>
      </c>
      <c r="K174" s="156"/>
      <c r="L174" s="19"/>
      <c r="M174" s="157" t="s">
        <v>1</v>
      </c>
      <c r="N174" s="120" t="s">
        <v>42</v>
      </c>
      <c r="P174" s="158">
        <f t="shared" si="16"/>
        <v>0</v>
      </c>
      <c r="Q174" s="158">
        <v>0</v>
      </c>
      <c r="R174" s="158">
        <f t="shared" si="17"/>
        <v>0</v>
      </c>
      <c r="S174" s="158">
        <v>0</v>
      </c>
      <c r="T174" s="159">
        <f t="shared" si="18"/>
        <v>0</v>
      </c>
      <c r="AR174" s="106" t="s">
        <v>84</v>
      </c>
      <c r="AT174" s="106" t="s">
        <v>197</v>
      </c>
      <c r="AU174" s="106" t="s">
        <v>174</v>
      </c>
      <c r="AY174" s="3" t="s">
        <v>194</v>
      </c>
      <c r="BE174" s="81">
        <f t="shared" si="19"/>
        <v>0</v>
      </c>
      <c r="BF174" s="81">
        <f t="shared" si="20"/>
        <v>0</v>
      </c>
      <c r="BG174" s="81">
        <f t="shared" si="21"/>
        <v>0</v>
      </c>
      <c r="BH174" s="81">
        <f t="shared" si="22"/>
        <v>0</v>
      </c>
      <c r="BI174" s="81">
        <f t="shared" si="23"/>
        <v>0</v>
      </c>
      <c r="BJ174" s="3" t="s">
        <v>174</v>
      </c>
      <c r="BK174" s="81">
        <f t="shared" si="24"/>
        <v>0</v>
      </c>
      <c r="BL174" s="3" t="s">
        <v>84</v>
      </c>
      <c r="BM174" s="106" t="s">
        <v>819</v>
      </c>
    </row>
    <row r="175" spans="2:65" s="18" customFormat="1" ht="16.5" customHeight="1">
      <c r="B175" s="121"/>
      <c r="C175" s="150" t="s">
        <v>464</v>
      </c>
      <c r="D175" s="150" t="s">
        <v>197</v>
      </c>
      <c r="E175" s="151" t="s">
        <v>373</v>
      </c>
      <c r="F175" s="152" t="s">
        <v>374</v>
      </c>
      <c r="G175" s="153" t="s">
        <v>358</v>
      </c>
      <c r="H175" s="154">
        <v>80</v>
      </c>
      <c r="I175" s="155"/>
      <c r="J175" s="155">
        <f t="shared" si="15"/>
        <v>0</v>
      </c>
      <c r="K175" s="156"/>
      <c r="L175" s="19"/>
      <c r="M175" s="157" t="s">
        <v>1</v>
      </c>
      <c r="N175" s="120" t="s">
        <v>42</v>
      </c>
      <c r="P175" s="158">
        <f t="shared" si="16"/>
        <v>0</v>
      </c>
      <c r="Q175" s="158">
        <v>0</v>
      </c>
      <c r="R175" s="158">
        <f t="shared" si="17"/>
        <v>0</v>
      </c>
      <c r="S175" s="158">
        <v>0</v>
      </c>
      <c r="T175" s="159">
        <f t="shared" si="18"/>
        <v>0</v>
      </c>
      <c r="AR175" s="106" t="s">
        <v>84</v>
      </c>
      <c r="AT175" s="106" t="s">
        <v>197</v>
      </c>
      <c r="AU175" s="106" t="s">
        <v>174</v>
      </c>
      <c r="AY175" s="3" t="s">
        <v>194</v>
      </c>
      <c r="BE175" s="81">
        <f t="shared" si="19"/>
        <v>0</v>
      </c>
      <c r="BF175" s="81">
        <f t="shared" si="20"/>
        <v>0</v>
      </c>
      <c r="BG175" s="81">
        <f t="shared" si="21"/>
        <v>0</v>
      </c>
      <c r="BH175" s="81">
        <f t="shared" si="22"/>
        <v>0</v>
      </c>
      <c r="BI175" s="81">
        <f t="shared" si="23"/>
        <v>0</v>
      </c>
      <c r="BJ175" s="3" t="s">
        <v>174</v>
      </c>
      <c r="BK175" s="81">
        <f t="shared" si="24"/>
        <v>0</v>
      </c>
      <c r="BL175" s="3" t="s">
        <v>84</v>
      </c>
      <c r="BM175" s="106" t="s">
        <v>820</v>
      </c>
    </row>
    <row r="176" spans="2:65" s="18" customFormat="1" ht="21.75" customHeight="1">
      <c r="B176" s="121"/>
      <c r="C176" s="150" t="s">
        <v>468</v>
      </c>
      <c r="D176" s="150" t="s">
        <v>197</v>
      </c>
      <c r="E176" s="151" t="s">
        <v>376</v>
      </c>
      <c r="F176" s="152" t="s">
        <v>377</v>
      </c>
      <c r="G176" s="153" t="s">
        <v>358</v>
      </c>
      <c r="H176" s="154">
        <v>80</v>
      </c>
      <c r="I176" s="155"/>
      <c r="J176" s="155">
        <f t="shared" si="15"/>
        <v>0</v>
      </c>
      <c r="K176" s="156"/>
      <c r="L176" s="19"/>
      <c r="M176" s="157" t="s">
        <v>1</v>
      </c>
      <c r="N176" s="120" t="s">
        <v>42</v>
      </c>
      <c r="P176" s="158">
        <f t="shared" si="16"/>
        <v>0</v>
      </c>
      <c r="Q176" s="158">
        <v>0</v>
      </c>
      <c r="R176" s="158">
        <f t="shared" si="17"/>
        <v>0</v>
      </c>
      <c r="S176" s="158">
        <v>0</v>
      </c>
      <c r="T176" s="159">
        <f t="shared" si="18"/>
        <v>0</v>
      </c>
      <c r="AR176" s="106" t="s">
        <v>84</v>
      </c>
      <c r="AT176" s="106" t="s">
        <v>197</v>
      </c>
      <c r="AU176" s="106" t="s">
        <v>174</v>
      </c>
      <c r="AY176" s="3" t="s">
        <v>194</v>
      </c>
      <c r="BE176" s="81">
        <f t="shared" si="19"/>
        <v>0</v>
      </c>
      <c r="BF176" s="81">
        <f t="shared" si="20"/>
        <v>0</v>
      </c>
      <c r="BG176" s="81">
        <f t="shared" si="21"/>
        <v>0</v>
      </c>
      <c r="BH176" s="81">
        <f t="shared" si="22"/>
        <v>0</v>
      </c>
      <c r="BI176" s="81">
        <f t="shared" si="23"/>
        <v>0</v>
      </c>
      <c r="BJ176" s="3" t="s">
        <v>174</v>
      </c>
      <c r="BK176" s="81">
        <f t="shared" si="24"/>
        <v>0</v>
      </c>
      <c r="BL176" s="3" t="s">
        <v>84</v>
      </c>
      <c r="BM176" s="106" t="s">
        <v>821</v>
      </c>
    </row>
    <row r="177" spans="2:65" s="18" customFormat="1" ht="21.75" customHeight="1">
      <c r="B177" s="121"/>
      <c r="C177" s="150" t="s">
        <v>472</v>
      </c>
      <c r="D177" s="150" t="s">
        <v>197</v>
      </c>
      <c r="E177" s="151" t="s">
        <v>379</v>
      </c>
      <c r="F177" s="152" t="s">
        <v>380</v>
      </c>
      <c r="G177" s="153" t="s">
        <v>358</v>
      </c>
      <c r="H177" s="154">
        <v>80</v>
      </c>
      <c r="I177" s="155"/>
      <c r="J177" s="155">
        <f t="shared" si="15"/>
        <v>0</v>
      </c>
      <c r="K177" s="156"/>
      <c r="L177" s="19"/>
      <c r="M177" s="157" t="s">
        <v>1</v>
      </c>
      <c r="N177" s="120" t="s">
        <v>42</v>
      </c>
      <c r="P177" s="158">
        <f t="shared" si="16"/>
        <v>0</v>
      </c>
      <c r="Q177" s="158">
        <v>0</v>
      </c>
      <c r="R177" s="158">
        <f t="shared" si="17"/>
        <v>0</v>
      </c>
      <c r="S177" s="158">
        <v>0</v>
      </c>
      <c r="T177" s="159">
        <f t="shared" si="18"/>
        <v>0</v>
      </c>
      <c r="AR177" s="106" t="s">
        <v>84</v>
      </c>
      <c r="AT177" s="106" t="s">
        <v>197</v>
      </c>
      <c r="AU177" s="106" t="s">
        <v>174</v>
      </c>
      <c r="AY177" s="3" t="s">
        <v>194</v>
      </c>
      <c r="BE177" s="81">
        <f t="shared" si="19"/>
        <v>0</v>
      </c>
      <c r="BF177" s="81">
        <f t="shared" si="20"/>
        <v>0</v>
      </c>
      <c r="BG177" s="81">
        <f t="shared" si="21"/>
        <v>0</v>
      </c>
      <c r="BH177" s="81">
        <f t="shared" si="22"/>
        <v>0</v>
      </c>
      <c r="BI177" s="81">
        <f t="shared" si="23"/>
        <v>0</v>
      </c>
      <c r="BJ177" s="3" t="s">
        <v>174</v>
      </c>
      <c r="BK177" s="81">
        <f t="shared" si="24"/>
        <v>0</v>
      </c>
      <c r="BL177" s="3" t="s">
        <v>84</v>
      </c>
      <c r="BM177" s="106" t="s">
        <v>822</v>
      </c>
    </row>
    <row r="178" spans="2:65" s="137" customFormat="1" ht="25.9" customHeight="1">
      <c r="B178" s="138"/>
      <c r="D178" s="139" t="s">
        <v>75</v>
      </c>
      <c r="E178" s="140" t="s">
        <v>209</v>
      </c>
      <c r="F178" s="140" t="s">
        <v>210</v>
      </c>
      <c r="I178" s="141"/>
      <c r="J178" s="142">
        <f>BK178</f>
        <v>0</v>
      </c>
      <c r="L178" s="138"/>
      <c r="M178" s="143"/>
      <c r="P178" s="144">
        <f>P179+P262</f>
        <v>0</v>
      </c>
      <c r="R178" s="144">
        <f>R179+R262</f>
        <v>9.8779599999999999</v>
      </c>
      <c r="T178" s="145">
        <f>T179+T262</f>
        <v>0</v>
      </c>
      <c r="AR178" s="139" t="s">
        <v>205</v>
      </c>
      <c r="AT178" s="146" t="s">
        <v>75</v>
      </c>
      <c r="AU178" s="146" t="s">
        <v>76</v>
      </c>
      <c r="AY178" s="139" t="s">
        <v>194</v>
      </c>
      <c r="BK178" s="147">
        <f>BK179+BK262</f>
        <v>0</v>
      </c>
    </row>
    <row r="179" spans="2:65" s="137" customFormat="1" ht="22.9" customHeight="1">
      <c r="B179" s="138"/>
      <c r="D179" s="139" t="s">
        <v>75</v>
      </c>
      <c r="E179" s="148" t="s">
        <v>211</v>
      </c>
      <c r="F179" s="148" t="s">
        <v>382</v>
      </c>
      <c r="I179" s="141"/>
      <c r="J179" s="149">
        <f>BK179</f>
        <v>0</v>
      </c>
      <c r="L179" s="138"/>
      <c r="M179" s="143"/>
      <c r="P179" s="144">
        <f>SUM(P180:P261)</f>
        <v>0</v>
      </c>
      <c r="R179" s="144">
        <f>SUM(R180:R261)</f>
        <v>6.6859599999999997</v>
      </c>
      <c r="T179" s="145">
        <f>SUM(T180:T261)</f>
        <v>0</v>
      </c>
      <c r="AR179" s="139" t="s">
        <v>205</v>
      </c>
      <c r="AT179" s="146" t="s">
        <v>75</v>
      </c>
      <c r="AU179" s="146" t="s">
        <v>84</v>
      </c>
      <c r="AY179" s="139" t="s">
        <v>194</v>
      </c>
      <c r="BK179" s="147">
        <f>SUM(BK180:BK261)</f>
        <v>0</v>
      </c>
    </row>
    <row r="180" spans="2:65" s="18" customFormat="1" ht="16.5" customHeight="1">
      <c r="B180" s="121"/>
      <c r="C180" s="150" t="s">
        <v>474</v>
      </c>
      <c r="D180" s="150" t="s">
        <v>197</v>
      </c>
      <c r="E180" s="151" t="s">
        <v>383</v>
      </c>
      <c r="F180" s="152" t="s">
        <v>384</v>
      </c>
      <c r="G180" s="153" t="s">
        <v>227</v>
      </c>
      <c r="H180" s="154">
        <v>20</v>
      </c>
      <c r="I180" s="155"/>
      <c r="J180" s="155">
        <f t="shared" ref="J180:J211" si="25">ROUND(I180*H180,2)</f>
        <v>0</v>
      </c>
      <c r="K180" s="156"/>
      <c r="L180" s="19"/>
      <c r="M180" s="157" t="s">
        <v>1</v>
      </c>
      <c r="N180" s="120" t="s">
        <v>42</v>
      </c>
      <c r="P180" s="158">
        <f t="shared" ref="P180:P211" si="26">O180*H180</f>
        <v>0</v>
      </c>
      <c r="Q180" s="158">
        <v>0</v>
      </c>
      <c r="R180" s="158">
        <f t="shared" ref="R180:R211" si="27">Q180*H180</f>
        <v>0</v>
      </c>
      <c r="S180" s="158">
        <v>0</v>
      </c>
      <c r="T180" s="159">
        <f t="shared" ref="T180:T211" si="28">S180*H180</f>
        <v>0</v>
      </c>
      <c r="AR180" s="106" t="s">
        <v>84</v>
      </c>
      <c r="AT180" s="106" t="s">
        <v>197</v>
      </c>
      <c r="AU180" s="106" t="s">
        <v>174</v>
      </c>
      <c r="AY180" s="3" t="s">
        <v>194</v>
      </c>
      <c r="BE180" s="81">
        <f t="shared" ref="BE180:BE211" si="29">IF(N180="základná",J180,0)</f>
        <v>0</v>
      </c>
      <c r="BF180" s="81">
        <f t="shared" ref="BF180:BF211" si="30">IF(N180="znížená",J180,0)</f>
        <v>0</v>
      </c>
      <c r="BG180" s="81">
        <f t="shared" ref="BG180:BG211" si="31">IF(N180="zákl. prenesená",J180,0)</f>
        <v>0</v>
      </c>
      <c r="BH180" s="81">
        <f t="shared" ref="BH180:BH211" si="32">IF(N180="zníž. prenesená",J180,0)</f>
        <v>0</v>
      </c>
      <c r="BI180" s="81">
        <f t="shared" ref="BI180:BI211" si="33">IF(N180="nulová",J180,0)</f>
        <v>0</v>
      </c>
      <c r="BJ180" s="3" t="s">
        <v>174</v>
      </c>
      <c r="BK180" s="81">
        <f t="shared" ref="BK180:BK211" si="34">ROUND(I180*H180,2)</f>
        <v>0</v>
      </c>
      <c r="BL180" s="3" t="s">
        <v>84</v>
      </c>
      <c r="BM180" s="106" t="s">
        <v>823</v>
      </c>
    </row>
    <row r="181" spans="2:65" s="18" customFormat="1" ht="24.2" customHeight="1">
      <c r="B181" s="121"/>
      <c r="C181" s="165" t="s">
        <v>478</v>
      </c>
      <c r="D181" s="165" t="s">
        <v>209</v>
      </c>
      <c r="E181" s="166" t="s">
        <v>386</v>
      </c>
      <c r="F181" s="167" t="s">
        <v>387</v>
      </c>
      <c r="G181" s="168" t="s">
        <v>227</v>
      </c>
      <c r="H181" s="169">
        <v>40</v>
      </c>
      <c r="I181" s="170"/>
      <c r="J181" s="170">
        <f t="shared" si="25"/>
        <v>0</v>
      </c>
      <c r="K181" s="171"/>
      <c r="L181" s="172"/>
      <c r="M181" s="173" t="s">
        <v>1</v>
      </c>
      <c r="N181" s="174" t="s">
        <v>42</v>
      </c>
      <c r="P181" s="158">
        <f t="shared" si="26"/>
        <v>0</v>
      </c>
      <c r="Q181" s="158">
        <v>5.0000000000000002E-5</v>
      </c>
      <c r="R181" s="158">
        <f t="shared" si="27"/>
        <v>2E-3</v>
      </c>
      <c r="S181" s="158">
        <v>0</v>
      </c>
      <c r="T181" s="159">
        <f t="shared" si="28"/>
        <v>0</v>
      </c>
      <c r="AR181" s="106" t="s">
        <v>352</v>
      </c>
      <c r="AT181" s="106" t="s">
        <v>209</v>
      </c>
      <c r="AU181" s="106" t="s">
        <v>174</v>
      </c>
      <c r="AY181" s="3" t="s">
        <v>194</v>
      </c>
      <c r="BE181" s="81">
        <f t="shared" si="29"/>
        <v>0</v>
      </c>
      <c r="BF181" s="81">
        <f t="shared" si="30"/>
        <v>0</v>
      </c>
      <c r="BG181" s="81">
        <f t="shared" si="31"/>
        <v>0</v>
      </c>
      <c r="BH181" s="81">
        <f t="shared" si="32"/>
        <v>0</v>
      </c>
      <c r="BI181" s="81">
        <f t="shared" si="33"/>
        <v>0</v>
      </c>
      <c r="BJ181" s="3" t="s">
        <v>174</v>
      </c>
      <c r="BK181" s="81">
        <f t="shared" si="34"/>
        <v>0</v>
      </c>
      <c r="BL181" s="3" t="s">
        <v>352</v>
      </c>
      <c r="BM181" s="106" t="s">
        <v>824</v>
      </c>
    </row>
    <row r="182" spans="2:65" s="18" customFormat="1" ht="24.2" customHeight="1">
      <c r="B182" s="121"/>
      <c r="C182" s="165" t="s">
        <v>482</v>
      </c>
      <c r="D182" s="165" t="s">
        <v>209</v>
      </c>
      <c r="E182" s="166" t="s">
        <v>389</v>
      </c>
      <c r="F182" s="167" t="s">
        <v>390</v>
      </c>
      <c r="G182" s="168" t="s">
        <v>227</v>
      </c>
      <c r="H182" s="169">
        <v>20</v>
      </c>
      <c r="I182" s="170"/>
      <c r="J182" s="170">
        <f t="shared" si="25"/>
        <v>0</v>
      </c>
      <c r="K182" s="171"/>
      <c r="L182" s="172"/>
      <c r="M182" s="173" t="s">
        <v>1</v>
      </c>
      <c r="N182" s="174" t="s">
        <v>42</v>
      </c>
      <c r="P182" s="158">
        <f t="shared" si="26"/>
        <v>0</v>
      </c>
      <c r="Q182" s="158">
        <v>5.0000000000000002E-5</v>
      </c>
      <c r="R182" s="158">
        <f t="shared" si="27"/>
        <v>1E-3</v>
      </c>
      <c r="S182" s="158">
        <v>0</v>
      </c>
      <c r="T182" s="159">
        <f t="shared" si="28"/>
        <v>0</v>
      </c>
      <c r="AR182" s="106" t="s">
        <v>352</v>
      </c>
      <c r="AT182" s="106" t="s">
        <v>209</v>
      </c>
      <c r="AU182" s="106" t="s">
        <v>174</v>
      </c>
      <c r="AY182" s="3" t="s">
        <v>194</v>
      </c>
      <c r="BE182" s="81">
        <f t="shared" si="29"/>
        <v>0</v>
      </c>
      <c r="BF182" s="81">
        <f t="shared" si="30"/>
        <v>0</v>
      </c>
      <c r="BG182" s="81">
        <f t="shared" si="31"/>
        <v>0</v>
      </c>
      <c r="BH182" s="81">
        <f t="shared" si="32"/>
        <v>0</v>
      </c>
      <c r="BI182" s="81">
        <f t="shared" si="33"/>
        <v>0</v>
      </c>
      <c r="BJ182" s="3" t="s">
        <v>174</v>
      </c>
      <c r="BK182" s="81">
        <f t="shared" si="34"/>
        <v>0</v>
      </c>
      <c r="BL182" s="3" t="s">
        <v>352</v>
      </c>
      <c r="BM182" s="106" t="s">
        <v>825</v>
      </c>
    </row>
    <row r="183" spans="2:65" s="18" customFormat="1" ht="16.5" customHeight="1">
      <c r="B183" s="121"/>
      <c r="C183" s="150" t="s">
        <v>486</v>
      </c>
      <c r="D183" s="150" t="s">
        <v>197</v>
      </c>
      <c r="E183" s="151" t="s">
        <v>826</v>
      </c>
      <c r="F183" s="152" t="s">
        <v>827</v>
      </c>
      <c r="G183" s="153" t="s">
        <v>227</v>
      </c>
      <c r="H183" s="154">
        <v>10</v>
      </c>
      <c r="I183" s="155"/>
      <c r="J183" s="155">
        <f t="shared" si="25"/>
        <v>0</v>
      </c>
      <c r="K183" s="156"/>
      <c r="L183" s="19"/>
      <c r="M183" s="157" t="s">
        <v>1</v>
      </c>
      <c r="N183" s="120" t="s">
        <v>42</v>
      </c>
      <c r="P183" s="158">
        <f t="shared" si="26"/>
        <v>0</v>
      </c>
      <c r="Q183" s="158">
        <v>0</v>
      </c>
      <c r="R183" s="158">
        <f t="shared" si="27"/>
        <v>0</v>
      </c>
      <c r="S183" s="158">
        <v>0</v>
      </c>
      <c r="T183" s="159">
        <f t="shared" si="28"/>
        <v>0</v>
      </c>
      <c r="AR183" s="106" t="s">
        <v>84</v>
      </c>
      <c r="AT183" s="106" t="s">
        <v>197</v>
      </c>
      <c r="AU183" s="106" t="s">
        <v>174</v>
      </c>
      <c r="AY183" s="3" t="s">
        <v>194</v>
      </c>
      <c r="BE183" s="81">
        <f t="shared" si="29"/>
        <v>0</v>
      </c>
      <c r="BF183" s="81">
        <f t="shared" si="30"/>
        <v>0</v>
      </c>
      <c r="BG183" s="81">
        <f t="shared" si="31"/>
        <v>0</v>
      </c>
      <c r="BH183" s="81">
        <f t="shared" si="32"/>
        <v>0</v>
      </c>
      <c r="BI183" s="81">
        <f t="shared" si="33"/>
        <v>0</v>
      </c>
      <c r="BJ183" s="3" t="s">
        <v>174</v>
      </c>
      <c r="BK183" s="81">
        <f t="shared" si="34"/>
        <v>0</v>
      </c>
      <c r="BL183" s="3" t="s">
        <v>84</v>
      </c>
      <c r="BM183" s="106" t="s">
        <v>828</v>
      </c>
    </row>
    <row r="184" spans="2:65" s="18" customFormat="1" ht="21.75" customHeight="1">
      <c r="B184" s="121"/>
      <c r="C184" s="165" t="s">
        <v>490</v>
      </c>
      <c r="D184" s="165" t="s">
        <v>209</v>
      </c>
      <c r="E184" s="166" t="s">
        <v>829</v>
      </c>
      <c r="F184" s="167" t="s">
        <v>830</v>
      </c>
      <c r="G184" s="168" t="s">
        <v>284</v>
      </c>
      <c r="H184" s="169">
        <v>10</v>
      </c>
      <c r="I184" s="170"/>
      <c r="J184" s="170">
        <f t="shared" si="25"/>
        <v>0</v>
      </c>
      <c r="K184" s="171"/>
      <c r="L184" s="172"/>
      <c r="M184" s="173" t="s">
        <v>1</v>
      </c>
      <c r="N184" s="174" t="s">
        <v>42</v>
      </c>
      <c r="P184" s="158">
        <f t="shared" si="26"/>
        <v>0</v>
      </c>
      <c r="Q184" s="158">
        <v>1.73E-3</v>
      </c>
      <c r="R184" s="158">
        <f t="shared" si="27"/>
        <v>1.7299999999999999E-2</v>
      </c>
      <c r="S184" s="158">
        <v>0</v>
      </c>
      <c r="T184" s="159">
        <f t="shared" si="28"/>
        <v>0</v>
      </c>
      <c r="AR184" s="106" t="s">
        <v>174</v>
      </c>
      <c r="AT184" s="106" t="s">
        <v>209</v>
      </c>
      <c r="AU184" s="106" t="s">
        <v>174</v>
      </c>
      <c r="AY184" s="3" t="s">
        <v>194</v>
      </c>
      <c r="BE184" s="81">
        <f t="shared" si="29"/>
        <v>0</v>
      </c>
      <c r="BF184" s="81">
        <f t="shared" si="30"/>
        <v>0</v>
      </c>
      <c r="BG184" s="81">
        <f t="shared" si="31"/>
        <v>0</v>
      </c>
      <c r="BH184" s="81">
        <f t="shared" si="32"/>
        <v>0</v>
      </c>
      <c r="BI184" s="81">
        <f t="shared" si="33"/>
        <v>0</v>
      </c>
      <c r="BJ184" s="3" t="s">
        <v>174</v>
      </c>
      <c r="BK184" s="81">
        <f t="shared" si="34"/>
        <v>0</v>
      </c>
      <c r="BL184" s="3" t="s">
        <v>84</v>
      </c>
      <c r="BM184" s="106" t="s">
        <v>831</v>
      </c>
    </row>
    <row r="185" spans="2:65" s="18" customFormat="1" ht="24.2" customHeight="1">
      <c r="B185" s="121"/>
      <c r="C185" s="165" t="s">
        <v>494</v>
      </c>
      <c r="D185" s="165" t="s">
        <v>209</v>
      </c>
      <c r="E185" s="166" t="s">
        <v>832</v>
      </c>
      <c r="F185" s="167" t="s">
        <v>827</v>
      </c>
      <c r="G185" s="168" t="s">
        <v>227</v>
      </c>
      <c r="H185" s="169">
        <v>10</v>
      </c>
      <c r="I185" s="170"/>
      <c r="J185" s="170">
        <f t="shared" si="25"/>
        <v>0</v>
      </c>
      <c r="K185" s="171"/>
      <c r="L185" s="172"/>
      <c r="M185" s="173" t="s">
        <v>1</v>
      </c>
      <c r="N185" s="174" t="s">
        <v>42</v>
      </c>
      <c r="P185" s="158">
        <f t="shared" si="26"/>
        <v>0</v>
      </c>
      <c r="Q185" s="158">
        <v>1.73E-3</v>
      </c>
      <c r="R185" s="158">
        <f t="shared" si="27"/>
        <v>1.7299999999999999E-2</v>
      </c>
      <c r="S185" s="158">
        <v>0</v>
      </c>
      <c r="T185" s="159">
        <f t="shared" si="28"/>
        <v>0</v>
      </c>
      <c r="AR185" s="106" t="s">
        <v>174</v>
      </c>
      <c r="AT185" s="106" t="s">
        <v>209</v>
      </c>
      <c r="AU185" s="106" t="s">
        <v>174</v>
      </c>
      <c r="AY185" s="3" t="s">
        <v>194</v>
      </c>
      <c r="BE185" s="81">
        <f t="shared" si="29"/>
        <v>0</v>
      </c>
      <c r="BF185" s="81">
        <f t="shared" si="30"/>
        <v>0</v>
      </c>
      <c r="BG185" s="81">
        <f t="shared" si="31"/>
        <v>0</v>
      </c>
      <c r="BH185" s="81">
        <f t="shared" si="32"/>
        <v>0</v>
      </c>
      <c r="BI185" s="81">
        <f t="shared" si="33"/>
        <v>0</v>
      </c>
      <c r="BJ185" s="3" t="s">
        <v>174</v>
      </c>
      <c r="BK185" s="81">
        <f t="shared" si="34"/>
        <v>0</v>
      </c>
      <c r="BL185" s="3" t="s">
        <v>84</v>
      </c>
      <c r="BM185" s="106" t="s">
        <v>833</v>
      </c>
    </row>
    <row r="186" spans="2:65" s="18" customFormat="1" ht="24.2" customHeight="1">
      <c r="B186" s="121"/>
      <c r="C186" s="150" t="s">
        <v>498</v>
      </c>
      <c r="D186" s="150" t="s">
        <v>197</v>
      </c>
      <c r="E186" s="151" t="s">
        <v>834</v>
      </c>
      <c r="F186" s="152" t="s">
        <v>835</v>
      </c>
      <c r="G186" s="153" t="s">
        <v>227</v>
      </c>
      <c r="H186" s="154">
        <v>311</v>
      </c>
      <c r="I186" s="155"/>
      <c r="J186" s="155">
        <f t="shared" si="25"/>
        <v>0</v>
      </c>
      <c r="K186" s="156"/>
      <c r="L186" s="19"/>
      <c r="M186" s="157" t="s">
        <v>1</v>
      </c>
      <c r="N186" s="120" t="s">
        <v>42</v>
      </c>
      <c r="P186" s="158">
        <f t="shared" si="26"/>
        <v>0</v>
      </c>
      <c r="Q186" s="158">
        <v>0</v>
      </c>
      <c r="R186" s="158">
        <f t="shared" si="27"/>
        <v>0</v>
      </c>
      <c r="S186" s="158">
        <v>0</v>
      </c>
      <c r="T186" s="159">
        <f t="shared" si="28"/>
        <v>0</v>
      </c>
      <c r="AR186" s="106" t="s">
        <v>84</v>
      </c>
      <c r="AT186" s="106" t="s">
        <v>197</v>
      </c>
      <c r="AU186" s="106" t="s">
        <v>174</v>
      </c>
      <c r="AY186" s="3" t="s">
        <v>194</v>
      </c>
      <c r="BE186" s="81">
        <f t="shared" si="29"/>
        <v>0</v>
      </c>
      <c r="BF186" s="81">
        <f t="shared" si="30"/>
        <v>0</v>
      </c>
      <c r="BG186" s="81">
        <f t="shared" si="31"/>
        <v>0</v>
      </c>
      <c r="BH186" s="81">
        <f t="shared" si="32"/>
        <v>0</v>
      </c>
      <c r="BI186" s="81">
        <f t="shared" si="33"/>
        <v>0</v>
      </c>
      <c r="BJ186" s="3" t="s">
        <v>174</v>
      </c>
      <c r="BK186" s="81">
        <f t="shared" si="34"/>
        <v>0</v>
      </c>
      <c r="BL186" s="3" t="s">
        <v>84</v>
      </c>
      <c r="BM186" s="106" t="s">
        <v>836</v>
      </c>
    </row>
    <row r="187" spans="2:65" s="18" customFormat="1" ht="24.2" customHeight="1">
      <c r="B187" s="121"/>
      <c r="C187" s="165" t="s">
        <v>502</v>
      </c>
      <c r="D187" s="165" t="s">
        <v>209</v>
      </c>
      <c r="E187" s="166" t="s">
        <v>837</v>
      </c>
      <c r="F187" s="167" t="s">
        <v>838</v>
      </c>
      <c r="G187" s="168" t="s">
        <v>227</v>
      </c>
      <c r="H187" s="169">
        <v>212</v>
      </c>
      <c r="I187" s="170"/>
      <c r="J187" s="170">
        <f t="shared" si="25"/>
        <v>0</v>
      </c>
      <c r="K187" s="171"/>
      <c r="L187" s="172"/>
      <c r="M187" s="173" t="s">
        <v>1</v>
      </c>
      <c r="N187" s="174" t="s">
        <v>42</v>
      </c>
      <c r="P187" s="158">
        <f t="shared" si="26"/>
        <v>0</v>
      </c>
      <c r="Q187" s="158">
        <v>4.0000000000000002E-4</v>
      </c>
      <c r="R187" s="158">
        <f t="shared" si="27"/>
        <v>8.48E-2</v>
      </c>
      <c r="S187" s="158">
        <v>0</v>
      </c>
      <c r="T187" s="159">
        <f t="shared" si="28"/>
        <v>0</v>
      </c>
      <c r="AR187" s="106" t="s">
        <v>352</v>
      </c>
      <c r="AT187" s="106" t="s">
        <v>209</v>
      </c>
      <c r="AU187" s="106" t="s">
        <v>174</v>
      </c>
      <c r="AY187" s="3" t="s">
        <v>194</v>
      </c>
      <c r="BE187" s="81">
        <f t="shared" si="29"/>
        <v>0</v>
      </c>
      <c r="BF187" s="81">
        <f t="shared" si="30"/>
        <v>0</v>
      </c>
      <c r="BG187" s="81">
        <f t="shared" si="31"/>
        <v>0</v>
      </c>
      <c r="BH187" s="81">
        <f t="shared" si="32"/>
        <v>0</v>
      </c>
      <c r="BI187" s="81">
        <f t="shared" si="33"/>
        <v>0</v>
      </c>
      <c r="BJ187" s="3" t="s">
        <v>174</v>
      </c>
      <c r="BK187" s="81">
        <f t="shared" si="34"/>
        <v>0</v>
      </c>
      <c r="BL187" s="3" t="s">
        <v>352</v>
      </c>
      <c r="BM187" s="106" t="s">
        <v>839</v>
      </c>
    </row>
    <row r="188" spans="2:65" s="18" customFormat="1" ht="24.2" customHeight="1">
      <c r="B188" s="121"/>
      <c r="C188" s="165" t="s">
        <v>506</v>
      </c>
      <c r="D188" s="165" t="s">
        <v>209</v>
      </c>
      <c r="E188" s="166" t="s">
        <v>840</v>
      </c>
      <c r="F188" s="167" t="s">
        <v>841</v>
      </c>
      <c r="G188" s="168" t="s">
        <v>227</v>
      </c>
      <c r="H188" s="169">
        <v>18</v>
      </c>
      <c r="I188" s="170"/>
      <c r="J188" s="170">
        <f t="shared" si="25"/>
        <v>0</v>
      </c>
      <c r="K188" s="171"/>
      <c r="L188" s="172"/>
      <c r="M188" s="173" t="s">
        <v>1</v>
      </c>
      <c r="N188" s="174" t="s">
        <v>42</v>
      </c>
      <c r="P188" s="158">
        <f t="shared" si="26"/>
        <v>0</v>
      </c>
      <c r="Q188" s="158">
        <v>4.0000000000000002E-4</v>
      </c>
      <c r="R188" s="158">
        <f t="shared" si="27"/>
        <v>7.2000000000000007E-3</v>
      </c>
      <c r="S188" s="158">
        <v>0</v>
      </c>
      <c r="T188" s="159">
        <f t="shared" si="28"/>
        <v>0</v>
      </c>
      <c r="AR188" s="106" t="s">
        <v>352</v>
      </c>
      <c r="AT188" s="106" t="s">
        <v>209</v>
      </c>
      <c r="AU188" s="106" t="s">
        <v>174</v>
      </c>
      <c r="AY188" s="3" t="s">
        <v>194</v>
      </c>
      <c r="BE188" s="81">
        <f t="shared" si="29"/>
        <v>0</v>
      </c>
      <c r="BF188" s="81">
        <f t="shared" si="30"/>
        <v>0</v>
      </c>
      <c r="BG188" s="81">
        <f t="shared" si="31"/>
        <v>0</v>
      </c>
      <c r="BH188" s="81">
        <f t="shared" si="32"/>
        <v>0</v>
      </c>
      <c r="BI188" s="81">
        <f t="shared" si="33"/>
        <v>0</v>
      </c>
      <c r="BJ188" s="3" t="s">
        <v>174</v>
      </c>
      <c r="BK188" s="81">
        <f t="shared" si="34"/>
        <v>0</v>
      </c>
      <c r="BL188" s="3" t="s">
        <v>352</v>
      </c>
      <c r="BM188" s="106" t="s">
        <v>842</v>
      </c>
    </row>
    <row r="189" spans="2:65" s="18" customFormat="1" ht="24.2" customHeight="1">
      <c r="B189" s="121"/>
      <c r="C189" s="165" t="s">
        <v>510</v>
      </c>
      <c r="D189" s="165" t="s">
        <v>209</v>
      </c>
      <c r="E189" s="166" t="s">
        <v>843</v>
      </c>
      <c r="F189" s="167" t="s">
        <v>844</v>
      </c>
      <c r="G189" s="168" t="s">
        <v>227</v>
      </c>
      <c r="H189" s="169">
        <v>36</v>
      </c>
      <c r="I189" s="170"/>
      <c r="J189" s="170">
        <f t="shared" si="25"/>
        <v>0</v>
      </c>
      <c r="K189" s="171"/>
      <c r="L189" s="172"/>
      <c r="M189" s="173" t="s">
        <v>1</v>
      </c>
      <c r="N189" s="174" t="s">
        <v>42</v>
      </c>
      <c r="P189" s="158">
        <f t="shared" si="26"/>
        <v>0</v>
      </c>
      <c r="Q189" s="158">
        <v>4.0000000000000002E-4</v>
      </c>
      <c r="R189" s="158">
        <f t="shared" si="27"/>
        <v>1.4400000000000001E-2</v>
      </c>
      <c r="S189" s="158">
        <v>0</v>
      </c>
      <c r="T189" s="159">
        <f t="shared" si="28"/>
        <v>0</v>
      </c>
      <c r="AR189" s="106" t="s">
        <v>352</v>
      </c>
      <c r="AT189" s="106" t="s">
        <v>209</v>
      </c>
      <c r="AU189" s="106" t="s">
        <v>174</v>
      </c>
      <c r="AY189" s="3" t="s">
        <v>194</v>
      </c>
      <c r="BE189" s="81">
        <f t="shared" si="29"/>
        <v>0</v>
      </c>
      <c r="BF189" s="81">
        <f t="shared" si="30"/>
        <v>0</v>
      </c>
      <c r="BG189" s="81">
        <f t="shared" si="31"/>
        <v>0</v>
      </c>
      <c r="BH189" s="81">
        <f t="shared" si="32"/>
        <v>0</v>
      </c>
      <c r="BI189" s="81">
        <f t="shared" si="33"/>
        <v>0</v>
      </c>
      <c r="BJ189" s="3" t="s">
        <v>174</v>
      </c>
      <c r="BK189" s="81">
        <f t="shared" si="34"/>
        <v>0</v>
      </c>
      <c r="BL189" s="3" t="s">
        <v>352</v>
      </c>
      <c r="BM189" s="106" t="s">
        <v>845</v>
      </c>
    </row>
    <row r="190" spans="2:65" s="18" customFormat="1" ht="24.2" customHeight="1">
      <c r="B190" s="121"/>
      <c r="C190" s="165" t="s">
        <v>514</v>
      </c>
      <c r="D190" s="165" t="s">
        <v>209</v>
      </c>
      <c r="E190" s="166" t="s">
        <v>846</v>
      </c>
      <c r="F190" s="167" t="s">
        <v>847</v>
      </c>
      <c r="G190" s="168" t="s">
        <v>227</v>
      </c>
      <c r="H190" s="169">
        <v>15</v>
      </c>
      <c r="I190" s="170"/>
      <c r="J190" s="170">
        <f t="shared" si="25"/>
        <v>0</v>
      </c>
      <c r="K190" s="171"/>
      <c r="L190" s="172"/>
      <c r="M190" s="173" t="s">
        <v>1</v>
      </c>
      <c r="N190" s="174" t="s">
        <v>42</v>
      </c>
      <c r="P190" s="158">
        <f t="shared" si="26"/>
        <v>0</v>
      </c>
      <c r="Q190" s="158">
        <v>4.0000000000000002E-4</v>
      </c>
      <c r="R190" s="158">
        <f t="shared" si="27"/>
        <v>6.0000000000000001E-3</v>
      </c>
      <c r="S190" s="158">
        <v>0</v>
      </c>
      <c r="T190" s="159">
        <f t="shared" si="28"/>
        <v>0</v>
      </c>
      <c r="AR190" s="106" t="s">
        <v>352</v>
      </c>
      <c r="AT190" s="106" t="s">
        <v>209</v>
      </c>
      <c r="AU190" s="106" t="s">
        <v>174</v>
      </c>
      <c r="AY190" s="3" t="s">
        <v>194</v>
      </c>
      <c r="BE190" s="81">
        <f t="shared" si="29"/>
        <v>0</v>
      </c>
      <c r="BF190" s="81">
        <f t="shared" si="30"/>
        <v>0</v>
      </c>
      <c r="BG190" s="81">
        <f t="shared" si="31"/>
        <v>0</v>
      </c>
      <c r="BH190" s="81">
        <f t="shared" si="32"/>
        <v>0</v>
      </c>
      <c r="BI190" s="81">
        <f t="shared" si="33"/>
        <v>0</v>
      </c>
      <c r="BJ190" s="3" t="s">
        <v>174</v>
      </c>
      <c r="BK190" s="81">
        <f t="shared" si="34"/>
        <v>0</v>
      </c>
      <c r="BL190" s="3" t="s">
        <v>352</v>
      </c>
      <c r="BM190" s="106" t="s">
        <v>848</v>
      </c>
    </row>
    <row r="191" spans="2:65" s="18" customFormat="1" ht="24.2" customHeight="1">
      <c r="B191" s="121"/>
      <c r="C191" s="165" t="s">
        <v>518</v>
      </c>
      <c r="D191" s="165" t="s">
        <v>209</v>
      </c>
      <c r="E191" s="166" t="s">
        <v>849</v>
      </c>
      <c r="F191" s="167" t="s">
        <v>850</v>
      </c>
      <c r="G191" s="168" t="s">
        <v>227</v>
      </c>
      <c r="H191" s="169">
        <v>2</v>
      </c>
      <c r="I191" s="170"/>
      <c r="J191" s="170">
        <f t="shared" si="25"/>
        <v>0</v>
      </c>
      <c r="K191" s="171"/>
      <c r="L191" s="172"/>
      <c r="M191" s="173" t="s">
        <v>1</v>
      </c>
      <c r="N191" s="174" t="s">
        <v>42</v>
      </c>
      <c r="P191" s="158">
        <f t="shared" si="26"/>
        <v>0</v>
      </c>
      <c r="Q191" s="158">
        <v>4.0000000000000002E-4</v>
      </c>
      <c r="R191" s="158">
        <f t="shared" si="27"/>
        <v>8.0000000000000004E-4</v>
      </c>
      <c r="S191" s="158">
        <v>0</v>
      </c>
      <c r="T191" s="159">
        <f t="shared" si="28"/>
        <v>0</v>
      </c>
      <c r="AR191" s="106" t="s">
        <v>352</v>
      </c>
      <c r="AT191" s="106" t="s">
        <v>209</v>
      </c>
      <c r="AU191" s="106" t="s">
        <v>174</v>
      </c>
      <c r="AY191" s="3" t="s">
        <v>194</v>
      </c>
      <c r="BE191" s="81">
        <f t="shared" si="29"/>
        <v>0</v>
      </c>
      <c r="BF191" s="81">
        <f t="shared" si="30"/>
        <v>0</v>
      </c>
      <c r="BG191" s="81">
        <f t="shared" si="31"/>
        <v>0</v>
      </c>
      <c r="BH191" s="81">
        <f t="shared" si="32"/>
        <v>0</v>
      </c>
      <c r="BI191" s="81">
        <f t="shared" si="33"/>
        <v>0</v>
      </c>
      <c r="BJ191" s="3" t="s">
        <v>174</v>
      </c>
      <c r="BK191" s="81">
        <f t="shared" si="34"/>
        <v>0</v>
      </c>
      <c r="BL191" s="3" t="s">
        <v>352</v>
      </c>
      <c r="BM191" s="106" t="s">
        <v>851</v>
      </c>
    </row>
    <row r="192" spans="2:65" s="18" customFormat="1" ht="24.2" customHeight="1">
      <c r="B192" s="121"/>
      <c r="C192" s="165" t="s">
        <v>522</v>
      </c>
      <c r="D192" s="165" t="s">
        <v>209</v>
      </c>
      <c r="E192" s="166" t="s">
        <v>852</v>
      </c>
      <c r="F192" s="167" t="s">
        <v>853</v>
      </c>
      <c r="G192" s="168" t="s">
        <v>227</v>
      </c>
      <c r="H192" s="169">
        <v>13</v>
      </c>
      <c r="I192" s="170"/>
      <c r="J192" s="170">
        <f t="shared" si="25"/>
        <v>0</v>
      </c>
      <c r="K192" s="171"/>
      <c r="L192" s="172"/>
      <c r="M192" s="173" t="s">
        <v>1</v>
      </c>
      <c r="N192" s="174" t="s">
        <v>42</v>
      </c>
      <c r="P192" s="158">
        <f t="shared" si="26"/>
        <v>0</v>
      </c>
      <c r="Q192" s="158">
        <v>4.0000000000000002E-4</v>
      </c>
      <c r="R192" s="158">
        <f t="shared" si="27"/>
        <v>5.2000000000000006E-3</v>
      </c>
      <c r="S192" s="158">
        <v>0</v>
      </c>
      <c r="T192" s="159">
        <f t="shared" si="28"/>
        <v>0</v>
      </c>
      <c r="AR192" s="106" t="s">
        <v>352</v>
      </c>
      <c r="AT192" s="106" t="s">
        <v>209</v>
      </c>
      <c r="AU192" s="106" t="s">
        <v>174</v>
      </c>
      <c r="AY192" s="3" t="s">
        <v>194</v>
      </c>
      <c r="BE192" s="81">
        <f t="shared" si="29"/>
        <v>0</v>
      </c>
      <c r="BF192" s="81">
        <f t="shared" si="30"/>
        <v>0</v>
      </c>
      <c r="BG192" s="81">
        <f t="shared" si="31"/>
        <v>0</v>
      </c>
      <c r="BH192" s="81">
        <f t="shared" si="32"/>
        <v>0</v>
      </c>
      <c r="BI192" s="81">
        <f t="shared" si="33"/>
        <v>0</v>
      </c>
      <c r="BJ192" s="3" t="s">
        <v>174</v>
      </c>
      <c r="BK192" s="81">
        <f t="shared" si="34"/>
        <v>0</v>
      </c>
      <c r="BL192" s="3" t="s">
        <v>352</v>
      </c>
      <c r="BM192" s="106" t="s">
        <v>854</v>
      </c>
    </row>
    <row r="193" spans="2:65" s="18" customFormat="1" ht="24.2" customHeight="1">
      <c r="B193" s="121"/>
      <c r="C193" s="165" t="s">
        <v>526</v>
      </c>
      <c r="D193" s="165" t="s">
        <v>209</v>
      </c>
      <c r="E193" s="166" t="s">
        <v>855</v>
      </c>
      <c r="F193" s="167" t="s">
        <v>856</v>
      </c>
      <c r="G193" s="168" t="s">
        <v>227</v>
      </c>
      <c r="H193" s="169">
        <v>15</v>
      </c>
      <c r="I193" s="170"/>
      <c r="J193" s="170">
        <f t="shared" si="25"/>
        <v>0</v>
      </c>
      <c r="K193" s="171"/>
      <c r="L193" s="172"/>
      <c r="M193" s="173" t="s">
        <v>1</v>
      </c>
      <c r="N193" s="174" t="s">
        <v>42</v>
      </c>
      <c r="P193" s="158">
        <f t="shared" si="26"/>
        <v>0</v>
      </c>
      <c r="Q193" s="158">
        <v>4.0000000000000002E-4</v>
      </c>
      <c r="R193" s="158">
        <f t="shared" si="27"/>
        <v>6.0000000000000001E-3</v>
      </c>
      <c r="S193" s="158">
        <v>0</v>
      </c>
      <c r="T193" s="159">
        <f t="shared" si="28"/>
        <v>0</v>
      </c>
      <c r="AR193" s="106" t="s">
        <v>352</v>
      </c>
      <c r="AT193" s="106" t="s">
        <v>209</v>
      </c>
      <c r="AU193" s="106" t="s">
        <v>174</v>
      </c>
      <c r="AY193" s="3" t="s">
        <v>194</v>
      </c>
      <c r="BE193" s="81">
        <f t="shared" si="29"/>
        <v>0</v>
      </c>
      <c r="BF193" s="81">
        <f t="shared" si="30"/>
        <v>0</v>
      </c>
      <c r="BG193" s="81">
        <f t="shared" si="31"/>
        <v>0</v>
      </c>
      <c r="BH193" s="81">
        <f t="shared" si="32"/>
        <v>0</v>
      </c>
      <c r="BI193" s="81">
        <f t="shared" si="33"/>
        <v>0</v>
      </c>
      <c r="BJ193" s="3" t="s">
        <v>174</v>
      </c>
      <c r="BK193" s="81">
        <f t="shared" si="34"/>
        <v>0</v>
      </c>
      <c r="BL193" s="3" t="s">
        <v>352</v>
      </c>
      <c r="BM193" s="106" t="s">
        <v>857</v>
      </c>
    </row>
    <row r="194" spans="2:65" s="18" customFormat="1" ht="24.2" customHeight="1">
      <c r="B194" s="121"/>
      <c r="C194" s="150" t="s">
        <v>530</v>
      </c>
      <c r="D194" s="150" t="s">
        <v>197</v>
      </c>
      <c r="E194" s="151" t="s">
        <v>858</v>
      </c>
      <c r="F194" s="152" t="s">
        <v>859</v>
      </c>
      <c r="G194" s="153" t="s">
        <v>227</v>
      </c>
      <c r="H194" s="154">
        <v>32</v>
      </c>
      <c r="I194" s="155"/>
      <c r="J194" s="155">
        <f t="shared" si="25"/>
        <v>0</v>
      </c>
      <c r="K194" s="156"/>
      <c r="L194" s="19"/>
      <c r="M194" s="157" t="s">
        <v>1</v>
      </c>
      <c r="N194" s="120" t="s">
        <v>42</v>
      </c>
      <c r="P194" s="158">
        <f t="shared" si="26"/>
        <v>0</v>
      </c>
      <c r="Q194" s="158">
        <v>0</v>
      </c>
      <c r="R194" s="158">
        <f t="shared" si="27"/>
        <v>0</v>
      </c>
      <c r="S194" s="158">
        <v>0</v>
      </c>
      <c r="T194" s="159">
        <f t="shared" si="28"/>
        <v>0</v>
      </c>
      <c r="AR194" s="106" t="s">
        <v>84</v>
      </c>
      <c r="AT194" s="106" t="s">
        <v>197</v>
      </c>
      <c r="AU194" s="106" t="s">
        <v>174</v>
      </c>
      <c r="AY194" s="3" t="s">
        <v>194</v>
      </c>
      <c r="BE194" s="81">
        <f t="shared" si="29"/>
        <v>0</v>
      </c>
      <c r="BF194" s="81">
        <f t="shared" si="30"/>
        <v>0</v>
      </c>
      <c r="BG194" s="81">
        <f t="shared" si="31"/>
        <v>0</v>
      </c>
      <c r="BH194" s="81">
        <f t="shared" si="32"/>
        <v>0</v>
      </c>
      <c r="BI194" s="81">
        <f t="shared" si="33"/>
        <v>0</v>
      </c>
      <c r="BJ194" s="3" t="s">
        <v>174</v>
      </c>
      <c r="BK194" s="81">
        <f t="shared" si="34"/>
        <v>0</v>
      </c>
      <c r="BL194" s="3" t="s">
        <v>84</v>
      </c>
      <c r="BM194" s="106" t="s">
        <v>860</v>
      </c>
    </row>
    <row r="195" spans="2:65" s="18" customFormat="1" ht="24.2" customHeight="1">
      <c r="B195" s="121"/>
      <c r="C195" s="165" t="s">
        <v>534</v>
      </c>
      <c r="D195" s="165" t="s">
        <v>209</v>
      </c>
      <c r="E195" s="166" t="s">
        <v>861</v>
      </c>
      <c r="F195" s="167" t="s">
        <v>862</v>
      </c>
      <c r="G195" s="168" t="s">
        <v>227</v>
      </c>
      <c r="H195" s="169">
        <v>32</v>
      </c>
      <c r="I195" s="170"/>
      <c r="J195" s="170">
        <f t="shared" si="25"/>
        <v>0</v>
      </c>
      <c r="K195" s="171"/>
      <c r="L195" s="172"/>
      <c r="M195" s="173" t="s">
        <v>1</v>
      </c>
      <c r="N195" s="174" t="s">
        <v>42</v>
      </c>
      <c r="P195" s="158">
        <f t="shared" si="26"/>
        <v>0</v>
      </c>
      <c r="Q195" s="158">
        <v>4.0000000000000002E-4</v>
      </c>
      <c r="R195" s="158">
        <f t="shared" si="27"/>
        <v>1.2800000000000001E-2</v>
      </c>
      <c r="S195" s="158">
        <v>0</v>
      </c>
      <c r="T195" s="159">
        <f t="shared" si="28"/>
        <v>0</v>
      </c>
      <c r="AR195" s="106" t="s">
        <v>352</v>
      </c>
      <c r="AT195" s="106" t="s">
        <v>209</v>
      </c>
      <c r="AU195" s="106" t="s">
        <v>174</v>
      </c>
      <c r="AY195" s="3" t="s">
        <v>194</v>
      </c>
      <c r="BE195" s="81">
        <f t="shared" si="29"/>
        <v>0</v>
      </c>
      <c r="BF195" s="81">
        <f t="shared" si="30"/>
        <v>0</v>
      </c>
      <c r="BG195" s="81">
        <f t="shared" si="31"/>
        <v>0</v>
      </c>
      <c r="BH195" s="81">
        <f t="shared" si="32"/>
        <v>0</v>
      </c>
      <c r="BI195" s="81">
        <f t="shared" si="33"/>
        <v>0</v>
      </c>
      <c r="BJ195" s="3" t="s">
        <v>174</v>
      </c>
      <c r="BK195" s="81">
        <f t="shared" si="34"/>
        <v>0</v>
      </c>
      <c r="BL195" s="3" t="s">
        <v>352</v>
      </c>
      <c r="BM195" s="106" t="s">
        <v>863</v>
      </c>
    </row>
    <row r="196" spans="2:65" s="18" customFormat="1" ht="24.2" customHeight="1">
      <c r="B196" s="121"/>
      <c r="C196" s="150" t="s">
        <v>538</v>
      </c>
      <c r="D196" s="150" t="s">
        <v>197</v>
      </c>
      <c r="E196" s="151" t="s">
        <v>864</v>
      </c>
      <c r="F196" s="152" t="s">
        <v>865</v>
      </c>
      <c r="G196" s="153" t="s">
        <v>227</v>
      </c>
      <c r="H196" s="154">
        <v>269</v>
      </c>
      <c r="I196" s="155"/>
      <c r="J196" s="155">
        <f t="shared" si="25"/>
        <v>0</v>
      </c>
      <c r="K196" s="156"/>
      <c r="L196" s="19"/>
      <c r="M196" s="157" t="s">
        <v>1</v>
      </c>
      <c r="N196" s="120" t="s">
        <v>42</v>
      </c>
      <c r="P196" s="158">
        <f t="shared" si="26"/>
        <v>0</v>
      </c>
      <c r="Q196" s="158">
        <v>0</v>
      </c>
      <c r="R196" s="158">
        <f t="shared" si="27"/>
        <v>0</v>
      </c>
      <c r="S196" s="158">
        <v>0</v>
      </c>
      <c r="T196" s="159">
        <f t="shared" si="28"/>
        <v>0</v>
      </c>
      <c r="AR196" s="106" t="s">
        <v>84</v>
      </c>
      <c r="AT196" s="106" t="s">
        <v>197</v>
      </c>
      <c r="AU196" s="106" t="s">
        <v>174</v>
      </c>
      <c r="AY196" s="3" t="s">
        <v>194</v>
      </c>
      <c r="BE196" s="81">
        <f t="shared" si="29"/>
        <v>0</v>
      </c>
      <c r="BF196" s="81">
        <f t="shared" si="30"/>
        <v>0</v>
      </c>
      <c r="BG196" s="81">
        <f t="shared" si="31"/>
        <v>0</v>
      </c>
      <c r="BH196" s="81">
        <f t="shared" si="32"/>
        <v>0</v>
      </c>
      <c r="BI196" s="81">
        <f t="shared" si="33"/>
        <v>0</v>
      </c>
      <c r="BJ196" s="3" t="s">
        <v>174</v>
      </c>
      <c r="BK196" s="81">
        <f t="shared" si="34"/>
        <v>0</v>
      </c>
      <c r="BL196" s="3" t="s">
        <v>84</v>
      </c>
      <c r="BM196" s="106" t="s">
        <v>866</v>
      </c>
    </row>
    <row r="197" spans="2:65" s="18" customFormat="1" ht="24.2" customHeight="1">
      <c r="B197" s="121"/>
      <c r="C197" s="165" t="s">
        <v>542</v>
      </c>
      <c r="D197" s="165" t="s">
        <v>209</v>
      </c>
      <c r="E197" s="166" t="s">
        <v>867</v>
      </c>
      <c r="F197" s="167" t="s">
        <v>868</v>
      </c>
      <c r="G197" s="168" t="s">
        <v>227</v>
      </c>
      <c r="H197" s="169">
        <v>14</v>
      </c>
      <c r="I197" s="170"/>
      <c r="J197" s="170">
        <f t="shared" si="25"/>
        <v>0</v>
      </c>
      <c r="K197" s="171"/>
      <c r="L197" s="172"/>
      <c r="M197" s="173" t="s">
        <v>1</v>
      </c>
      <c r="N197" s="174" t="s">
        <v>42</v>
      </c>
      <c r="P197" s="158">
        <f t="shared" si="26"/>
        <v>0</v>
      </c>
      <c r="Q197" s="158">
        <v>4.0000000000000002E-4</v>
      </c>
      <c r="R197" s="158">
        <f t="shared" si="27"/>
        <v>5.5999999999999999E-3</v>
      </c>
      <c r="S197" s="158">
        <v>0</v>
      </c>
      <c r="T197" s="159">
        <f t="shared" si="28"/>
        <v>0</v>
      </c>
      <c r="AR197" s="106" t="s">
        <v>352</v>
      </c>
      <c r="AT197" s="106" t="s">
        <v>209</v>
      </c>
      <c r="AU197" s="106" t="s">
        <v>174</v>
      </c>
      <c r="AY197" s="3" t="s">
        <v>194</v>
      </c>
      <c r="BE197" s="81">
        <f t="shared" si="29"/>
        <v>0</v>
      </c>
      <c r="BF197" s="81">
        <f t="shared" si="30"/>
        <v>0</v>
      </c>
      <c r="BG197" s="81">
        <f t="shared" si="31"/>
        <v>0</v>
      </c>
      <c r="BH197" s="81">
        <f t="shared" si="32"/>
        <v>0</v>
      </c>
      <c r="BI197" s="81">
        <f t="shared" si="33"/>
        <v>0</v>
      </c>
      <c r="BJ197" s="3" t="s">
        <v>174</v>
      </c>
      <c r="BK197" s="81">
        <f t="shared" si="34"/>
        <v>0</v>
      </c>
      <c r="BL197" s="3" t="s">
        <v>352</v>
      </c>
      <c r="BM197" s="106" t="s">
        <v>869</v>
      </c>
    </row>
    <row r="198" spans="2:65" s="18" customFormat="1" ht="24.2" customHeight="1">
      <c r="B198" s="121"/>
      <c r="C198" s="165" t="s">
        <v>546</v>
      </c>
      <c r="D198" s="165" t="s">
        <v>209</v>
      </c>
      <c r="E198" s="166" t="s">
        <v>870</v>
      </c>
      <c r="F198" s="167" t="s">
        <v>871</v>
      </c>
      <c r="G198" s="168" t="s">
        <v>227</v>
      </c>
      <c r="H198" s="169">
        <v>14</v>
      </c>
      <c r="I198" s="170"/>
      <c r="J198" s="170">
        <f t="shared" si="25"/>
        <v>0</v>
      </c>
      <c r="K198" s="171"/>
      <c r="L198" s="172"/>
      <c r="M198" s="173" t="s">
        <v>1</v>
      </c>
      <c r="N198" s="174" t="s">
        <v>42</v>
      </c>
      <c r="P198" s="158">
        <f t="shared" si="26"/>
        <v>0</v>
      </c>
      <c r="Q198" s="158">
        <v>4.0000000000000002E-4</v>
      </c>
      <c r="R198" s="158">
        <f t="shared" si="27"/>
        <v>5.5999999999999999E-3</v>
      </c>
      <c r="S198" s="158">
        <v>0</v>
      </c>
      <c r="T198" s="159">
        <f t="shared" si="28"/>
        <v>0</v>
      </c>
      <c r="AR198" s="106" t="s">
        <v>352</v>
      </c>
      <c r="AT198" s="106" t="s">
        <v>209</v>
      </c>
      <c r="AU198" s="106" t="s">
        <v>174</v>
      </c>
      <c r="AY198" s="3" t="s">
        <v>194</v>
      </c>
      <c r="BE198" s="81">
        <f t="shared" si="29"/>
        <v>0</v>
      </c>
      <c r="BF198" s="81">
        <f t="shared" si="30"/>
        <v>0</v>
      </c>
      <c r="BG198" s="81">
        <f t="shared" si="31"/>
        <v>0</v>
      </c>
      <c r="BH198" s="81">
        <f t="shared" si="32"/>
        <v>0</v>
      </c>
      <c r="BI198" s="81">
        <f t="shared" si="33"/>
        <v>0</v>
      </c>
      <c r="BJ198" s="3" t="s">
        <v>174</v>
      </c>
      <c r="BK198" s="81">
        <f t="shared" si="34"/>
        <v>0</v>
      </c>
      <c r="BL198" s="3" t="s">
        <v>352</v>
      </c>
      <c r="BM198" s="106" t="s">
        <v>872</v>
      </c>
    </row>
    <row r="199" spans="2:65" s="18" customFormat="1" ht="24.2" customHeight="1">
      <c r="B199" s="121"/>
      <c r="C199" s="165" t="s">
        <v>550</v>
      </c>
      <c r="D199" s="165" t="s">
        <v>209</v>
      </c>
      <c r="E199" s="166" t="s">
        <v>873</v>
      </c>
      <c r="F199" s="167" t="s">
        <v>874</v>
      </c>
      <c r="G199" s="168" t="s">
        <v>227</v>
      </c>
      <c r="H199" s="169">
        <v>22</v>
      </c>
      <c r="I199" s="170"/>
      <c r="J199" s="170">
        <f t="shared" si="25"/>
        <v>0</v>
      </c>
      <c r="K199" s="171"/>
      <c r="L199" s="172"/>
      <c r="M199" s="173" t="s">
        <v>1</v>
      </c>
      <c r="N199" s="174" t="s">
        <v>42</v>
      </c>
      <c r="P199" s="158">
        <f t="shared" si="26"/>
        <v>0</v>
      </c>
      <c r="Q199" s="158">
        <v>4.0000000000000002E-4</v>
      </c>
      <c r="R199" s="158">
        <f t="shared" si="27"/>
        <v>8.8000000000000005E-3</v>
      </c>
      <c r="S199" s="158">
        <v>0</v>
      </c>
      <c r="T199" s="159">
        <f t="shared" si="28"/>
        <v>0</v>
      </c>
      <c r="AR199" s="106" t="s">
        <v>352</v>
      </c>
      <c r="AT199" s="106" t="s">
        <v>209</v>
      </c>
      <c r="AU199" s="106" t="s">
        <v>174</v>
      </c>
      <c r="AY199" s="3" t="s">
        <v>194</v>
      </c>
      <c r="BE199" s="81">
        <f t="shared" si="29"/>
        <v>0</v>
      </c>
      <c r="BF199" s="81">
        <f t="shared" si="30"/>
        <v>0</v>
      </c>
      <c r="BG199" s="81">
        <f t="shared" si="31"/>
        <v>0</v>
      </c>
      <c r="BH199" s="81">
        <f t="shared" si="32"/>
        <v>0</v>
      </c>
      <c r="BI199" s="81">
        <f t="shared" si="33"/>
        <v>0</v>
      </c>
      <c r="BJ199" s="3" t="s">
        <v>174</v>
      </c>
      <c r="BK199" s="81">
        <f t="shared" si="34"/>
        <v>0</v>
      </c>
      <c r="BL199" s="3" t="s">
        <v>352</v>
      </c>
      <c r="BM199" s="106" t="s">
        <v>875</v>
      </c>
    </row>
    <row r="200" spans="2:65" s="18" customFormat="1" ht="24.2" customHeight="1">
      <c r="B200" s="121"/>
      <c r="C200" s="165" t="s">
        <v>554</v>
      </c>
      <c r="D200" s="165" t="s">
        <v>209</v>
      </c>
      <c r="E200" s="166" t="s">
        <v>876</v>
      </c>
      <c r="F200" s="167" t="s">
        <v>877</v>
      </c>
      <c r="G200" s="168" t="s">
        <v>227</v>
      </c>
      <c r="H200" s="169">
        <v>16</v>
      </c>
      <c r="I200" s="170"/>
      <c r="J200" s="170">
        <f t="shared" si="25"/>
        <v>0</v>
      </c>
      <c r="K200" s="171"/>
      <c r="L200" s="172"/>
      <c r="M200" s="173" t="s">
        <v>1</v>
      </c>
      <c r="N200" s="174" t="s">
        <v>42</v>
      </c>
      <c r="P200" s="158">
        <f t="shared" si="26"/>
        <v>0</v>
      </c>
      <c r="Q200" s="158">
        <v>4.0000000000000002E-4</v>
      </c>
      <c r="R200" s="158">
        <f t="shared" si="27"/>
        <v>6.4000000000000003E-3</v>
      </c>
      <c r="S200" s="158">
        <v>0</v>
      </c>
      <c r="T200" s="159">
        <f t="shared" si="28"/>
        <v>0</v>
      </c>
      <c r="AR200" s="106" t="s">
        <v>352</v>
      </c>
      <c r="AT200" s="106" t="s">
        <v>209</v>
      </c>
      <c r="AU200" s="106" t="s">
        <v>174</v>
      </c>
      <c r="AY200" s="3" t="s">
        <v>194</v>
      </c>
      <c r="BE200" s="81">
        <f t="shared" si="29"/>
        <v>0</v>
      </c>
      <c r="BF200" s="81">
        <f t="shared" si="30"/>
        <v>0</v>
      </c>
      <c r="BG200" s="81">
        <f t="shared" si="31"/>
        <v>0</v>
      </c>
      <c r="BH200" s="81">
        <f t="shared" si="32"/>
        <v>0</v>
      </c>
      <c r="BI200" s="81">
        <f t="shared" si="33"/>
        <v>0</v>
      </c>
      <c r="BJ200" s="3" t="s">
        <v>174</v>
      </c>
      <c r="BK200" s="81">
        <f t="shared" si="34"/>
        <v>0</v>
      </c>
      <c r="BL200" s="3" t="s">
        <v>352</v>
      </c>
      <c r="BM200" s="106" t="s">
        <v>878</v>
      </c>
    </row>
    <row r="201" spans="2:65" s="18" customFormat="1" ht="24.2" customHeight="1">
      <c r="B201" s="121"/>
      <c r="C201" s="165" t="s">
        <v>558</v>
      </c>
      <c r="D201" s="165" t="s">
        <v>209</v>
      </c>
      <c r="E201" s="166" t="s">
        <v>879</v>
      </c>
      <c r="F201" s="167" t="s">
        <v>880</v>
      </c>
      <c r="G201" s="168" t="s">
        <v>227</v>
      </c>
      <c r="H201" s="169">
        <v>17</v>
      </c>
      <c r="I201" s="170"/>
      <c r="J201" s="170">
        <f t="shared" si="25"/>
        <v>0</v>
      </c>
      <c r="K201" s="171"/>
      <c r="L201" s="172"/>
      <c r="M201" s="173" t="s">
        <v>1</v>
      </c>
      <c r="N201" s="174" t="s">
        <v>42</v>
      </c>
      <c r="P201" s="158">
        <f t="shared" si="26"/>
        <v>0</v>
      </c>
      <c r="Q201" s="158">
        <v>4.0000000000000002E-4</v>
      </c>
      <c r="R201" s="158">
        <f t="shared" si="27"/>
        <v>6.8000000000000005E-3</v>
      </c>
      <c r="S201" s="158">
        <v>0</v>
      </c>
      <c r="T201" s="159">
        <f t="shared" si="28"/>
        <v>0</v>
      </c>
      <c r="AR201" s="106" t="s">
        <v>352</v>
      </c>
      <c r="AT201" s="106" t="s">
        <v>209</v>
      </c>
      <c r="AU201" s="106" t="s">
        <v>174</v>
      </c>
      <c r="AY201" s="3" t="s">
        <v>194</v>
      </c>
      <c r="BE201" s="81">
        <f t="shared" si="29"/>
        <v>0</v>
      </c>
      <c r="BF201" s="81">
        <f t="shared" si="30"/>
        <v>0</v>
      </c>
      <c r="BG201" s="81">
        <f t="shared" si="31"/>
        <v>0</v>
      </c>
      <c r="BH201" s="81">
        <f t="shared" si="32"/>
        <v>0</v>
      </c>
      <c r="BI201" s="81">
        <f t="shared" si="33"/>
        <v>0</v>
      </c>
      <c r="BJ201" s="3" t="s">
        <v>174</v>
      </c>
      <c r="BK201" s="81">
        <f t="shared" si="34"/>
        <v>0</v>
      </c>
      <c r="BL201" s="3" t="s">
        <v>352</v>
      </c>
      <c r="BM201" s="106" t="s">
        <v>881</v>
      </c>
    </row>
    <row r="202" spans="2:65" s="18" customFormat="1" ht="24.2" customHeight="1">
      <c r="B202" s="121"/>
      <c r="C202" s="165" t="s">
        <v>562</v>
      </c>
      <c r="D202" s="165" t="s">
        <v>209</v>
      </c>
      <c r="E202" s="166" t="s">
        <v>882</v>
      </c>
      <c r="F202" s="167" t="s">
        <v>883</v>
      </c>
      <c r="G202" s="168" t="s">
        <v>227</v>
      </c>
      <c r="H202" s="169">
        <v>153</v>
      </c>
      <c r="I202" s="170"/>
      <c r="J202" s="170">
        <f t="shared" si="25"/>
        <v>0</v>
      </c>
      <c r="K202" s="171"/>
      <c r="L202" s="172"/>
      <c r="M202" s="173" t="s">
        <v>1</v>
      </c>
      <c r="N202" s="174" t="s">
        <v>42</v>
      </c>
      <c r="P202" s="158">
        <f t="shared" si="26"/>
        <v>0</v>
      </c>
      <c r="Q202" s="158">
        <v>4.0000000000000002E-4</v>
      </c>
      <c r="R202" s="158">
        <f t="shared" si="27"/>
        <v>6.1200000000000004E-2</v>
      </c>
      <c r="S202" s="158">
        <v>0</v>
      </c>
      <c r="T202" s="159">
        <f t="shared" si="28"/>
        <v>0</v>
      </c>
      <c r="AR202" s="106" t="s">
        <v>352</v>
      </c>
      <c r="AT202" s="106" t="s">
        <v>209</v>
      </c>
      <c r="AU202" s="106" t="s">
        <v>174</v>
      </c>
      <c r="AY202" s="3" t="s">
        <v>194</v>
      </c>
      <c r="BE202" s="81">
        <f t="shared" si="29"/>
        <v>0</v>
      </c>
      <c r="BF202" s="81">
        <f t="shared" si="30"/>
        <v>0</v>
      </c>
      <c r="BG202" s="81">
        <f t="shared" si="31"/>
        <v>0</v>
      </c>
      <c r="BH202" s="81">
        <f t="shared" si="32"/>
        <v>0</v>
      </c>
      <c r="BI202" s="81">
        <f t="shared" si="33"/>
        <v>0</v>
      </c>
      <c r="BJ202" s="3" t="s">
        <v>174</v>
      </c>
      <c r="BK202" s="81">
        <f t="shared" si="34"/>
        <v>0</v>
      </c>
      <c r="BL202" s="3" t="s">
        <v>352</v>
      </c>
      <c r="BM202" s="106" t="s">
        <v>884</v>
      </c>
    </row>
    <row r="203" spans="2:65" s="18" customFormat="1" ht="24.2" customHeight="1">
      <c r="B203" s="121"/>
      <c r="C203" s="165" t="s">
        <v>566</v>
      </c>
      <c r="D203" s="165" t="s">
        <v>209</v>
      </c>
      <c r="E203" s="166" t="s">
        <v>885</v>
      </c>
      <c r="F203" s="167" t="s">
        <v>886</v>
      </c>
      <c r="G203" s="168" t="s">
        <v>227</v>
      </c>
      <c r="H203" s="169">
        <v>33</v>
      </c>
      <c r="I203" s="170"/>
      <c r="J203" s="170">
        <f t="shared" si="25"/>
        <v>0</v>
      </c>
      <c r="K203" s="171"/>
      <c r="L203" s="172"/>
      <c r="M203" s="173" t="s">
        <v>1</v>
      </c>
      <c r="N203" s="174" t="s">
        <v>42</v>
      </c>
      <c r="P203" s="158">
        <f t="shared" si="26"/>
        <v>0</v>
      </c>
      <c r="Q203" s="158">
        <v>4.0999999999999999E-4</v>
      </c>
      <c r="R203" s="158">
        <f t="shared" si="27"/>
        <v>1.353E-2</v>
      </c>
      <c r="S203" s="158">
        <v>0</v>
      </c>
      <c r="T203" s="159">
        <f t="shared" si="28"/>
        <v>0</v>
      </c>
      <c r="AR203" s="106" t="s">
        <v>174</v>
      </c>
      <c r="AT203" s="106" t="s">
        <v>209</v>
      </c>
      <c r="AU203" s="106" t="s">
        <v>174</v>
      </c>
      <c r="AY203" s="3" t="s">
        <v>194</v>
      </c>
      <c r="BE203" s="81">
        <f t="shared" si="29"/>
        <v>0</v>
      </c>
      <c r="BF203" s="81">
        <f t="shared" si="30"/>
        <v>0</v>
      </c>
      <c r="BG203" s="81">
        <f t="shared" si="31"/>
        <v>0</v>
      </c>
      <c r="BH203" s="81">
        <f t="shared" si="32"/>
        <v>0</v>
      </c>
      <c r="BI203" s="81">
        <f t="shared" si="33"/>
        <v>0</v>
      </c>
      <c r="BJ203" s="3" t="s">
        <v>174</v>
      </c>
      <c r="BK203" s="81">
        <f t="shared" si="34"/>
        <v>0</v>
      </c>
      <c r="BL203" s="3" t="s">
        <v>84</v>
      </c>
      <c r="BM203" s="106" t="s">
        <v>887</v>
      </c>
    </row>
    <row r="204" spans="2:65" s="18" customFormat="1" ht="16.5" customHeight="1">
      <c r="B204" s="121"/>
      <c r="C204" s="150" t="s">
        <v>420</v>
      </c>
      <c r="D204" s="150" t="s">
        <v>197</v>
      </c>
      <c r="E204" s="151" t="s">
        <v>417</v>
      </c>
      <c r="F204" s="152" t="s">
        <v>418</v>
      </c>
      <c r="G204" s="153" t="s">
        <v>419</v>
      </c>
      <c r="H204" s="154">
        <v>10</v>
      </c>
      <c r="I204" s="155"/>
      <c r="J204" s="155">
        <f t="shared" si="25"/>
        <v>0</v>
      </c>
      <c r="K204" s="156"/>
      <c r="L204" s="19"/>
      <c r="M204" s="157" t="s">
        <v>1</v>
      </c>
      <c r="N204" s="120" t="s">
        <v>42</v>
      </c>
      <c r="P204" s="158">
        <f t="shared" si="26"/>
        <v>0</v>
      </c>
      <c r="Q204" s="158">
        <v>0</v>
      </c>
      <c r="R204" s="158">
        <f t="shared" si="27"/>
        <v>0</v>
      </c>
      <c r="S204" s="158">
        <v>0</v>
      </c>
      <c r="T204" s="159">
        <f t="shared" si="28"/>
        <v>0</v>
      </c>
      <c r="AR204" s="106" t="s">
        <v>420</v>
      </c>
      <c r="AT204" s="106" t="s">
        <v>197</v>
      </c>
      <c r="AU204" s="106" t="s">
        <v>174</v>
      </c>
      <c r="AY204" s="3" t="s">
        <v>194</v>
      </c>
      <c r="BE204" s="81">
        <f t="shared" si="29"/>
        <v>0</v>
      </c>
      <c r="BF204" s="81">
        <f t="shared" si="30"/>
        <v>0</v>
      </c>
      <c r="BG204" s="81">
        <f t="shared" si="31"/>
        <v>0</v>
      </c>
      <c r="BH204" s="81">
        <f t="shared" si="32"/>
        <v>0</v>
      </c>
      <c r="BI204" s="81">
        <f t="shared" si="33"/>
        <v>0</v>
      </c>
      <c r="BJ204" s="3" t="s">
        <v>174</v>
      </c>
      <c r="BK204" s="81">
        <f t="shared" si="34"/>
        <v>0</v>
      </c>
      <c r="BL204" s="3" t="s">
        <v>420</v>
      </c>
      <c r="BM204" s="106" t="s">
        <v>888</v>
      </c>
    </row>
    <row r="205" spans="2:65" s="18" customFormat="1" ht="21.75" customHeight="1">
      <c r="B205" s="121"/>
      <c r="C205" s="165" t="s">
        <v>573</v>
      </c>
      <c r="D205" s="165" t="s">
        <v>209</v>
      </c>
      <c r="E205" s="166" t="s">
        <v>422</v>
      </c>
      <c r="F205" s="167" t="s">
        <v>423</v>
      </c>
      <c r="G205" s="168" t="s">
        <v>227</v>
      </c>
      <c r="H205" s="169">
        <v>33</v>
      </c>
      <c r="I205" s="170"/>
      <c r="J205" s="170">
        <f t="shared" si="25"/>
        <v>0</v>
      </c>
      <c r="K205" s="171"/>
      <c r="L205" s="172"/>
      <c r="M205" s="173" t="s">
        <v>1</v>
      </c>
      <c r="N205" s="174" t="s">
        <v>42</v>
      </c>
      <c r="P205" s="158">
        <f t="shared" si="26"/>
        <v>0</v>
      </c>
      <c r="Q205" s="158">
        <v>2.0930000000000001E-2</v>
      </c>
      <c r="R205" s="158">
        <f t="shared" si="27"/>
        <v>0.69069000000000003</v>
      </c>
      <c r="S205" s="158">
        <v>0</v>
      </c>
      <c r="T205" s="159">
        <f t="shared" si="28"/>
        <v>0</v>
      </c>
      <c r="AR205" s="106" t="s">
        <v>352</v>
      </c>
      <c r="AT205" s="106" t="s">
        <v>209</v>
      </c>
      <c r="AU205" s="106" t="s">
        <v>174</v>
      </c>
      <c r="AY205" s="3" t="s">
        <v>194</v>
      </c>
      <c r="BE205" s="81">
        <f t="shared" si="29"/>
        <v>0</v>
      </c>
      <c r="BF205" s="81">
        <f t="shared" si="30"/>
        <v>0</v>
      </c>
      <c r="BG205" s="81">
        <f t="shared" si="31"/>
        <v>0</v>
      </c>
      <c r="BH205" s="81">
        <f t="shared" si="32"/>
        <v>0</v>
      </c>
      <c r="BI205" s="81">
        <f t="shared" si="33"/>
        <v>0</v>
      </c>
      <c r="BJ205" s="3" t="s">
        <v>174</v>
      </c>
      <c r="BK205" s="81">
        <f t="shared" si="34"/>
        <v>0</v>
      </c>
      <c r="BL205" s="3" t="s">
        <v>352</v>
      </c>
      <c r="BM205" s="106" t="s">
        <v>889</v>
      </c>
    </row>
    <row r="206" spans="2:65" s="18" customFormat="1" ht="24.2" customHeight="1">
      <c r="B206" s="121"/>
      <c r="C206" s="150" t="s">
        <v>577</v>
      </c>
      <c r="D206" s="150" t="s">
        <v>197</v>
      </c>
      <c r="E206" s="151" t="s">
        <v>890</v>
      </c>
      <c r="F206" s="152" t="s">
        <v>891</v>
      </c>
      <c r="G206" s="153" t="s">
        <v>227</v>
      </c>
      <c r="H206" s="154">
        <v>253</v>
      </c>
      <c r="I206" s="155"/>
      <c r="J206" s="155">
        <f t="shared" si="25"/>
        <v>0</v>
      </c>
      <c r="K206" s="156"/>
      <c r="L206" s="19"/>
      <c r="M206" s="157" t="s">
        <v>1</v>
      </c>
      <c r="N206" s="120" t="s">
        <v>42</v>
      </c>
      <c r="P206" s="158">
        <f t="shared" si="26"/>
        <v>0</v>
      </c>
      <c r="Q206" s="158">
        <v>0</v>
      </c>
      <c r="R206" s="158">
        <f t="shared" si="27"/>
        <v>0</v>
      </c>
      <c r="S206" s="158">
        <v>0</v>
      </c>
      <c r="T206" s="159">
        <f t="shared" si="28"/>
        <v>0</v>
      </c>
      <c r="AR206" s="106" t="s">
        <v>84</v>
      </c>
      <c r="AT206" s="106" t="s">
        <v>197</v>
      </c>
      <c r="AU206" s="106" t="s">
        <v>174</v>
      </c>
      <c r="AY206" s="3" t="s">
        <v>194</v>
      </c>
      <c r="BE206" s="81">
        <f t="shared" si="29"/>
        <v>0</v>
      </c>
      <c r="BF206" s="81">
        <f t="shared" si="30"/>
        <v>0</v>
      </c>
      <c r="BG206" s="81">
        <f t="shared" si="31"/>
        <v>0</v>
      </c>
      <c r="BH206" s="81">
        <f t="shared" si="32"/>
        <v>0</v>
      </c>
      <c r="BI206" s="81">
        <f t="shared" si="33"/>
        <v>0</v>
      </c>
      <c r="BJ206" s="3" t="s">
        <v>174</v>
      </c>
      <c r="BK206" s="81">
        <f t="shared" si="34"/>
        <v>0</v>
      </c>
      <c r="BL206" s="3" t="s">
        <v>84</v>
      </c>
      <c r="BM206" s="106" t="s">
        <v>892</v>
      </c>
    </row>
    <row r="207" spans="2:65" s="18" customFormat="1" ht="24.2" customHeight="1">
      <c r="B207" s="121"/>
      <c r="C207" s="165" t="s">
        <v>579</v>
      </c>
      <c r="D207" s="165" t="s">
        <v>209</v>
      </c>
      <c r="E207" s="166" t="s">
        <v>893</v>
      </c>
      <c r="F207" s="167" t="s">
        <v>894</v>
      </c>
      <c r="G207" s="168" t="s">
        <v>227</v>
      </c>
      <c r="H207" s="169">
        <v>253</v>
      </c>
      <c r="I207" s="170"/>
      <c r="J207" s="170">
        <f t="shared" si="25"/>
        <v>0</v>
      </c>
      <c r="K207" s="171"/>
      <c r="L207" s="172"/>
      <c r="M207" s="173" t="s">
        <v>1</v>
      </c>
      <c r="N207" s="174" t="s">
        <v>42</v>
      </c>
      <c r="P207" s="158">
        <f t="shared" si="26"/>
        <v>0</v>
      </c>
      <c r="Q207" s="158">
        <v>1.8E-3</v>
      </c>
      <c r="R207" s="158">
        <f t="shared" si="27"/>
        <v>0.45539999999999997</v>
      </c>
      <c r="S207" s="158">
        <v>0</v>
      </c>
      <c r="T207" s="159">
        <f t="shared" si="28"/>
        <v>0</v>
      </c>
      <c r="AR207" s="106" t="s">
        <v>352</v>
      </c>
      <c r="AT207" s="106" t="s">
        <v>209</v>
      </c>
      <c r="AU207" s="106" t="s">
        <v>174</v>
      </c>
      <c r="AY207" s="3" t="s">
        <v>194</v>
      </c>
      <c r="BE207" s="81">
        <f t="shared" si="29"/>
        <v>0</v>
      </c>
      <c r="BF207" s="81">
        <f t="shared" si="30"/>
        <v>0</v>
      </c>
      <c r="BG207" s="81">
        <f t="shared" si="31"/>
        <v>0</v>
      </c>
      <c r="BH207" s="81">
        <f t="shared" si="32"/>
        <v>0</v>
      </c>
      <c r="BI207" s="81">
        <f t="shared" si="33"/>
        <v>0</v>
      </c>
      <c r="BJ207" s="3" t="s">
        <v>174</v>
      </c>
      <c r="BK207" s="81">
        <f t="shared" si="34"/>
        <v>0</v>
      </c>
      <c r="BL207" s="3" t="s">
        <v>352</v>
      </c>
      <c r="BM207" s="106" t="s">
        <v>895</v>
      </c>
    </row>
    <row r="208" spans="2:65" s="18" customFormat="1" ht="24.2" customHeight="1">
      <c r="B208" s="121"/>
      <c r="C208" s="150" t="s">
        <v>583</v>
      </c>
      <c r="D208" s="150" t="s">
        <v>197</v>
      </c>
      <c r="E208" s="151" t="s">
        <v>896</v>
      </c>
      <c r="F208" s="152" t="s">
        <v>897</v>
      </c>
      <c r="G208" s="153" t="s">
        <v>227</v>
      </c>
      <c r="H208" s="154">
        <v>33</v>
      </c>
      <c r="I208" s="155"/>
      <c r="J208" s="155">
        <f t="shared" si="25"/>
        <v>0</v>
      </c>
      <c r="K208" s="156"/>
      <c r="L208" s="19"/>
      <c r="M208" s="157" t="s">
        <v>1</v>
      </c>
      <c r="N208" s="120" t="s">
        <v>42</v>
      </c>
      <c r="P208" s="158">
        <f t="shared" si="26"/>
        <v>0</v>
      </c>
      <c r="Q208" s="158">
        <v>0</v>
      </c>
      <c r="R208" s="158">
        <f t="shared" si="27"/>
        <v>0</v>
      </c>
      <c r="S208" s="158">
        <v>0</v>
      </c>
      <c r="T208" s="159">
        <f t="shared" si="28"/>
        <v>0</v>
      </c>
      <c r="AR208" s="106" t="s">
        <v>84</v>
      </c>
      <c r="AT208" s="106" t="s">
        <v>197</v>
      </c>
      <c r="AU208" s="106" t="s">
        <v>174</v>
      </c>
      <c r="AY208" s="3" t="s">
        <v>194</v>
      </c>
      <c r="BE208" s="81">
        <f t="shared" si="29"/>
        <v>0</v>
      </c>
      <c r="BF208" s="81">
        <f t="shared" si="30"/>
        <v>0</v>
      </c>
      <c r="BG208" s="81">
        <f t="shared" si="31"/>
        <v>0</v>
      </c>
      <c r="BH208" s="81">
        <f t="shared" si="32"/>
        <v>0</v>
      </c>
      <c r="BI208" s="81">
        <f t="shared" si="33"/>
        <v>0</v>
      </c>
      <c r="BJ208" s="3" t="s">
        <v>174</v>
      </c>
      <c r="BK208" s="81">
        <f t="shared" si="34"/>
        <v>0</v>
      </c>
      <c r="BL208" s="3" t="s">
        <v>84</v>
      </c>
      <c r="BM208" s="106" t="s">
        <v>898</v>
      </c>
    </row>
    <row r="209" spans="2:65" s="18" customFormat="1" ht="24.2" customHeight="1">
      <c r="B209" s="121"/>
      <c r="C209" s="165" t="s">
        <v>585</v>
      </c>
      <c r="D209" s="165" t="s">
        <v>209</v>
      </c>
      <c r="E209" s="166" t="s">
        <v>899</v>
      </c>
      <c r="F209" s="167" t="s">
        <v>900</v>
      </c>
      <c r="G209" s="168" t="s">
        <v>227</v>
      </c>
      <c r="H209" s="169">
        <v>33</v>
      </c>
      <c r="I209" s="170"/>
      <c r="J209" s="170">
        <f t="shared" si="25"/>
        <v>0</v>
      </c>
      <c r="K209" s="171"/>
      <c r="L209" s="172"/>
      <c r="M209" s="173" t="s">
        <v>1</v>
      </c>
      <c r="N209" s="174" t="s">
        <v>42</v>
      </c>
      <c r="P209" s="158">
        <f t="shared" si="26"/>
        <v>0</v>
      </c>
      <c r="Q209" s="158">
        <v>1.8E-3</v>
      </c>
      <c r="R209" s="158">
        <f t="shared" si="27"/>
        <v>5.9400000000000001E-2</v>
      </c>
      <c r="S209" s="158">
        <v>0</v>
      </c>
      <c r="T209" s="159">
        <f t="shared" si="28"/>
        <v>0</v>
      </c>
      <c r="AR209" s="106" t="s">
        <v>352</v>
      </c>
      <c r="AT209" s="106" t="s">
        <v>209</v>
      </c>
      <c r="AU209" s="106" t="s">
        <v>174</v>
      </c>
      <c r="AY209" s="3" t="s">
        <v>194</v>
      </c>
      <c r="BE209" s="81">
        <f t="shared" si="29"/>
        <v>0</v>
      </c>
      <c r="BF209" s="81">
        <f t="shared" si="30"/>
        <v>0</v>
      </c>
      <c r="BG209" s="81">
        <f t="shared" si="31"/>
        <v>0</v>
      </c>
      <c r="BH209" s="81">
        <f t="shared" si="32"/>
        <v>0</v>
      </c>
      <c r="BI209" s="81">
        <f t="shared" si="33"/>
        <v>0</v>
      </c>
      <c r="BJ209" s="3" t="s">
        <v>174</v>
      </c>
      <c r="BK209" s="81">
        <f t="shared" si="34"/>
        <v>0</v>
      </c>
      <c r="BL209" s="3" t="s">
        <v>352</v>
      </c>
      <c r="BM209" s="106" t="s">
        <v>901</v>
      </c>
    </row>
    <row r="210" spans="2:65" s="18" customFormat="1" ht="16.5" customHeight="1">
      <c r="B210" s="121"/>
      <c r="C210" s="150" t="s">
        <v>589</v>
      </c>
      <c r="D210" s="150" t="s">
        <v>197</v>
      </c>
      <c r="E210" s="151" t="s">
        <v>902</v>
      </c>
      <c r="F210" s="152" t="s">
        <v>903</v>
      </c>
      <c r="G210" s="153" t="s">
        <v>227</v>
      </c>
      <c r="H210" s="154">
        <v>329</v>
      </c>
      <c r="I210" s="155"/>
      <c r="J210" s="155">
        <f t="shared" si="25"/>
        <v>0</v>
      </c>
      <c r="K210" s="156"/>
      <c r="L210" s="19"/>
      <c r="M210" s="157" t="s">
        <v>1</v>
      </c>
      <c r="N210" s="120" t="s">
        <v>42</v>
      </c>
      <c r="P210" s="158">
        <f t="shared" si="26"/>
        <v>0</v>
      </c>
      <c r="Q210" s="158">
        <v>0</v>
      </c>
      <c r="R210" s="158">
        <f t="shared" si="27"/>
        <v>0</v>
      </c>
      <c r="S210" s="158">
        <v>0</v>
      </c>
      <c r="T210" s="159">
        <f t="shared" si="28"/>
        <v>0</v>
      </c>
      <c r="AR210" s="106" t="s">
        <v>84</v>
      </c>
      <c r="AT210" s="106" t="s">
        <v>197</v>
      </c>
      <c r="AU210" s="106" t="s">
        <v>174</v>
      </c>
      <c r="AY210" s="3" t="s">
        <v>194</v>
      </c>
      <c r="BE210" s="81">
        <f t="shared" si="29"/>
        <v>0</v>
      </c>
      <c r="BF210" s="81">
        <f t="shared" si="30"/>
        <v>0</v>
      </c>
      <c r="BG210" s="81">
        <f t="shared" si="31"/>
        <v>0</v>
      </c>
      <c r="BH210" s="81">
        <f t="shared" si="32"/>
        <v>0</v>
      </c>
      <c r="BI210" s="81">
        <f t="shared" si="33"/>
        <v>0</v>
      </c>
      <c r="BJ210" s="3" t="s">
        <v>174</v>
      </c>
      <c r="BK210" s="81">
        <f t="shared" si="34"/>
        <v>0</v>
      </c>
      <c r="BL210" s="3" t="s">
        <v>84</v>
      </c>
      <c r="BM210" s="106" t="s">
        <v>904</v>
      </c>
    </row>
    <row r="211" spans="2:65" s="18" customFormat="1" ht="24.2" customHeight="1">
      <c r="B211" s="121"/>
      <c r="C211" s="165" t="s">
        <v>593</v>
      </c>
      <c r="D211" s="165" t="s">
        <v>209</v>
      </c>
      <c r="E211" s="166" t="s">
        <v>905</v>
      </c>
      <c r="F211" s="167" t="s">
        <v>906</v>
      </c>
      <c r="G211" s="168" t="s">
        <v>227</v>
      </c>
      <c r="H211" s="169">
        <v>329</v>
      </c>
      <c r="I211" s="170"/>
      <c r="J211" s="170">
        <f t="shared" si="25"/>
        <v>0</v>
      </c>
      <c r="K211" s="171"/>
      <c r="L211" s="172"/>
      <c r="M211" s="173" t="s">
        <v>1</v>
      </c>
      <c r="N211" s="174" t="s">
        <v>42</v>
      </c>
      <c r="P211" s="158">
        <f t="shared" si="26"/>
        <v>0</v>
      </c>
      <c r="Q211" s="158">
        <v>1.8E-3</v>
      </c>
      <c r="R211" s="158">
        <f t="shared" si="27"/>
        <v>0.59219999999999995</v>
      </c>
      <c r="S211" s="158">
        <v>0</v>
      </c>
      <c r="T211" s="159">
        <f t="shared" si="28"/>
        <v>0</v>
      </c>
      <c r="AR211" s="106" t="s">
        <v>352</v>
      </c>
      <c r="AT211" s="106" t="s">
        <v>209</v>
      </c>
      <c r="AU211" s="106" t="s">
        <v>174</v>
      </c>
      <c r="AY211" s="3" t="s">
        <v>194</v>
      </c>
      <c r="BE211" s="81">
        <f t="shared" si="29"/>
        <v>0</v>
      </c>
      <c r="BF211" s="81">
        <f t="shared" si="30"/>
        <v>0</v>
      </c>
      <c r="BG211" s="81">
        <f t="shared" si="31"/>
        <v>0</v>
      </c>
      <c r="BH211" s="81">
        <f t="shared" si="32"/>
        <v>0</v>
      </c>
      <c r="BI211" s="81">
        <f t="shared" si="33"/>
        <v>0</v>
      </c>
      <c r="BJ211" s="3" t="s">
        <v>174</v>
      </c>
      <c r="BK211" s="81">
        <f t="shared" si="34"/>
        <v>0</v>
      </c>
      <c r="BL211" s="3" t="s">
        <v>352</v>
      </c>
      <c r="BM211" s="106" t="s">
        <v>907</v>
      </c>
    </row>
    <row r="212" spans="2:65" s="18" customFormat="1" ht="21.75" customHeight="1">
      <c r="B212" s="121"/>
      <c r="C212" s="150" t="s">
        <v>597</v>
      </c>
      <c r="D212" s="150" t="s">
        <v>197</v>
      </c>
      <c r="E212" s="151" t="s">
        <v>437</v>
      </c>
      <c r="F212" s="152" t="s">
        <v>438</v>
      </c>
      <c r="G212" s="153" t="s">
        <v>227</v>
      </c>
      <c r="H212" s="154">
        <v>4415</v>
      </c>
      <c r="I212" s="155"/>
      <c r="J212" s="155">
        <f t="shared" ref="J212:J243" si="35">ROUND(I212*H212,2)</f>
        <v>0</v>
      </c>
      <c r="K212" s="156"/>
      <c r="L212" s="19"/>
      <c r="M212" s="157" t="s">
        <v>1</v>
      </c>
      <c r="N212" s="120" t="s">
        <v>42</v>
      </c>
      <c r="P212" s="158">
        <f t="shared" ref="P212:P243" si="36">O212*H212</f>
        <v>0</v>
      </c>
      <c r="Q212" s="158">
        <v>0</v>
      </c>
      <c r="R212" s="158">
        <f t="shared" ref="R212:R243" si="37">Q212*H212</f>
        <v>0</v>
      </c>
      <c r="S212" s="158">
        <v>0</v>
      </c>
      <c r="T212" s="159">
        <f t="shared" ref="T212:T243" si="38">S212*H212</f>
        <v>0</v>
      </c>
      <c r="AR212" s="106" t="s">
        <v>84</v>
      </c>
      <c r="AT212" s="106" t="s">
        <v>197</v>
      </c>
      <c r="AU212" s="106" t="s">
        <v>174</v>
      </c>
      <c r="AY212" s="3" t="s">
        <v>194</v>
      </c>
      <c r="BE212" s="81">
        <f t="shared" ref="BE212:BE243" si="39">IF(N212="základná",J212,0)</f>
        <v>0</v>
      </c>
      <c r="BF212" s="81">
        <f t="shared" ref="BF212:BF243" si="40">IF(N212="znížená",J212,0)</f>
        <v>0</v>
      </c>
      <c r="BG212" s="81">
        <f t="shared" ref="BG212:BG243" si="41">IF(N212="zákl. prenesená",J212,0)</f>
        <v>0</v>
      </c>
      <c r="BH212" s="81">
        <f t="shared" ref="BH212:BH243" si="42">IF(N212="zníž. prenesená",J212,0)</f>
        <v>0</v>
      </c>
      <c r="BI212" s="81">
        <f t="shared" ref="BI212:BI243" si="43">IF(N212="nulová",J212,0)</f>
        <v>0</v>
      </c>
      <c r="BJ212" s="3" t="s">
        <v>174</v>
      </c>
      <c r="BK212" s="81">
        <f t="shared" ref="BK212:BK243" si="44">ROUND(I212*H212,2)</f>
        <v>0</v>
      </c>
      <c r="BL212" s="3" t="s">
        <v>84</v>
      </c>
      <c r="BM212" s="106" t="s">
        <v>908</v>
      </c>
    </row>
    <row r="213" spans="2:65" s="18" customFormat="1" ht="21.75" customHeight="1">
      <c r="B213" s="121"/>
      <c r="C213" s="165" t="s">
        <v>600</v>
      </c>
      <c r="D213" s="165" t="s">
        <v>209</v>
      </c>
      <c r="E213" s="166" t="s">
        <v>909</v>
      </c>
      <c r="F213" s="167" t="s">
        <v>910</v>
      </c>
      <c r="G213" s="168" t="s">
        <v>227</v>
      </c>
      <c r="H213" s="169">
        <v>75</v>
      </c>
      <c r="I213" s="170"/>
      <c r="J213" s="170">
        <f t="shared" si="35"/>
        <v>0</v>
      </c>
      <c r="K213" s="171"/>
      <c r="L213" s="172"/>
      <c r="M213" s="173" t="s">
        <v>1</v>
      </c>
      <c r="N213" s="174" t="s">
        <v>42</v>
      </c>
      <c r="P213" s="158">
        <f t="shared" si="36"/>
        <v>0</v>
      </c>
      <c r="Q213" s="158">
        <v>1.7000000000000001E-4</v>
      </c>
      <c r="R213" s="158">
        <f t="shared" si="37"/>
        <v>1.2750000000000001E-2</v>
      </c>
      <c r="S213" s="158">
        <v>0</v>
      </c>
      <c r="T213" s="159">
        <f t="shared" si="38"/>
        <v>0</v>
      </c>
      <c r="AR213" s="106" t="s">
        <v>174</v>
      </c>
      <c r="AT213" s="106" t="s">
        <v>209</v>
      </c>
      <c r="AU213" s="106" t="s">
        <v>174</v>
      </c>
      <c r="AY213" s="3" t="s">
        <v>194</v>
      </c>
      <c r="BE213" s="81">
        <f t="shared" si="39"/>
        <v>0</v>
      </c>
      <c r="BF213" s="81">
        <f t="shared" si="40"/>
        <v>0</v>
      </c>
      <c r="BG213" s="81">
        <f t="shared" si="41"/>
        <v>0</v>
      </c>
      <c r="BH213" s="81">
        <f t="shared" si="42"/>
        <v>0</v>
      </c>
      <c r="BI213" s="81">
        <f t="shared" si="43"/>
        <v>0</v>
      </c>
      <c r="BJ213" s="3" t="s">
        <v>174</v>
      </c>
      <c r="BK213" s="81">
        <f t="shared" si="44"/>
        <v>0</v>
      </c>
      <c r="BL213" s="3" t="s">
        <v>84</v>
      </c>
      <c r="BM213" s="106" t="s">
        <v>911</v>
      </c>
    </row>
    <row r="214" spans="2:65" s="18" customFormat="1" ht="24.2" customHeight="1">
      <c r="B214" s="121"/>
      <c r="C214" s="165" t="s">
        <v>604</v>
      </c>
      <c r="D214" s="165" t="s">
        <v>209</v>
      </c>
      <c r="E214" s="166" t="s">
        <v>912</v>
      </c>
      <c r="F214" s="167" t="s">
        <v>913</v>
      </c>
      <c r="G214" s="168" t="s">
        <v>227</v>
      </c>
      <c r="H214" s="169">
        <v>35</v>
      </c>
      <c r="I214" s="170"/>
      <c r="J214" s="170">
        <f t="shared" si="35"/>
        <v>0</v>
      </c>
      <c r="K214" s="171"/>
      <c r="L214" s="172"/>
      <c r="M214" s="173" t="s">
        <v>1</v>
      </c>
      <c r="N214" s="174" t="s">
        <v>42</v>
      </c>
      <c r="P214" s="158">
        <f t="shared" si="36"/>
        <v>0</v>
      </c>
      <c r="Q214" s="158">
        <v>1.7000000000000001E-4</v>
      </c>
      <c r="R214" s="158">
        <f t="shared" si="37"/>
        <v>5.9500000000000004E-3</v>
      </c>
      <c r="S214" s="158">
        <v>0</v>
      </c>
      <c r="T214" s="159">
        <f t="shared" si="38"/>
        <v>0</v>
      </c>
      <c r="AR214" s="106" t="s">
        <v>174</v>
      </c>
      <c r="AT214" s="106" t="s">
        <v>209</v>
      </c>
      <c r="AU214" s="106" t="s">
        <v>174</v>
      </c>
      <c r="AY214" s="3" t="s">
        <v>194</v>
      </c>
      <c r="BE214" s="81">
        <f t="shared" si="39"/>
        <v>0</v>
      </c>
      <c r="BF214" s="81">
        <f t="shared" si="40"/>
        <v>0</v>
      </c>
      <c r="BG214" s="81">
        <f t="shared" si="41"/>
        <v>0</v>
      </c>
      <c r="BH214" s="81">
        <f t="shared" si="42"/>
        <v>0</v>
      </c>
      <c r="BI214" s="81">
        <f t="shared" si="43"/>
        <v>0</v>
      </c>
      <c r="BJ214" s="3" t="s">
        <v>174</v>
      </c>
      <c r="BK214" s="81">
        <f t="shared" si="44"/>
        <v>0</v>
      </c>
      <c r="BL214" s="3" t="s">
        <v>84</v>
      </c>
      <c r="BM214" s="106" t="s">
        <v>914</v>
      </c>
    </row>
    <row r="215" spans="2:65" s="18" customFormat="1" ht="24.2" customHeight="1">
      <c r="B215" s="121"/>
      <c r="C215" s="165" t="s">
        <v>608</v>
      </c>
      <c r="D215" s="165" t="s">
        <v>209</v>
      </c>
      <c r="E215" s="166" t="s">
        <v>915</v>
      </c>
      <c r="F215" s="167" t="s">
        <v>916</v>
      </c>
      <c r="G215" s="168" t="s">
        <v>227</v>
      </c>
      <c r="H215" s="169">
        <v>250</v>
      </c>
      <c r="I215" s="170"/>
      <c r="J215" s="170">
        <f t="shared" si="35"/>
        <v>0</v>
      </c>
      <c r="K215" s="171"/>
      <c r="L215" s="172"/>
      <c r="M215" s="173" t="s">
        <v>1</v>
      </c>
      <c r="N215" s="174" t="s">
        <v>42</v>
      </c>
      <c r="P215" s="158">
        <f t="shared" si="36"/>
        <v>0</v>
      </c>
      <c r="Q215" s="158">
        <v>1.7000000000000001E-4</v>
      </c>
      <c r="R215" s="158">
        <f t="shared" si="37"/>
        <v>4.2500000000000003E-2</v>
      </c>
      <c r="S215" s="158">
        <v>0</v>
      </c>
      <c r="T215" s="159">
        <f t="shared" si="38"/>
        <v>0</v>
      </c>
      <c r="AR215" s="106" t="s">
        <v>174</v>
      </c>
      <c r="AT215" s="106" t="s">
        <v>209</v>
      </c>
      <c r="AU215" s="106" t="s">
        <v>174</v>
      </c>
      <c r="AY215" s="3" t="s">
        <v>194</v>
      </c>
      <c r="BE215" s="81">
        <f t="shared" si="39"/>
        <v>0</v>
      </c>
      <c r="BF215" s="81">
        <f t="shared" si="40"/>
        <v>0</v>
      </c>
      <c r="BG215" s="81">
        <f t="shared" si="41"/>
        <v>0</v>
      </c>
      <c r="BH215" s="81">
        <f t="shared" si="42"/>
        <v>0</v>
      </c>
      <c r="BI215" s="81">
        <f t="shared" si="43"/>
        <v>0</v>
      </c>
      <c r="BJ215" s="3" t="s">
        <v>174</v>
      </c>
      <c r="BK215" s="81">
        <f t="shared" si="44"/>
        <v>0</v>
      </c>
      <c r="BL215" s="3" t="s">
        <v>84</v>
      </c>
      <c r="BM215" s="106" t="s">
        <v>917</v>
      </c>
    </row>
    <row r="216" spans="2:65" s="18" customFormat="1" ht="24.2" customHeight="1">
      <c r="B216" s="121"/>
      <c r="C216" s="165" t="s">
        <v>612</v>
      </c>
      <c r="D216" s="165" t="s">
        <v>209</v>
      </c>
      <c r="E216" s="166" t="s">
        <v>918</v>
      </c>
      <c r="F216" s="167" t="s">
        <v>919</v>
      </c>
      <c r="G216" s="168" t="s">
        <v>227</v>
      </c>
      <c r="H216" s="169">
        <v>45</v>
      </c>
      <c r="I216" s="170"/>
      <c r="J216" s="170">
        <f t="shared" si="35"/>
        <v>0</v>
      </c>
      <c r="K216" s="171"/>
      <c r="L216" s="172"/>
      <c r="M216" s="173" t="s">
        <v>1</v>
      </c>
      <c r="N216" s="174" t="s">
        <v>42</v>
      </c>
      <c r="P216" s="158">
        <f t="shared" si="36"/>
        <v>0</v>
      </c>
      <c r="Q216" s="158">
        <v>1.7000000000000001E-4</v>
      </c>
      <c r="R216" s="158">
        <f t="shared" si="37"/>
        <v>7.6500000000000005E-3</v>
      </c>
      <c r="S216" s="158">
        <v>0</v>
      </c>
      <c r="T216" s="159">
        <f t="shared" si="38"/>
        <v>0</v>
      </c>
      <c r="AR216" s="106" t="s">
        <v>174</v>
      </c>
      <c r="AT216" s="106" t="s">
        <v>209</v>
      </c>
      <c r="AU216" s="106" t="s">
        <v>174</v>
      </c>
      <c r="AY216" s="3" t="s">
        <v>194</v>
      </c>
      <c r="BE216" s="81">
        <f t="shared" si="39"/>
        <v>0</v>
      </c>
      <c r="BF216" s="81">
        <f t="shared" si="40"/>
        <v>0</v>
      </c>
      <c r="BG216" s="81">
        <f t="shared" si="41"/>
        <v>0</v>
      </c>
      <c r="BH216" s="81">
        <f t="shared" si="42"/>
        <v>0</v>
      </c>
      <c r="BI216" s="81">
        <f t="shared" si="43"/>
        <v>0</v>
      </c>
      <c r="BJ216" s="3" t="s">
        <v>174</v>
      </c>
      <c r="BK216" s="81">
        <f t="shared" si="44"/>
        <v>0</v>
      </c>
      <c r="BL216" s="3" t="s">
        <v>84</v>
      </c>
      <c r="BM216" s="106" t="s">
        <v>920</v>
      </c>
    </row>
    <row r="217" spans="2:65" s="18" customFormat="1" ht="24.2" customHeight="1">
      <c r="B217" s="121"/>
      <c r="C217" s="165" t="s">
        <v>616</v>
      </c>
      <c r="D217" s="165" t="s">
        <v>209</v>
      </c>
      <c r="E217" s="166" t="s">
        <v>921</v>
      </c>
      <c r="F217" s="167" t="s">
        <v>922</v>
      </c>
      <c r="G217" s="168" t="s">
        <v>227</v>
      </c>
      <c r="H217" s="169">
        <v>30</v>
      </c>
      <c r="I217" s="170"/>
      <c r="J217" s="170">
        <f t="shared" si="35"/>
        <v>0</v>
      </c>
      <c r="K217" s="171"/>
      <c r="L217" s="172"/>
      <c r="M217" s="173" t="s">
        <v>1</v>
      </c>
      <c r="N217" s="174" t="s">
        <v>42</v>
      </c>
      <c r="P217" s="158">
        <f t="shared" si="36"/>
        <v>0</v>
      </c>
      <c r="Q217" s="158">
        <v>1.7000000000000001E-4</v>
      </c>
      <c r="R217" s="158">
        <f t="shared" si="37"/>
        <v>5.1000000000000004E-3</v>
      </c>
      <c r="S217" s="158">
        <v>0</v>
      </c>
      <c r="T217" s="159">
        <f t="shared" si="38"/>
        <v>0</v>
      </c>
      <c r="AR217" s="106" t="s">
        <v>174</v>
      </c>
      <c r="AT217" s="106" t="s">
        <v>209</v>
      </c>
      <c r="AU217" s="106" t="s">
        <v>174</v>
      </c>
      <c r="AY217" s="3" t="s">
        <v>194</v>
      </c>
      <c r="BE217" s="81">
        <f t="shared" si="39"/>
        <v>0</v>
      </c>
      <c r="BF217" s="81">
        <f t="shared" si="40"/>
        <v>0</v>
      </c>
      <c r="BG217" s="81">
        <f t="shared" si="41"/>
        <v>0</v>
      </c>
      <c r="BH217" s="81">
        <f t="shared" si="42"/>
        <v>0</v>
      </c>
      <c r="BI217" s="81">
        <f t="shared" si="43"/>
        <v>0</v>
      </c>
      <c r="BJ217" s="3" t="s">
        <v>174</v>
      </c>
      <c r="BK217" s="81">
        <f t="shared" si="44"/>
        <v>0</v>
      </c>
      <c r="BL217" s="3" t="s">
        <v>84</v>
      </c>
      <c r="BM217" s="106" t="s">
        <v>923</v>
      </c>
    </row>
    <row r="218" spans="2:65" s="18" customFormat="1" ht="24.2" customHeight="1">
      <c r="B218" s="121"/>
      <c r="C218" s="165" t="s">
        <v>620</v>
      </c>
      <c r="D218" s="165" t="s">
        <v>209</v>
      </c>
      <c r="E218" s="166" t="s">
        <v>924</v>
      </c>
      <c r="F218" s="167" t="s">
        <v>925</v>
      </c>
      <c r="G218" s="168" t="s">
        <v>227</v>
      </c>
      <c r="H218" s="169">
        <v>75</v>
      </c>
      <c r="I218" s="170"/>
      <c r="J218" s="170">
        <f t="shared" si="35"/>
        <v>0</v>
      </c>
      <c r="K218" s="171"/>
      <c r="L218" s="172"/>
      <c r="M218" s="173" t="s">
        <v>1</v>
      </c>
      <c r="N218" s="174" t="s">
        <v>42</v>
      </c>
      <c r="P218" s="158">
        <f t="shared" si="36"/>
        <v>0</v>
      </c>
      <c r="Q218" s="158">
        <v>1.7000000000000001E-4</v>
      </c>
      <c r="R218" s="158">
        <f t="shared" si="37"/>
        <v>1.2750000000000001E-2</v>
      </c>
      <c r="S218" s="158">
        <v>0</v>
      </c>
      <c r="T218" s="159">
        <f t="shared" si="38"/>
        <v>0</v>
      </c>
      <c r="AR218" s="106" t="s">
        <v>174</v>
      </c>
      <c r="AT218" s="106" t="s">
        <v>209</v>
      </c>
      <c r="AU218" s="106" t="s">
        <v>174</v>
      </c>
      <c r="AY218" s="3" t="s">
        <v>194</v>
      </c>
      <c r="BE218" s="81">
        <f t="shared" si="39"/>
        <v>0</v>
      </c>
      <c r="BF218" s="81">
        <f t="shared" si="40"/>
        <v>0</v>
      </c>
      <c r="BG218" s="81">
        <f t="shared" si="41"/>
        <v>0</v>
      </c>
      <c r="BH218" s="81">
        <f t="shared" si="42"/>
        <v>0</v>
      </c>
      <c r="BI218" s="81">
        <f t="shared" si="43"/>
        <v>0</v>
      </c>
      <c r="BJ218" s="3" t="s">
        <v>174</v>
      </c>
      <c r="BK218" s="81">
        <f t="shared" si="44"/>
        <v>0</v>
      </c>
      <c r="BL218" s="3" t="s">
        <v>84</v>
      </c>
      <c r="BM218" s="106" t="s">
        <v>926</v>
      </c>
    </row>
    <row r="219" spans="2:65" s="18" customFormat="1" ht="24.2" customHeight="1">
      <c r="B219" s="121"/>
      <c r="C219" s="165" t="s">
        <v>624</v>
      </c>
      <c r="D219" s="165" t="s">
        <v>209</v>
      </c>
      <c r="E219" s="166" t="s">
        <v>927</v>
      </c>
      <c r="F219" s="167" t="s">
        <v>928</v>
      </c>
      <c r="G219" s="168" t="s">
        <v>227</v>
      </c>
      <c r="H219" s="169">
        <v>30</v>
      </c>
      <c r="I219" s="170"/>
      <c r="J219" s="170">
        <f t="shared" si="35"/>
        <v>0</v>
      </c>
      <c r="K219" s="171"/>
      <c r="L219" s="172"/>
      <c r="M219" s="173" t="s">
        <v>1</v>
      </c>
      <c r="N219" s="174" t="s">
        <v>42</v>
      </c>
      <c r="P219" s="158">
        <f t="shared" si="36"/>
        <v>0</v>
      </c>
      <c r="Q219" s="158">
        <v>1.7000000000000001E-4</v>
      </c>
      <c r="R219" s="158">
        <f t="shared" si="37"/>
        <v>5.1000000000000004E-3</v>
      </c>
      <c r="S219" s="158">
        <v>0</v>
      </c>
      <c r="T219" s="159">
        <f t="shared" si="38"/>
        <v>0</v>
      </c>
      <c r="AR219" s="106" t="s">
        <v>174</v>
      </c>
      <c r="AT219" s="106" t="s">
        <v>209</v>
      </c>
      <c r="AU219" s="106" t="s">
        <v>174</v>
      </c>
      <c r="AY219" s="3" t="s">
        <v>194</v>
      </c>
      <c r="BE219" s="81">
        <f t="shared" si="39"/>
        <v>0</v>
      </c>
      <c r="BF219" s="81">
        <f t="shared" si="40"/>
        <v>0</v>
      </c>
      <c r="BG219" s="81">
        <f t="shared" si="41"/>
        <v>0</v>
      </c>
      <c r="BH219" s="81">
        <f t="shared" si="42"/>
        <v>0</v>
      </c>
      <c r="BI219" s="81">
        <f t="shared" si="43"/>
        <v>0</v>
      </c>
      <c r="BJ219" s="3" t="s">
        <v>174</v>
      </c>
      <c r="BK219" s="81">
        <f t="shared" si="44"/>
        <v>0</v>
      </c>
      <c r="BL219" s="3" t="s">
        <v>84</v>
      </c>
      <c r="BM219" s="106" t="s">
        <v>929</v>
      </c>
    </row>
    <row r="220" spans="2:65" s="18" customFormat="1" ht="24.2" customHeight="1">
      <c r="B220" s="121"/>
      <c r="C220" s="165" t="s">
        <v>628</v>
      </c>
      <c r="D220" s="165" t="s">
        <v>209</v>
      </c>
      <c r="E220" s="166" t="s">
        <v>930</v>
      </c>
      <c r="F220" s="167" t="s">
        <v>931</v>
      </c>
      <c r="G220" s="168" t="s">
        <v>227</v>
      </c>
      <c r="H220" s="169">
        <v>15</v>
      </c>
      <c r="I220" s="170"/>
      <c r="J220" s="170">
        <f t="shared" si="35"/>
        <v>0</v>
      </c>
      <c r="K220" s="171"/>
      <c r="L220" s="172"/>
      <c r="M220" s="173" t="s">
        <v>1</v>
      </c>
      <c r="N220" s="174" t="s">
        <v>42</v>
      </c>
      <c r="P220" s="158">
        <f t="shared" si="36"/>
        <v>0</v>
      </c>
      <c r="Q220" s="158">
        <v>1.7000000000000001E-4</v>
      </c>
      <c r="R220" s="158">
        <f t="shared" si="37"/>
        <v>2.5500000000000002E-3</v>
      </c>
      <c r="S220" s="158">
        <v>0</v>
      </c>
      <c r="T220" s="159">
        <f t="shared" si="38"/>
        <v>0</v>
      </c>
      <c r="AR220" s="106" t="s">
        <v>174</v>
      </c>
      <c r="AT220" s="106" t="s">
        <v>209</v>
      </c>
      <c r="AU220" s="106" t="s">
        <v>174</v>
      </c>
      <c r="AY220" s="3" t="s">
        <v>194</v>
      </c>
      <c r="BE220" s="81">
        <f t="shared" si="39"/>
        <v>0</v>
      </c>
      <c r="BF220" s="81">
        <f t="shared" si="40"/>
        <v>0</v>
      </c>
      <c r="BG220" s="81">
        <f t="shared" si="41"/>
        <v>0</v>
      </c>
      <c r="BH220" s="81">
        <f t="shared" si="42"/>
        <v>0</v>
      </c>
      <c r="BI220" s="81">
        <f t="shared" si="43"/>
        <v>0</v>
      </c>
      <c r="BJ220" s="3" t="s">
        <v>174</v>
      </c>
      <c r="BK220" s="81">
        <f t="shared" si="44"/>
        <v>0</v>
      </c>
      <c r="BL220" s="3" t="s">
        <v>84</v>
      </c>
      <c r="BM220" s="106" t="s">
        <v>932</v>
      </c>
    </row>
    <row r="221" spans="2:65" s="18" customFormat="1" ht="24.2" customHeight="1">
      <c r="B221" s="121"/>
      <c r="C221" s="165" t="s">
        <v>632</v>
      </c>
      <c r="D221" s="165" t="s">
        <v>209</v>
      </c>
      <c r="E221" s="166" t="s">
        <v>933</v>
      </c>
      <c r="F221" s="167" t="s">
        <v>934</v>
      </c>
      <c r="G221" s="168" t="s">
        <v>227</v>
      </c>
      <c r="H221" s="169">
        <v>12</v>
      </c>
      <c r="I221" s="170"/>
      <c r="J221" s="170">
        <f t="shared" si="35"/>
        <v>0</v>
      </c>
      <c r="K221" s="171"/>
      <c r="L221" s="172"/>
      <c r="M221" s="173" t="s">
        <v>1</v>
      </c>
      <c r="N221" s="174" t="s">
        <v>42</v>
      </c>
      <c r="P221" s="158">
        <f t="shared" si="36"/>
        <v>0</v>
      </c>
      <c r="Q221" s="158">
        <v>1.7000000000000001E-4</v>
      </c>
      <c r="R221" s="158">
        <f t="shared" si="37"/>
        <v>2.0400000000000001E-3</v>
      </c>
      <c r="S221" s="158">
        <v>0</v>
      </c>
      <c r="T221" s="159">
        <f t="shared" si="38"/>
        <v>0</v>
      </c>
      <c r="AR221" s="106" t="s">
        <v>174</v>
      </c>
      <c r="AT221" s="106" t="s">
        <v>209</v>
      </c>
      <c r="AU221" s="106" t="s">
        <v>174</v>
      </c>
      <c r="AY221" s="3" t="s">
        <v>194</v>
      </c>
      <c r="BE221" s="81">
        <f t="shared" si="39"/>
        <v>0</v>
      </c>
      <c r="BF221" s="81">
        <f t="shared" si="40"/>
        <v>0</v>
      </c>
      <c r="BG221" s="81">
        <f t="shared" si="41"/>
        <v>0</v>
      </c>
      <c r="BH221" s="81">
        <f t="shared" si="42"/>
        <v>0</v>
      </c>
      <c r="BI221" s="81">
        <f t="shared" si="43"/>
        <v>0</v>
      </c>
      <c r="BJ221" s="3" t="s">
        <v>174</v>
      </c>
      <c r="BK221" s="81">
        <f t="shared" si="44"/>
        <v>0</v>
      </c>
      <c r="BL221" s="3" t="s">
        <v>84</v>
      </c>
      <c r="BM221" s="106" t="s">
        <v>935</v>
      </c>
    </row>
    <row r="222" spans="2:65" s="18" customFormat="1" ht="24.2" customHeight="1">
      <c r="B222" s="121"/>
      <c r="C222" s="165" t="s">
        <v>636</v>
      </c>
      <c r="D222" s="165" t="s">
        <v>209</v>
      </c>
      <c r="E222" s="166" t="s">
        <v>936</v>
      </c>
      <c r="F222" s="167" t="s">
        <v>937</v>
      </c>
      <c r="G222" s="168" t="s">
        <v>227</v>
      </c>
      <c r="H222" s="169">
        <v>85</v>
      </c>
      <c r="I222" s="170"/>
      <c r="J222" s="170">
        <f t="shared" si="35"/>
        <v>0</v>
      </c>
      <c r="K222" s="171"/>
      <c r="L222" s="172"/>
      <c r="M222" s="173" t="s">
        <v>1</v>
      </c>
      <c r="N222" s="174" t="s">
        <v>42</v>
      </c>
      <c r="P222" s="158">
        <f t="shared" si="36"/>
        <v>0</v>
      </c>
      <c r="Q222" s="158">
        <v>1.7000000000000001E-4</v>
      </c>
      <c r="R222" s="158">
        <f t="shared" si="37"/>
        <v>1.4450000000000001E-2</v>
      </c>
      <c r="S222" s="158">
        <v>0</v>
      </c>
      <c r="T222" s="159">
        <f t="shared" si="38"/>
        <v>0</v>
      </c>
      <c r="AR222" s="106" t="s">
        <v>174</v>
      </c>
      <c r="AT222" s="106" t="s">
        <v>209</v>
      </c>
      <c r="AU222" s="106" t="s">
        <v>174</v>
      </c>
      <c r="AY222" s="3" t="s">
        <v>194</v>
      </c>
      <c r="BE222" s="81">
        <f t="shared" si="39"/>
        <v>0</v>
      </c>
      <c r="BF222" s="81">
        <f t="shared" si="40"/>
        <v>0</v>
      </c>
      <c r="BG222" s="81">
        <f t="shared" si="41"/>
        <v>0</v>
      </c>
      <c r="BH222" s="81">
        <f t="shared" si="42"/>
        <v>0</v>
      </c>
      <c r="BI222" s="81">
        <f t="shared" si="43"/>
        <v>0</v>
      </c>
      <c r="BJ222" s="3" t="s">
        <v>174</v>
      </c>
      <c r="BK222" s="81">
        <f t="shared" si="44"/>
        <v>0</v>
      </c>
      <c r="BL222" s="3" t="s">
        <v>84</v>
      </c>
      <c r="BM222" s="106" t="s">
        <v>938</v>
      </c>
    </row>
    <row r="223" spans="2:65" s="18" customFormat="1" ht="24.2" customHeight="1">
      <c r="B223" s="121"/>
      <c r="C223" s="165" t="s">
        <v>641</v>
      </c>
      <c r="D223" s="165" t="s">
        <v>209</v>
      </c>
      <c r="E223" s="166" t="s">
        <v>939</v>
      </c>
      <c r="F223" s="167" t="s">
        <v>940</v>
      </c>
      <c r="G223" s="168" t="s">
        <v>227</v>
      </c>
      <c r="H223" s="169">
        <v>60</v>
      </c>
      <c r="I223" s="170"/>
      <c r="J223" s="170">
        <f t="shared" si="35"/>
        <v>0</v>
      </c>
      <c r="K223" s="171"/>
      <c r="L223" s="172"/>
      <c r="M223" s="173" t="s">
        <v>1</v>
      </c>
      <c r="N223" s="174" t="s">
        <v>42</v>
      </c>
      <c r="P223" s="158">
        <f t="shared" si="36"/>
        <v>0</v>
      </c>
      <c r="Q223" s="158">
        <v>1.7000000000000001E-4</v>
      </c>
      <c r="R223" s="158">
        <f t="shared" si="37"/>
        <v>1.0200000000000001E-2</v>
      </c>
      <c r="S223" s="158">
        <v>0</v>
      </c>
      <c r="T223" s="159">
        <f t="shared" si="38"/>
        <v>0</v>
      </c>
      <c r="AR223" s="106" t="s">
        <v>174</v>
      </c>
      <c r="AT223" s="106" t="s">
        <v>209</v>
      </c>
      <c r="AU223" s="106" t="s">
        <v>174</v>
      </c>
      <c r="AY223" s="3" t="s">
        <v>194</v>
      </c>
      <c r="BE223" s="81">
        <f t="shared" si="39"/>
        <v>0</v>
      </c>
      <c r="BF223" s="81">
        <f t="shared" si="40"/>
        <v>0</v>
      </c>
      <c r="BG223" s="81">
        <f t="shared" si="41"/>
        <v>0</v>
      </c>
      <c r="BH223" s="81">
        <f t="shared" si="42"/>
        <v>0</v>
      </c>
      <c r="BI223" s="81">
        <f t="shared" si="43"/>
        <v>0</v>
      </c>
      <c r="BJ223" s="3" t="s">
        <v>174</v>
      </c>
      <c r="BK223" s="81">
        <f t="shared" si="44"/>
        <v>0</v>
      </c>
      <c r="BL223" s="3" t="s">
        <v>84</v>
      </c>
      <c r="BM223" s="106" t="s">
        <v>941</v>
      </c>
    </row>
    <row r="224" spans="2:65" s="18" customFormat="1" ht="24.2" customHeight="1">
      <c r="B224" s="121"/>
      <c r="C224" s="165" t="s">
        <v>645</v>
      </c>
      <c r="D224" s="165" t="s">
        <v>209</v>
      </c>
      <c r="E224" s="166" t="s">
        <v>942</v>
      </c>
      <c r="F224" s="167" t="s">
        <v>943</v>
      </c>
      <c r="G224" s="168" t="s">
        <v>227</v>
      </c>
      <c r="H224" s="169">
        <v>30</v>
      </c>
      <c r="I224" s="170"/>
      <c r="J224" s="170">
        <f t="shared" si="35"/>
        <v>0</v>
      </c>
      <c r="K224" s="171"/>
      <c r="L224" s="172"/>
      <c r="M224" s="173" t="s">
        <v>1</v>
      </c>
      <c r="N224" s="174" t="s">
        <v>42</v>
      </c>
      <c r="P224" s="158">
        <f t="shared" si="36"/>
        <v>0</v>
      </c>
      <c r="Q224" s="158">
        <v>1.7000000000000001E-4</v>
      </c>
      <c r="R224" s="158">
        <f t="shared" si="37"/>
        <v>5.1000000000000004E-3</v>
      </c>
      <c r="S224" s="158">
        <v>0</v>
      </c>
      <c r="T224" s="159">
        <f t="shared" si="38"/>
        <v>0</v>
      </c>
      <c r="AR224" s="106" t="s">
        <v>174</v>
      </c>
      <c r="AT224" s="106" t="s">
        <v>209</v>
      </c>
      <c r="AU224" s="106" t="s">
        <v>174</v>
      </c>
      <c r="AY224" s="3" t="s">
        <v>194</v>
      </c>
      <c r="BE224" s="81">
        <f t="shared" si="39"/>
        <v>0</v>
      </c>
      <c r="BF224" s="81">
        <f t="shared" si="40"/>
        <v>0</v>
      </c>
      <c r="BG224" s="81">
        <f t="shared" si="41"/>
        <v>0</v>
      </c>
      <c r="BH224" s="81">
        <f t="shared" si="42"/>
        <v>0</v>
      </c>
      <c r="BI224" s="81">
        <f t="shared" si="43"/>
        <v>0</v>
      </c>
      <c r="BJ224" s="3" t="s">
        <v>174</v>
      </c>
      <c r="BK224" s="81">
        <f t="shared" si="44"/>
        <v>0</v>
      </c>
      <c r="BL224" s="3" t="s">
        <v>84</v>
      </c>
      <c r="BM224" s="106" t="s">
        <v>944</v>
      </c>
    </row>
    <row r="225" spans="2:65" s="18" customFormat="1" ht="24.2" customHeight="1">
      <c r="B225" s="121"/>
      <c r="C225" s="165" t="s">
        <v>649</v>
      </c>
      <c r="D225" s="165" t="s">
        <v>209</v>
      </c>
      <c r="E225" s="166" t="s">
        <v>945</v>
      </c>
      <c r="F225" s="167" t="s">
        <v>946</v>
      </c>
      <c r="G225" s="168" t="s">
        <v>227</v>
      </c>
      <c r="H225" s="169">
        <v>9</v>
      </c>
      <c r="I225" s="170"/>
      <c r="J225" s="170">
        <f t="shared" si="35"/>
        <v>0</v>
      </c>
      <c r="K225" s="171"/>
      <c r="L225" s="172"/>
      <c r="M225" s="173" t="s">
        <v>1</v>
      </c>
      <c r="N225" s="174" t="s">
        <v>42</v>
      </c>
      <c r="P225" s="158">
        <f t="shared" si="36"/>
        <v>0</v>
      </c>
      <c r="Q225" s="158">
        <v>1.7000000000000001E-4</v>
      </c>
      <c r="R225" s="158">
        <f t="shared" si="37"/>
        <v>1.5300000000000001E-3</v>
      </c>
      <c r="S225" s="158">
        <v>0</v>
      </c>
      <c r="T225" s="159">
        <f t="shared" si="38"/>
        <v>0</v>
      </c>
      <c r="AR225" s="106" t="s">
        <v>174</v>
      </c>
      <c r="AT225" s="106" t="s">
        <v>209</v>
      </c>
      <c r="AU225" s="106" t="s">
        <v>174</v>
      </c>
      <c r="AY225" s="3" t="s">
        <v>194</v>
      </c>
      <c r="BE225" s="81">
        <f t="shared" si="39"/>
        <v>0</v>
      </c>
      <c r="BF225" s="81">
        <f t="shared" si="40"/>
        <v>0</v>
      </c>
      <c r="BG225" s="81">
        <f t="shared" si="41"/>
        <v>0</v>
      </c>
      <c r="BH225" s="81">
        <f t="shared" si="42"/>
        <v>0</v>
      </c>
      <c r="BI225" s="81">
        <f t="shared" si="43"/>
        <v>0</v>
      </c>
      <c r="BJ225" s="3" t="s">
        <v>174</v>
      </c>
      <c r="BK225" s="81">
        <f t="shared" si="44"/>
        <v>0</v>
      </c>
      <c r="BL225" s="3" t="s">
        <v>84</v>
      </c>
      <c r="BM225" s="106" t="s">
        <v>947</v>
      </c>
    </row>
    <row r="226" spans="2:65" s="18" customFormat="1" ht="24.2" customHeight="1">
      <c r="B226" s="121"/>
      <c r="C226" s="165" t="s">
        <v>653</v>
      </c>
      <c r="D226" s="165" t="s">
        <v>209</v>
      </c>
      <c r="E226" s="166" t="s">
        <v>948</v>
      </c>
      <c r="F226" s="167" t="s">
        <v>949</v>
      </c>
      <c r="G226" s="168" t="s">
        <v>227</v>
      </c>
      <c r="H226" s="169">
        <v>585</v>
      </c>
      <c r="I226" s="170"/>
      <c r="J226" s="170">
        <f t="shared" si="35"/>
        <v>0</v>
      </c>
      <c r="K226" s="171"/>
      <c r="L226" s="172"/>
      <c r="M226" s="173" t="s">
        <v>1</v>
      </c>
      <c r="N226" s="174" t="s">
        <v>42</v>
      </c>
      <c r="P226" s="158">
        <f t="shared" si="36"/>
        <v>0</v>
      </c>
      <c r="Q226" s="158">
        <v>1.7000000000000001E-4</v>
      </c>
      <c r="R226" s="158">
        <f t="shared" si="37"/>
        <v>9.9450000000000011E-2</v>
      </c>
      <c r="S226" s="158">
        <v>0</v>
      </c>
      <c r="T226" s="159">
        <f t="shared" si="38"/>
        <v>0</v>
      </c>
      <c r="AR226" s="106" t="s">
        <v>174</v>
      </c>
      <c r="AT226" s="106" t="s">
        <v>209</v>
      </c>
      <c r="AU226" s="106" t="s">
        <v>174</v>
      </c>
      <c r="AY226" s="3" t="s">
        <v>194</v>
      </c>
      <c r="BE226" s="81">
        <f t="shared" si="39"/>
        <v>0</v>
      </c>
      <c r="BF226" s="81">
        <f t="shared" si="40"/>
        <v>0</v>
      </c>
      <c r="BG226" s="81">
        <f t="shared" si="41"/>
        <v>0</v>
      </c>
      <c r="BH226" s="81">
        <f t="shared" si="42"/>
        <v>0</v>
      </c>
      <c r="BI226" s="81">
        <f t="shared" si="43"/>
        <v>0</v>
      </c>
      <c r="BJ226" s="3" t="s">
        <v>174</v>
      </c>
      <c r="BK226" s="81">
        <f t="shared" si="44"/>
        <v>0</v>
      </c>
      <c r="BL226" s="3" t="s">
        <v>84</v>
      </c>
      <c r="BM226" s="106" t="s">
        <v>950</v>
      </c>
    </row>
    <row r="227" spans="2:65" s="18" customFormat="1" ht="24.2" customHeight="1">
      <c r="B227" s="121"/>
      <c r="C227" s="165" t="s">
        <v>657</v>
      </c>
      <c r="D227" s="165" t="s">
        <v>209</v>
      </c>
      <c r="E227" s="166" t="s">
        <v>951</v>
      </c>
      <c r="F227" s="167" t="s">
        <v>952</v>
      </c>
      <c r="G227" s="168" t="s">
        <v>227</v>
      </c>
      <c r="H227" s="169">
        <v>110</v>
      </c>
      <c r="I227" s="170"/>
      <c r="J227" s="170">
        <f t="shared" si="35"/>
        <v>0</v>
      </c>
      <c r="K227" s="171"/>
      <c r="L227" s="172"/>
      <c r="M227" s="173" t="s">
        <v>1</v>
      </c>
      <c r="N227" s="174" t="s">
        <v>42</v>
      </c>
      <c r="P227" s="158">
        <f t="shared" si="36"/>
        <v>0</v>
      </c>
      <c r="Q227" s="158">
        <v>1.7000000000000001E-4</v>
      </c>
      <c r="R227" s="158">
        <f t="shared" si="37"/>
        <v>1.8700000000000001E-2</v>
      </c>
      <c r="S227" s="158">
        <v>0</v>
      </c>
      <c r="T227" s="159">
        <f t="shared" si="38"/>
        <v>0</v>
      </c>
      <c r="AR227" s="106" t="s">
        <v>174</v>
      </c>
      <c r="AT227" s="106" t="s">
        <v>209</v>
      </c>
      <c r="AU227" s="106" t="s">
        <v>174</v>
      </c>
      <c r="AY227" s="3" t="s">
        <v>194</v>
      </c>
      <c r="BE227" s="81">
        <f t="shared" si="39"/>
        <v>0</v>
      </c>
      <c r="BF227" s="81">
        <f t="shared" si="40"/>
        <v>0</v>
      </c>
      <c r="BG227" s="81">
        <f t="shared" si="41"/>
        <v>0</v>
      </c>
      <c r="BH227" s="81">
        <f t="shared" si="42"/>
        <v>0</v>
      </c>
      <c r="BI227" s="81">
        <f t="shared" si="43"/>
        <v>0</v>
      </c>
      <c r="BJ227" s="3" t="s">
        <v>174</v>
      </c>
      <c r="BK227" s="81">
        <f t="shared" si="44"/>
        <v>0</v>
      </c>
      <c r="BL227" s="3" t="s">
        <v>84</v>
      </c>
      <c r="BM227" s="106" t="s">
        <v>953</v>
      </c>
    </row>
    <row r="228" spans="2:65" s="18" customFormat="1" ht="24.2" customHeight="1">
      <c r="B228" s="121"/>
      <c r="C228" s="165" t="s">
        <v>661</v>
      </c>
      <c r="D228" s="165" t="s">
        <v>209</v>
      </c>
      <c r="E228" s="166" t="s">
        <v>954</v>
      </c>
      <c r="F228" s="167" t="s">
        <v>955</v>
      </c>
      <c r="G228" s="168" t="s">
        <v>227</v>
      </c>
      <c r="H228" s="169">
        <v>30</v>
      </c>
      <c r="I228" s="170"/>
      <c r="J228" s="170">
        <f t="shared" si="35"/>
        <v>0</v>
      </c>
      <c r="K228" s="171"/>
      <c r="L228" s="172"/>
      <c r="M228" s="173" t="s">
        <v>1</v>
      </c>
      <c r="N228" s="174" t="s">
        <v>42</v>
      </c>
      <c r="P228" s="158">
        <f t="shared" si="36"/>
        <v>0</v>
      </c>
      <c r="Q228" s="158">
        <v>1.7000000000000001E-4</v>
      </c>
      <c r="R228" s="158">
        <f t="shared" si="37"/>
        <v>5.1000000000000004E-3</v>
      </c>
      <c r="S228" s="158">
        <v>0</v>
      </c>
      <c r="T228" s="159">
        <f t="shared" si="38"/>
        <v>0</v>
      </c>
      <c r="AR228" s="106" t="s">
        <v>174</v>
      </c>
      <c r="AT228" s="106" t="s">
        <v>209</v>
      </c>
      <c r="AU228" s="106" t="s">
        <v>174</v>
      </c>
      <c r="AY228" s="3" t="s">
        <v>194</v>
      </c>
      <c r="BE228" s="81">
        <f t="shared" si="39"/>
        <v>0</v>
      </c>
      <c r="BF228" s="81">
        <f t="shared" si="40"/>
        <v>0</v>
      </c>
      <c r="BG228" s="81">
        <f t="shared" si="41"/>
        <v>0</v>
      </c>
      <c r="BH228" s="81">
        <f t="shared" si="42"/>
        <v>0</v>
      </c>
      <c r="BI228" s="81">
        <f t="shared" si="43"/>
        <v>0</v>
      </c>
      <c r="BJ228" s="3" t="s">
        <v>174</v>
      </c>
      <c r="BK228" s="81">
        <f t="shared" si="44"/>
        <v>0</v>
      </c>
      <c r="BL228" s="3" t="s">
        <v>84</v>
      </c>
      <c r="BM228" s="106" t="s">
        <v>956</v>
      </c>
    </row>
    <row r="229" spans="2:65" s="18" customFormat="1" ht="24.2" customHeight="1">
      <c r="B229" s="121"/>
      <c r="C229" s="165" t="s">
        <v>665</v>
      </c>
      <c r="D229" s="165" t="s">
        <v>209</v>
      </c>
      <c r="E229" s="166" t="s">
        <v>957</v>
      </c>
      <c r="F229" s="167" t="s">
        <v>958</v>
      </c>
      <c r="G229" s="168" t="s">
        <v>227</v>
      </c>
      <c r="H229" s="169">
        <v>51</v>
      </c>
      <c r="I229" s="170"/>
      <c r="J229" s="170">
        <f t="shared" si="35"/>
        <v>0</v>
      </c>
      <c r="K229" s="171"/>
      <c r="L229" s="172"/>
      <c r="M229" s="173" t="s">
        <v>1</v>
      </c>
      <c r="N229" s="174" t="s">
        <v>42</v>
      </c>
      <c r="P229" s="158">
        <f t="shared" si="36"/>
        <v>0</v>
      </c>
      <c r="Q229" s="158">
        <v>1.7000000000000001E-4</v>
      </c>
      <c r="R229" s="158">
        <f t="shared" si="37"/>
        <v>8.6700000000000006E-3</v>
      </c>
      <c r="S229" s="158">
        <v>0</v>
      </c>
      <c r="T229" s="159">
        <f t="shared" si="38"/>
        <v>0</v>
      </c>
      <c r="AR229" s="106" t="s">
        <v>174</v>
      </c>
      <c r="AT229" s="106" t="s">
        <v>209</v>
      </c>
      <c r="AU229" s="106" t="s">
        <v>174</v>
      </c>
      <c r="AY229" s="3" t="s">
        <v>194</v>
      </c>
      <c r="BE229" s="81">
        <f t="shared" si="39"/>
        <v>0</v>
      </c>
      <c r="BF229" s="81">
        <f t="shared" si="40"/>
        <v>0</v>
      </c>
      <c r="BG229" s="81">
        <f t="shared" si="41"/>
        <v>0</v>
      </c>
      <c r="BH229" s="81">
        <f t="shared" si="42"/>
        <v>0</v>
      </c>
      <c r="BI229" s="81">
        <f t="shared" si="43"/>
        <v>0</v>
      </c>
      <c r="BJ229" s="3" t="s">
        <v>174</v>
      </c>
      <c r="BK229" s="81">
        <f t="shared" si="44"/>
        <v>0</v>
      </c>
      <c r="BL229" s="3" t="s">
        <v>84</v>
      </c>
      <c r="BM229" s="106" t="s">
        <v>959</v>
      </c>
    </row>
    <row r="230" spans="2:65" s="18" customFormat="1" ht="24.2" customHeight="1">
      <c r="B230" s="121"/>
      <c r="C230" s="165" t="s">
        <v>669</v>
      </c>
      <c r="D230" s="165" t="s">
        <v>209</v>
      </c>
      <c r="E230" s="166" t="s">
        <v>960</v>
      </c>
      <c r="F230" s="167" t="s">
        <v>961</v>
      </c>
      <c r="G230" s="168" t="s">
        <v>227</v>
      </c>
      <c r="H230" s="169">
        <v>90</v>
      </c>
      <c r="I230" s="170"/>
      <c r="J230" s="170">
        <f t="shared" si="35"/>
        <v>0</v>
      </c>
      <c r="K230" s="171"/>
      <c r="L230" s="172"/>
      <c r="M230" s="173" t="s">
        <v>1</v>
      </c>
      <c r="N230" s="174" t="s">
        <v>42</v>
      </c>
      <c r="P230" s="158">
        <f t="shared" si="36"/>
        <v>0</v>
      </c>
      <c r="Q230" s="158">
        <v>1.7000000000000001E-4</v>
      </c>
      <c r="R230" s="158">
        <f t="shared" si="37"/>
        <v>1.5300000000000001E-2</v>
      </c>
      <c r="S230" s="158">
        <v>0</v>
      </c>
      <c r="T230" s="159">
        <f t="shared" si="38"/>
        <v>0</v>
      </c>
      <c r="AR230" s="106" t="s">
        <v>174</v>
      </c>
      <c r="AT230" s="106" t="s">
        <v>209</v>
      </c>
      <c r="AU230" s="106" t="s">
        <v>174</v>
      </c>
      <c r="AY230" s="3" t="s">
        <v>194</v>
      </c>
      <c r="BE230" s="81">
        <f t="shared" si="39"/>
        <v>0</v>
      </c>
      <c r="BF230" s="81">
        <f t="shared" si="40"/>
        <v>0</v>
      </c>
      <c r="BG230" s="81">
        <f t="shared" si="41"/>
        <v>0</v>
      </c>
      <c r="BH230" s="81">
        <f t="shared" si="42"/>
        <v>0</v>
      </c>
      <c r="BI230" s="81">
        <f t="shared" si="43"/>
        <v>0</v>
      </c>
      <c r="BJ230" s="3" t="s">
        <v>174</v>
      </c>
      <c r="BK230" s="81">
        <f t="shared" si="44"/>
        <v>0</v>
      </c>
      <c r="BL230" s="3" t="s">
        <v>84</v>
      </c>
      <c r="BM230" s="106" t="s">
        <v>962</v>
      </c>
    </row>
    <row r="231" spans="2:65" s="18" customFormat="1" ht="24.2" customHeight="1">
      <c r="B231" s="121"/>
      <c r="C231" s="165" t="s">
        <v>673</v>
      </c>
      <c r="D231" s="165" t="s">
        <v>209</v>
      </c>
      <c r="E231" s="166" t="s">
        <v>963</v>
      </c>
      <c r="F231" s="167" t="s">
        <v>964</v>
      </c>
      <c r="G231" s="168" t="s">
        <v>227</v>
      </c>
      <c r="H231" s="169">
        <v>300</v>
      </c>
      <c r="I231" s="170"/>
      <c r="J231" s="170">
        <f t="shared" si="35"/>
        <v>0</v>
      </c>
      <c r="K231" s="171"/>
      <c r="L231" s="172"/>
      <c r="M231" s="173" t="s">
        <v>1</v>
      </c>
      <c r="N231" s="174" t="s">
        <v>42</v>
      </c>
      <c r="P231" s="158">
        <f t="shared" si="36"/>
        <v>0</v>
      </c>
      <c r="Q231" s="158">
        <v>1.7000000000000001E-4</v>
      </c>
      <c r="R231" s="158">
        <f t="shared" si="37"/>
        <v>5.1000000000000004E-2</v>
      </c>
      <c r="S231" s="158">
        <v>0</v>
      </c>
      <c r="T231" s="159">
        <f t="shared" si="38"/>
        <v>0</v>
      </c>
      <c r="AR231" s="106" t="s">
        <v>174</v>
      </c>
      <c r="AT231" s="106" t="s">
        <v>209</v>
      </c>
      <c r="AU231" s="106" t="s">
        <v>174</v>
      </c>
      <c r="AY231" s="3" t="s">
        <v>194</v>
      </c>
      <c r="BE231" s="81">
        <f t="shared" si="39"/>
        <v>0</v>
      </c>
      <c r="BF231" s="81">
        <f t="shared" si="40"/>
        <v>0</v>
      </c>
      <c r="BG231" s="81">
        <f t="shared" si="41"/>
        <v>0</v>
      </c>
      <c r="BH231" s="81">
        <f t="shared" si="42"/>
        <v>0</v>
      </c>
      <c r="BI231" s="81">
        <f t="shared" si="43"/>
        <v>0</v>
      </c>
      <c r="BJ231" s="3" t="s">
        <v>174</v>
      </c>
      <c r="BK231" s="81">
        <f t="shared" si="44"/>
        <v>0</v>
      </c>
      <c r="BL231" s="3" t="s">
        <v>84</v>
      </c>
      <c r="BM231" s="106" t="s">
        <v>965</v>
      </c>
    </row>
    <row r="232" spans="2:65" s="18" customFormat="1" ht="24.2" customHeight="1">
      <c r="B232" s="121"/>
      <c r="C232" s="165" t="s">
        <v>677</v>
      </c>
      <c r="D232" s="165" t="s">
        <v>209</v>
      </c>
      <c r="E232" s="166" t="s">
        <v>966</v>
      </c>
      <c r="F232" s="167" t="s">
        <v>967</v>
      </c>
      <c r="G232" s="168" t="s">
        <v>227</v>
      </c>
      <c r="H232" s="169">
        <v>350</v>
      </c>
      <c r="I232" s="170"/>
      <c r="J232" s="170">
        <f t="shared" si="35"/>
        <v>0</v>
      </c>
      <c r="K232" s="171"/>
      <c r="L232" s="172"/>
      <c r="M232" s="173" t="s">
        <v>1</v>
      </c>
      <c r="N232" s="174" t="s">
        <v>42</v>
      </c>
      <c r="P232" s="158">
        <f t="shared" si="36"/>
        <v>0</v>
      </c>
      <c r="Q232" s="158">
        <v>1.7000000000000001E-4</v>
      </c>
      <c r="R232" s="158">
        <f t="shared" si="37"/>
        <v>5.9500000000000004E-2</v>
      </c>
      <c r="S232" s="158">
        <v>0</v>
      </c>
      <c r="T232" s="159">
        <f t="shared" si="38"/>
        <v>0</v>
      </c>
      <c r="AR232" s="106" t="s">
        <v>174</v>
      </c>
      <c r="AT232" s="106" t="s">
        <v>209</v>
      </c>
      <c r="AU232" s="106" t="s">
        <v>174</v>
      </c>
      <c r="AY232" s="3" t="s">
        <v>194</v>
      </c>
      <c r="BE232" s="81">
        <f t="shared" si="39"/>
        <v>0</v>
      </c>
      <c r="BF232" s="81">
        <f t="shared" si="40"/>
        <v>0</v>
      </c>
      <c r="BG232" s="81">
        <f t="shared" si="41"/>
        <v>0</v>
      </c>
      <c r="BH232" s="81">
        <f t="shared" si="42"/>
        <v>0</v>
      </c>
      <c r="BI232" s="81">
        <f t="shared" si="43"/>
        <v>0</v>
      </c>
      <c r="BJ232" s="3" t="s">
        <v>174</v>
      </c>
      <c r="BK232" s="81">
        <f t="shared" si="44"/>
        <v>0</v>
      </c>
      <c r="BL232" s="3" t="s">
        <v>84</v>
      </c>
      <c r="BM232" s="106" t="s">
        <v>968</v>
      </c>
    </row>
    <row r="233" spans="2:65" s="18" customFormat="1" ht="24.2" customHeight="1">
      <c r="B233" s="121"/>
      <c r="C233" s="165" t="s">
        <v>681</v>
      </c>
      <c r="D233" s="165" t="s">
        <v>209</v>
      </c>
      <c r="E233" s="166" t="s">
        <v>969</v>
      </c>
      <c r="F233" s="167" t="s">
        <v>970</v>
      </c>
      <c r="G233" s="168" t="s">
        <v>227</v>
      </c>
      <c r="H233" s="169">
        <v>610</v>
      </c>
      <c r="I233" s="170"/>
      <c r="J233" s="170">
        <f t="shared" si="35"/>
        <v>0</v>
      </c>
      <c r="K233" s="171"/>
      <c r="L233" s="172"/>
      <c r="M233" s="173" t="s">
        <v>1</v>
      </c>
      <c r="N233" s="174" t="s">
        <v>42</v>
      </c>
      <c r="P233" s="158">
        <f t="shared" si="36"/>
        <v>0</v>
      </c>
      <c r="Q233" s="158">
        <v>1.7000000000000001E-4</v>
      </c>
      <c r="R233" s="158">
        <f t="shared" si="37"/>
        <v>0.10370000000000001</v>
      </c>
      <c r="S233" s="158">
        <v>0</v>
      </c>
      <c r="T233" s="159">
        <f t="shared" si="38"/>
        <v>0</v>
      </c>
      <c r="AR233" s="106" t="s">
        <v>174</v>
      </c>
      <c r="AT233" s="106" t="s">
        <v>209</v>
      </c>
      <c r="AU233" s="106" t="s">
        <v>174</v>
      </c>
      <c r="AY233" s="3" t="s">
        <v>194</v>
      </c>
      <c r="BE233" s="81">
        <f t="shared" si="39"/>
        <v>0</v>
      </c>
      <c r="BF233" s="81">
        <f t="shared" si="40"/>
        <v>0</v>
      </c>
      <c r="BG233" s="81">
        <f t="shared" si="41"/>
        <v>0</v>
      </c>
      <c r="BH233" s="81">
        <f t="shared" si="42"/>
        <v>0</v>
      </c>
      <c r="BI233" s="81">
        <f t="shared" si="43"/>
        <v>0</v>
      </c>
      <c r="BJ233" s="3" t="s">
        <v>174</v>
      </c>
      <c r="BK233" s="81">
        <f t="shared" si="44"/>
        <v>0</v>
      </c>
      <c r="BL233" s="3" t="s">
        <v>84</v>
      </c>
      <c r="BM233" s="106" t="s">
        <v>971</v>
      </c>
    </row>
    <row r="234" spans="2:65" s="18" customFormat="1" ht="24.2" customHeight="1">
      <c r="B234" s="121"/>
      <c r="C234" s="165" t="s">
        <v>685</v>
      </c>
      <c r="D234" s="165" t="s">
        <v>209</v>
      </c>
      <c r="E234" s="166" t="s">
        <v>972</v>
      </c>
      <c r="F234" s="167" t="s">
        <v>973</v>
      </c>
      <c r="G234" s="168" t="s">
        <v>227</v>
      </c>
      <c r="H234" s="169">
        <v>270</v>
      </c>
      <c r="I234" s="170"/>
      <c r="J234" s="170">
        <f t="shared" si="35"/>
        <v>0</v>
      </c>
      <c r="K234" s="171"/>
      <c r="L234" s="172"/>
      <c r="M234" s="173" t="s">
        <v>1</v>
      </c>
      <c r="N234" s="174" t="s">
        <v>42</v>
      </c>
      <c r="P234" s="158">
        <f t="shared" si="36"/>
        <v>0</v>
      </c>
      <c r="Q234" s="158">
        <v>1.7000000000000001E-4</v>
      </c>
      <c r="R234" s="158">
        <f t="shared" si="37"/>
        <v>4.5900000000000003E-2</v>
      </c>
      <c r="S234" s="158">
        <v>0</v>
      </c>
      <c r="T234" s="159">
        <f t="shared" si="38"/>
        <v>0</v>
      </c>
      <c r="AR234" s="106" t="s">
        <v>174</v>
      </c>
      <c r="AT234" s="106" t="s">
        <v>209</v>
      </c>
      <c r="AU234" s="106" t="s">
        <v>174</v>
      </c>
      <c r="AY234" s="3" t="s">
        <v>194</v>
      </c>
      <c r="BE234" s="81">
        <f t="shared" si="39"/>
        <v>0</v>
      </c>
      <c r="BF234" s="81">
        <f t="shared" si="40"/>
        <v>0</v>
      </c>
      <c r="BG234" s="81">
        <f t="shared" si="41"/>
        <v>0</v>
      </c>
      <c r="BH234" s="81">
        <f t="shared" si="42"/>
        <v>0</v>
      </c>
      <c r="BI234" s="81">
        <f t="shared" si="43"/>
        <v>0</v>
      </c>
      <c r="BJ234" s="3" t="s">
        <v>174</v>
      </c>
      <c r="BK234" s="81">
        <f t="shared" si="44"/>
        <v>0</v>
      </c>
      <c r="BL234" s="3" t="s">
        <v>84</v>
      </c>
      <c r="BM234" s="106" t="s">
        <v>974</v>
      </c>
    </row>
    <row r="235" spans="2:65" s="18" customFormat="1" ht="24.2" customHeight="1">
      <c r="B235" s="121"/>
      <c r="C235" s="165" t="s">
        <v>689</v>
      </c>
      <c r="D235" s="165" t="s">
        <v>209</v>
      </c>
      <c r="E235" s="166" t="s">
        <v>975</v>
      </c>
      <c r="F235" s="167" t="s">
        <v>976</v>
      </c>
      <c r="G235" s="168" t="s">
        <v>227</v>
      </c>
      <c r="H235" s="169">
        <v>135</v>
      </c>
      <c r="I235" s="170"/>
      <c r="J235" s="170">
        <f t="shared" si="35"/>
        <v>0</v>
      </c>
      <c r="K235" s="171"/>
      <c r="L235" s="172"/>
      <c r="M235" s="173" t="s">
        <v>1</v>
      </c>
      <c r="N235" s="174" t="s">
        <v>42</v>
      </c>
      <c r="P235" s="158">
        <f t="shared" si="36"/>
        <v>0</v>
      </c>
      <c r="Q235" s="158">
        <v>1.7000000000000001E-4</v>
      </c>
      <c r="R235" s="158">
        <f t="shared" si="37"/>
        <v>2.2950000000000002E-2</v>
      </c>
      <c r="S235" s="158">
        <v>0</v>
      </c>
      <c r="T235" s="159">
        <f t="shared" si="38"/>
        <v>0</v>
      </c>
      <c r="AR235" s="106" t="s">
        <v>174</v>
      </c>
      <c r="AT235" s="106" t="s">
        <v>209</v>
      </c>
      <c r="AU235" s="106" t="s">
        <v>174</v>
      </c>
      <c r="AY235" s="3" t="s">
        <v>194</v>
      </c>
      <c r="BE235" s="81">
        <f t="shared" si="39"/>
        <v>0</v>
      </c>
      <c r="BF235" s="81">
        <f t="shared" si="40"/>
        <v>0</v>
      </c>
      <c r="BG235" s="81">
        <f t="shared" si="41"/>
        <v>0</v>
      </c>
      <c r="BH235" s="81">
        <f t="shared" si="42"/>
        <v>0</v>
      </c>
      <c r="BI235" s="81">
        <f t="shared" si="43"/>
        <v>0</v>
      </c>
      <c r="BJ235" s="3" t="s">
        <v>174</v>
      </c>
      <c r="BK235" s="81">
        <f t="shared" si="44"/>
        <v>0</v>
      </c>
      <c r="BL235" s="3" t="s">
        <v>84</v>
      </c>
      <c r="BM235" s="106" t="s">
        <v>977</v>
      </c>
    </row>
    <row r="236" spans="2:65" s="18" customFormat="1" ht="24.2" customHeight="1">
      <c r="B236" s="121"/>
      <c r="C236" s="165" t="s">
        <v>693</v>
      </c>
      <c r="D236" s="165" t="s">
        <v>209</v>
      </c>
      <c r="E236" s="166" t="s">
        <v>978</v>
      </c>
      <c r="F236" s="167" t="s">
        <v>979</v>
      </c>
      <c r="G236" s="168" t="s">
        <v>227</v>
      </c>
      <c r="H236" s="169">
        <v>270</v>
      </c>
      <c r="I236" s="170"/>
      <c r="J236" s="170">
        <f t="shared" si="35"/>
        <v>0</v>
      </c>
      <c r="K236" s="171"/>
      <c r="L236" s="172"/>
      <c r="M236" s="173" t="s">
        <v>1</v>
      </c>
      <c r="N236" s="174" t="s">
        <v>42</v>
      </c>
      <c r="P236" s="158">
        <f t="shared" si="36"/>
        <v>0</v>
      </c>
      <c r="Q236" s="158">
        <v>1.7000000000000001E-4</v>
      </c>
      <c r="R236" s="158">
        <f t="shared" si="37"/>
        <v>4.5900000000000003E-2</v>
      </c>
      <c r="S236" s="158">
        <v>0</v>
      </c>
      <c r="T236" s="159">
        <f t="shared" si="38"/>
        <v>0</v>
      </c>
      <c r="AR236" s="106" t="s">
        <v>174</v>
      </c>
      <c r="AT236" s="106" t="s">
        <v>209</v>
      </c>
      <c r="AU236" s="106" t="s">
        <v>174</v>
      </c>
      <c r="AY236" s="3" t="s">
        <v>194</v>
      </c>
      <c r="BE236" s="81">
        <f t="shared" si="39"/>
        <v>0</v>
      </c>
      <c r="BF236" s="81">
        <f t="shared" si="40"/>
        <v>0</v>
      </c>
      <c r="BG236" s="81">
        <f t="shared" si="41"/>
        <v>0</v>
      </c>
      <c r="BH236" s="81">
        <f t="shared" si="42"/>
        <v>0</v>
      </c>
      <c r="BI236" s="81">
        <f t="shared" si="43"/>
        <v>0</v>
      </c>
      <c r="BJ236" s="3" t="s">
        <v>174</v>
      </c>
      <c r="BK236" s="81">
        <f t="shared" si="44"/>
        <v>0</v>
      </c>
      <c r="BL236" s="3" t="s">
        <v>84</v>
      </c>
      <c r="BM236" s="106" t="s">
        <v>980</v>
      </c>
    </row>
    <row r="237" spans="2:65" s="18" customFormat="1" ht="24.2" customHeight="1">
      <c r="B237" s="121"/>
      <c r="C237" s="165" t="s">
        <v>697</v>
      </c>
      <c r="D237" s="165" t="s">
        <v>209</v>
      </c>
      <c r="E237" s="166" t="s">
        <v>981</v>
      </c>
      <c r="F237" s="167" t="s">
        <v>982</v>
      </c>
      <c r="G237" s="168" t="s">
        <v>227</v>
      </c>
      <c r="H237" s="169">
        <v>75</v>
      </c>
      <c r="I237" s="170"/>
      <c r="J237" s="170">
        <f t="shared" si="35"/>
        <v>0</v>
      </c>
      <c r="K237" s="171"/>
      <c r="L237" s="172"/>
      <c r="M237" s="173" t="s">
        <v>1</v>
      </c>
      <c r="N237" s="174" t="s">
        <v>42</v>
      </c>
      <c r="P237" s="158">
        <f t="shared" si="36"/>
        <v>0</v>
      </c>
      <c r="Q237" s="158">
        <v>1.7000000000000001E-4</v>
      </c>
      <c r="R237" s="158">
        <f t="shared" si="37"/>
        <v>1.2750000000000001E-2</v>
      </c>
      <c r="S237" s="158">
        <v>0</v>
      </c>
      <c r="T237" s="159">
        <f t="shared" si="38"/>
        <v>0</v>
      </c>
      <c r="AR237" s="106" t="s">
        <v>174</v>
      </c>
      <c r="AT237" s="106" t="s">
        <v>209</v>
      </c>
      <c r="AU237" s="106" t="s">
        <v>174</v>
      </c>
      <c r="AY237" s="3" t="s">
        <v>194</v>
      </c>
      <c r="BE237" s="81">
        <f t="shared" si="39"/>
        <v>0</v>
      </c>
      <c r="BF237" s="81">
        <f t="shared" si="40"/>
        <v>0</v>
      </c>
      <c r="BG237" s="81">
        <f t="shared" si="41"/>
        <v>0</v>
      </c>
      <c r="BH237" s="81">
        <f t="shared" si="42"/>
        <v>0</v>
      </c>
      <c r="BI237" s="81">
        <f t="shared" si="43"/>
        <v>0</v>
      </c>
      <c r="BJ237" s="3" t="s">
        <v>174</v>
      </c>
      <c r="BK237" s="81">
        <f t="shared" si="44"/>
        <v>0</v>
      </c>
      <c r="BL237" s="3" t="s">
        <v>84</v>
      </c>
      <c r="BM237" s="106" t="s">
        <v>983</v>
      </c>
    </row>
    <row r="238" spans="2:65" s="18" customFormat="1" ht="24.2" customHeight="1">
      <c r="B238" s="121"/>
      <c r="C238" s="165" t="s">
        <v>701</v>
      </c>
      <c r="D238" s="165" t="s">
        <v>209</v>
      </c>
      <c r="E238" s="166" t="s">
        <v>984</v>
      </c>
      <c r="F238" s="167" t="s">
        <v>985</v>
      </c>
      <c r="G238" s="168" t="s">
        <v>227</v>
      </c>
      <c r="H238" s="169">
        <v>360</v>
      </c>
      <c r="I238" s="170"/>
      <c r="J238" s="170">
        <f t="shared" si="35"/>
        <v>0</v>
      </c>
      <c r="K238" s="171"/>
      <c r="L238" s="172"/>
      <c r="M238" s="173" t="s">
        <v>1</v>
      </c>
      <c r="N238" s="174" t="s">
        <v>42</v>
      </c>
      <c r="P238" s="158">
        <f t="shared" si="36"/>
        <v>0</v>
      </c>
      <c r="Q238" s="158">
        <v>1.7000000000000001E-4</v>
      </c>
      <c r="R238" s="158">
        <f t="shared" si="37"/>
        <v>6.1200000000000004E-2</v>
      </c>
      <c r="S238" s="158">
        <v>0</v>
      </c>
      <c r="T238" s="159">
        <f t="shared" si="38"/>
        <v>0</v>
      </c>
      <c r="AR238" s="106" t="s">
        <v>174</v>
      </c>
      <c r="AT238" s="106" t="s">
        <v>209</v>
      </c>
      <c r="AU238" s="106" t="s">
        <v>174</v>
      </c>
      <c r="AY238" s="3" t="s">
        <v>194</v>
      </c>
      <c r="BE238" s="81">
        <f t="shared" si="39"/>
        <v>0</v>
      </c>
      <c r="BF238" s="81">
        <f t="shared" si="40"/>
        <v>0</v>
      </c>
      <c r="BG238" s="81">
        <f t="shared" si="41"/>
        <v>0</v>
      </c>
      <c r="BH238" s="81">
        <f t="shared" si="42"/>
        <v>0</v>
      </c>
      <c r="BI238" s="81">
        <f t="shared" si="43"/>
        <v>0</v>
      </c>
      <c r="BJ238" s="3" t="s">
        <v>174</v>
      </c>
      <c r="BK238" s="81">
        <f t="shared" si="44"/>
        <v>0</v>
      </c>
      <c r="BL238" s="3" t="s">
        <v>84</v>
      </c>
      <c r="BM238" s="106" t="s">
        <v>986</v>
      </c>
    </row>
    <row r="239" spans="2:65" s="18" customFormat="1" ht="24.2" customHeight="1">
      <c r="B239" s="121"/>
      <c r="C239" s="165" t="s">
        <v>705</v>
      </c>
      <c r="D239" s="165" t="s">
        <v>209</v>
      </c>
      <c r="E239" s="166" t="s">
        <v>987</v>
      </c>
      <c r="F239" s="167" t="s">
        <v>988</v>
      </c>
      <c r="G239" s="168" t="s">
        <v>227</v>
      </c>
      <c r="H239" s="169">
        <v>360</v>
      </c>
      <c r="I239" s="170"/>
      <c r="J239" s="170">
        <f t="shared" si="35"/>
        <v>0</v>
      </c>
      <c r="K239" s="171"/>
      <c r="L239" s="172"/>
      <c r="M239" s="173" t="s">
        <v>1</v>
      </c>
      <c r="N239" s="174" t="s">
        <v>42</v>
      </c>
      <c r="P239" s="158">
        <f t="shared" si="36"/>
        <v>0</v>
      </c>
      <c r="Q239" s="158">
        <v>1.7000000000000001E-4</v>
      </c>
      <c r="R239" s="158">
        <f t="shared" si="37"/>
        <v>6.1200000000000004E-2</v>
      </c>
      <c r="S239" s="158">
        <v>0</v>
      </c>
      <c r="T239" s="159">
        <f t="shared" si="38"/>
        <v>0</v>
      </c>
      <c r="AR239" s="106" t="s">
        <v>174</v>
      </c>
      <c r="AT239" s="106" t="s">
        <v>209</v>
      </c>
      <c r="AU239" s="106" t="s">
        <v>174</v>
      </c>
      <c r="AY239" s="3" t="s">
        <v>194</v>
      </c>
      <c r="BE239" s="81">
        <f t="shared" si="39"/>
        <v>0</v>
      </c>
      <c r="BF239" s="81">
        <f t="shared" si="40"/>
        <v>0</v>
      </c>
      <c r="BG239" s="81">
        <f t="shared" si="41"/>
        <v>0</v>
      </c>
      <c r="BH239" s="81">
        <f t="shared" si="42"/>
        <v>0</v>
      </c>
      <c r="BI239" s="81">
        <f t="shared" si="43"/>
        <v>0</v>
      </c>
      <c r="BJ239" s="3" t="s">
        <v>174</v>
      </c>
      <c r="BK239" s="81">
        <f t="shared" si="44"/>
        <v>0</v>
      </c>
      <c r="BL239" s="3" t="s">
        <v>84</v>
      </c>
      <c r="BM239" s="106" t="s">
        <v>989</v>
      </c>
    </row>
    <row r="240" spans="2:65" s="18" customFormat="1" ht="24.2" customHeight="1">
      <c r="B240" s="121"/>
      <c r="C240" s="165" t="s">
        <v>709</v>
      </c>
      <c r="D240" s="165" t="s">
        <v>209</v>
      </c>
      <c r="E240" s="166" t="s">
        <v>990</v>
      </c>
      <c r="F240" s="167" t="s">
        <v>991</v>
      </c>
      <c r="G240" s="168" t="s">
        <v>227</v>
      </c>
      <c r="H240" s="169">
        <v>3</v>
      </c>
      <c r="I240" s="170"/>
      <c r="J240" s="170">
        <f t="shared" si="35"/>
        <v>0</v>
      </c>
      <c r="K240" s="171"/>
      <c r="L240" s="172"/>
      <c r="M240" s="173" t="s">
        <v>1</v>
      </c>
      <c r="N240" s="174" t="s">
        <v>42</v>
      </c>
      <c r="P240" s="158">
        <f t="shared" si="36"/>
        <v>0</v>
      </c>
      <c r="Q240" s="158">
        <v>1.7000000000000001E-4</v>
      </c>
      <c r="R240" s="158">
        <f t="shared" si="37"/>
        <v>5.1000000000000004E-4</v>
      </c>
      <c r="S240" s="158">
        <v>0</v>
      </c>
      <c r="T240" s="159">
        <f t="shared" si="38"/>
        <v>0</v>
      </c>
      <c r="AR240" s="106" t="s">
        <v>174</v>
      </c>
      <c r="AT240" s="106" t="s">
        <v>209</v>
      </c>
      <c r="AU240" s="106" t="s">
        <v>174</v>
      </c>
      <c r="AY240" s="3" t="s">
        <v>194</v>
      </c>
      <c r="BE240" s="81">
        <f t="shared" si="39"/>
        <v>0</v>
      </c>
      <c r="BF240" s="81">
        <f t="shared" si="40"/>
        <v>0</v>
      </c>
      <c r="BG240" s="81">
        <f t="shared" si="41"/>
        <v>0</v>
      </c>
      <c r="BH240" s="81">
        <f t="shared" si="42"/>
        <v>0</v>
      </c>
      <c r="BI240" s="81">
        <f t="shared" si="43"/>
        <v>0</v>
      </c>
      <c r="BJ240" s="3" t="s">
        <v>174</v>
      </c>
      <c r="BK240" s="81">
        <f t="shared" si="44"/>
        <v>0</v>
      </c>
      <c r="BL240" s="3" t="s">
        <v>84</v>
      </c>
      <c r="BM240" s="106" t="s">
        <v>992</v>
      </c>
    </row>
    <row r="241" spans="2:65" s="18" customFormat="1" ht="24.2" customHeight="1">
      <c r="B241" s="121"/>
      <c r="C241" s="165" t="s">
        <v>993</v>
      </c>
      <c r="D241" s="165" t="s">
        <v>209</v>
      </c>
      <c r="E241" s="166" t="s">
        <v>994</v>
      </c>
      <c r="F241" s="167" t="s">
        <v>995</v>
      </c>
      <c r="G241" s="168" t="s">
        <v>227</v>
      </c>
      <c r="H241" s="169">
        <v>180</v>
      </c>
      <c r="I241" s="170"/>
      <c r="J241" s="170">
        <f t="shared" si="35"/>
        <v>0</v>
      </c>
      <c r="K241" s="171"/>
      <c r="L241" s="172"/>
      <c r="M241" s="173" t="s">
        <v>1</v>
      </c>
      <c r="N241" s="174" t="s">
        <v>42</v>
      </c>
      <c r="P241" s="158">
        <f t="shared" si="36"/>
        <v>0</v>
      </c>
      <c r="Q241" s="158">
        <v>1.7000000000000001E-4</v>
      </c>
      <c r="R241" s="158">
        <f t="shared" si="37"/>
        <v>3.0600000000000002E-2</v>
      </c>
      <c r="S241" s="158">
        <v>0</v>
      </c>
      <c r="T241" s="159">
        <f t="shared" si="38"/>
        <v>0</v>
      </c>
      <c r="AR241" s="106" t="s">
        <v>174</v>
      </c>
      <c r="AT241" s="106" t="s">
        <v>209</v>
      </c>
      <c r="AU241" s="106" t="s">
        <v>174</v>
      </c>
      <c r="AY241" s="3" t="s">
        <v>194</v>
      </c>
      <c r="BE241" s="81">
        <f t="shared" si="39"/>
        <v>0</v>
      </c>
      <c r="BF241" s="81">
        <f t="shared" si="40"/>
        <v>0</v>
      </c>
      <c r="BG241" s="81">
        <f t="shared" si="41"/>
        <v>0</v>
      </c>
      <c r="BH241" s="81">
        <f t="shared" si="42"/>
        <v>0</v>
      </c>
      <c r="BI241" s="81">
        <f t="shared" si="43"/>
        <v>0</v>
      </c>
      <c r="BJ241" s="3" t="s">
        <v>174</v>
      </c>
      <c r="BK241" s="81">
        <f t="shared" si="44"/>
        <v>0</v>
      </c>
      <c r="BL241" s="3" t="s">
        <v>84</v>
      </c>
      <c r="BM241" s="106" t="s">
        <v>996</v>
      </c>
    </row>
    <row r="242" spans="2:65" s="18" customFormat="1" ht="24.2" customHeight="1">
      <c r="B242" s="121"/>
      <c r="C242" s="165" t="s">
        <v>997</v>
      </c>
      <c r="D242" s="165" t="s">
        <v>209</v>
      </c>
      <c r="E242" s="166" t="s">
        <v>998</v>
      </c>
      <c r="F242" s="167" t="s">
        <v>999</v>
      </c>
      <c r="G242" s="168" t="s">
        <v>227</v>
      </c>
      <c r="H242" s="169">
        <v>60</v>
      </c>
      <c r="I242" s="170"/>
      <c r="J242" s="170">
        <f t="shared" si="35"/>
        <v>0</v>
      </c>
      <c r="K242" s="171"/>
      <c r="L242" s="172"/>
      <c r="M242" s="173" t="s">
        <v>1</v>
      </c>
      <c r="N242" s="174" t="s">
        <v>42</v>
      </c>
      <c r="P242" s="158">
        <f t="shared" si="36"/>
        <v>0</v>
      </c>
      <c r="Q242" s="158">
        <v>1.7000000000000001E-4</v>
      </c>
      <c r="R242" s="158">
        <f t="shared" si="37"/>
        <v>1.0200000000000001E-2</v>
      </c>
      <c r="S242" s="158">
        <v>0</v>
      </c>
      <c r="T242" s="159">
        <f t="shared" si="38"/>
        <v>0</v>
      </c>
      <c r="AR242" s="106" t="s">
        <v>174</v>
      </c>
      <c r="AT242" s="106" t="s">
        <v>209</v>
      </c>
      <c r="AU242" s="106" t="s">
        <v>174</v>
      </c>
      <c r="AY242" s="3" t="s">
        <v>194</v>
      </c>
      <c r="BE242" s="81">
        <f t="shared" si="39"/>
        <v>0</v>
      </c>
      <c r="BF242" s="81">
        <f t="shared" si="40"/>
        <v>0</v>
      </c>
      <c r="BG242" s="81">
        <f t="shared" si="41"/>
        <v>0</v>
      </c>
      <c r="BH242" s="81">
        <f t="shared" si="42"/>
        <v>0</v>
      </c>
      <c r="BI242" s="81">
        <f t="shared" si="43"/>
        <v>0</v>
      </c>
      <c r="BJ242" s="3" t="s">
        <v>174</v>
      </c>
      <c r="BK242" s="81">
        <f t="shared" si="44"/>
        <v>0</v>
      </c>
      <c r="BL242" s="3" t="s">
        <v>84</v>
      </c>
      <c r="BM242" s="106" t="s">
        <v>1000</v>
      </c>
    </row>
    <row r="243" spans="2:65" s="18" customFormat="1" ht="16.5" customHeight="1">
      <c r="B243" s="121"/>
      <c r="C243" s="150" t="s">
        <v>1001</v>
      </c>
      <c r="D243" s="150" t="s">
        <v>197</v>
      </c>
      <c r="E243" s="151" t="s">
        <v>1002</v>
      </c>
      <c r="F243" s="152" t="s">
        <v>1003</v>
      </c>
      <c r="G243" s="153" t="s">
        <v>419</v>
      </c>
      <c r="H243" s="154">
        <v>450</v>
      </c>
      <c r="I243" s="155"/>
      <c r="J243" s="155">
        <f t="shared" si="35"/>
        <v>0</v>
      </c>
      <c r="K243" s="156"/>
      <c r="L243" s="177" t="s">
        <v>3461</v>
      </c>
      <c r="M243" s="157" t="s">
        <v>1</v>
      </c>
      <c r="N243" s="120" t="s">
        <v>42</v>
      </c>
      <c r="P243" s="158">
        <f t="shared" si="36"/>
        <v>0</v>
      </c>
      <c r="Q243" s="158">
        <v>0</v>
      </c>
      <c r="R243" s="158">
        <f t="shared" si="37"/>
        <v>0</v>
      </c>
      <c r="S243" s="158">
        <v>0</v>
      </c>
      <c r="T243" s="159">
        <f t="shared" si="38"/>
        <v>0</v>
      </c>
      <c r="AR243" s="106" t="s">
        <v>84</v>
      </c>
      <c r="AT243" s="106" t="s">
        <v>197</v>
      </c>
      <c r="AU243" s="106" t="s">
        <v>174</v>
      </c>
      <c r="AY243" s="3" t="s">
        <v>194</v>
      </c>
      <c r="BE243" s="81">
        <f t="shared" si="39"/>
        <v>0</v>
      </c>
      <c r="BF243" s="81">
        <f t="shared" si="40"/>
        <v>0</v>
      </c>
      <c r="BG243" s="81">
        <f t="shared" si="41"/>
        <v>0</v>
      </c>
      <c r="BH243" s="81">
        <f t="shared" si="42"/>
        <v>0</v>
      </c>
      <c r="BI243" s="81">
        <f t="shared" si="43"/>
        <v>0</v>
      </c>
      <c r="BJ243" s="3" t="s">
        <v>174</v>
      </c>
      <c r="BK243" s="81">
        <f t="shared" si="44"/>
        <v>0</v>
      </c>
      <c r="BL243" s="3" t="s">
        <v>84</v>
      </c>
      <c r="BM243" s="106" t="s">
        <v>1004</v>
      </c>
    </row>
    <row r="244" spans="2:65" s="18" customFormat="1" ht="16.5" customHeight="1">
      <c r="B244" s="121"/>
      <c r="C244" s="150" t="s">
        <v>1005</v>
      </c>
      <c r="D244" s="150" t="s">
        <v>197</v>
      </c>
      <c r="E244" s="151" t="s">
        <v>1006</v>
      </c>
      <c r="F244" s="152" t="s">
        <v>1007</v>
      </c>
      <c r="G244" s="153" t="s">
        <v>419</v>
      </c>
      <c r="H244" s="154">
        <v>550</v>
      </c>
      <c r="I244" s="155"/>
      <c r="J244" s="155">
        <f t="shared" ref="J244:J261" si="45">ROUND(I244*H244,2)</f>
        <v>0</v>
      </c>
      <c r="K244" s="156"/>
      <c r="L244" s="177" t="s">
        <v>3461</v>
      </c>
      <c r="M244" s="157" t="s">
        <v>1</v>
      </c>
      <c r="N244" s="120" t="s">
        <v>42</v>
      </c>
      <c r="P244" s="158">
        <f t="shared" ref="P244:P261" si="46">O244*H244</f>
        <v>0</v>
      </c>
      <c r="Q244" s="158">
        <v>0</v>
      </c>
      <c r="R244" s="158">
        <f t="shared" ref="R244:R261" si="47">Q244*H244</f>
        <v>0</v>
      </c>
      <c r="S244" s="158">
        <v>0</v>
      </c>
      <c r="T244" s="159">
        <f t="shared" ref="T244:T261" si="48">S244*H244</f>
        <v>0</v>
      </c>
      <c r="AR244" s="106" t="s">
        <v>84</v>
      </c>
      <c r="AT244" s="106" t="s">
        <v>197</v>
      </c>
      <c r="AU244" s="106" t="s">
        <v>174</v>
      </c>
      <c r="AY244" s="3" t="s">
        <v>194</v>
      </c>
      <c r="BE244" s="81">
        <f t="shared" ref="BE244:BE261" si="49">IF(N244="základná",J244,0)</f>
        <v>0</v>
      </c>
      <c r="BF244" s="81">
        <f t="shared" ref="BF244:BF261" si="50">IF(N244="znížená",J244,0)</f>
        <v>0</v>
      </c>
      <c r="BG244" s="81">
        <f t="shared" ref="BG244:BG261" si="51">IF(N244="zákl. prenesená",J244,0)</f>
        <v>0</v>
      </c>
      <c r="BH244" s="81">
        <f t="shared" ref="BH244:BH261" si="52">IF(N244="zníž. prenesená",J244,0)</f>
        <v>0</v>
      </c>
      <c r="BI244" s="81">
        <f t="shared" ref="BI244:BI261" si="53">IF(N244="nulová",J244,0)</f>
        <v>0</v>
      </c>
      <c r="BJ244" s="3" t="s">
        <v>174</v>
      </c>
      <c r="BK244" s="81">
        <f t="shared" ref="BK244:BK261" si="54">ROUND(I244*H244,2)</f>
        <v>0</v>
      </c>
      <c r="BL244" s="3" t="s">
        <v>84</v>
      </c>
      <c r="BM244" s="106" t="s">
        <v>1008</v>
      </c>
    </row>
    <row r="245" spans="2:65" s="18" customFormat="1" ht="16.5" customHeight="1">
      <c r="B245" s="121"/>
      <c r="C245" s="150" t="s">
        <v>1009</v>
      </c>
      <c r="D245" s="150" t="s">
        <v>197</v>
      </c>
      <c r="E245" s="151" t="s">
        <v>1010</v>
      </c>
      <c r="F245" s="152" t="s">
        <v>1011</v>
      </c>
      <c r="G245" s="153" t="s">
        <v>419</v>
      </c>
      <c r="H245" s="154">
        <v>1950</v>
      </c>
      <c r="I245" s="155"/>
      <c r="J245" s="155">
        <f t="shared" si="45"/>
        <v>0</v>
      </c>
      <c r="K245" s="156"/>
      <c r="L245" s="177" t="s">
        <v>3461</v>
      </c>
      <c r="M245" s="157" t="s">
        <v>1</v>
      </c>
      <c r="N245" s="120" t="s">
        <v>42</v>
      </c>
      <c r="P245" s="158">
        <f t="shared" si="46"/>
        <v>0</v>
      </c>
      <c r="Q245" s="158">
        <v>0</v>
      </c>
      <c r="R245" s="158">
        <f t="shared" si="47"/>
        <v>0</v>
      </c>
      <c r="S245" s="158">
        <v>0</v>
      </c>
      <c r="T245" s="159">
        <f t="shared" si="48"/>
        <v>0</v>
      </c>
      <c r="AR245" s="106" t="s">
        <v>84</v>
      </c>
      <c r="AT245" s="106" t="s">
        <v>197</v>
      </c>
      <c r="AU245" s="106" t="s">
        <v>174</v>
      </c>
      <c r="AY245" s="3" t="s">
        <v>194</v>
      </c>
      <c r="BE245" s="81">
        <f t="shared" si="49"/>
        <v>0</v>
      </c>
      <c r="BF245" s="81">
        <f t="shared" si="50"/>
        <v>0</v>
      </c>
      <c r="BG245" s="81">
        <f t="shared" si="51"/>
        <v>0</v>
      </c>
      <c r="BH245" s="81">
        <f t="shared" si="52"/>
        <v>0</v>
      </c>
      <c r="BI245" s="81">
        <f t="shared" si="53"/>
        <v>0</v>
      </c>
      <c r="BJ245" s="3" t="s">
        <v>174</v>
      </c>
      <c r="BK245" s="81">
        <f t="shared" si="54"/>
        <v>0</v>
      </c>
      <c r="BL245" s="3" t="s">
        <v>84</v>
      </c>
      <c r="BM245" s="106" t="s">
        <v>1012</v>
      </c>
    </row>
    <row r="246" spans="2:65" s="18" customFormat="1" ht="16.5" customHeight="1">
      <c r="B246" s="121"/>
      <c r="C246" s="150" t="s">
        <v>1013</v>
      </c>
      <c r="D246" s="150" t="s">
        <v>197</v>
      </c>
      <c r="E246" s="151" t="s">
        <v>1014</v>
      </c>
      <c r="F246" s="152" t="s">
        <v>1015</v>
      </c>
      <c r="G246" s="153" t="s">
        <v>419</v>
      </c>
      <c r="H246" s="154">
        <v>2950</v>
      </c>
      <c r="I246" s="155"/>
      <c r="J246" s="155">
        <f t="shared" si="45"/>
        <v>0</v>
      </c>
      <c r="K246" s="156"/>
      <c r="L246" s="177" t="s">
        <v>3461</v>
      </c>
      <c r="M246" s="157" t="s">
        <v>1</v>
      </c>
      <c r="N246" s="120" t="s">
        <v>42</v>
      </c>
      <c r="P246" s="158">
        <f t="shared" si="46"/>
        <v>0</v>
      </c>
      <c r="Q246" s="158">
        <v>0</v>
      </c>
      <c r="R246" s="158">
        <f t="shared" si="47"/>
        <v>0</v>
      </c>
      <c r="S246" s="158">
        <v>0</v>
      </c>
      <c r="T246" s="159">
        <f t="shared" si="48"/>
        <v>0</v>
      </c>
      <c r="AR246" s="106" t="s">
        <v>84</v>
      </c>
      <c r="AT246" s="106" t="s">
        <v>197</v>
      </c>
      <c r="AU246" s="106" t="s">
        <v>174</v>
      </c>
      <c r="AY246" s="3" t="s">
        <v>194</v>
      </c>
      <c r="BE246" s="81">
        <f t="shared" si="49"/>
        <v>0</v>
      </c>
      <c r="BF246" s="81">
        <f t="shared" si="50"/>
        <v>0</v>
      </c>
      <c r="BG246" s="81">
        <f t="shared" si="51"/>
        <v>0</v>
      </c>
      <c r="BH246" s="81">
        <f t="shared" si="52"/>
        <v>0</v>
      </c>
      <c r="BI246" s="81">
        <f t="shared" si="53"/>
        <v>0</v>
      </c>
      <c r="BJ246" s="3" t="s">
        <v>174</v>
      </c>
      <c r="BK246" s="81">
        <f t="shared" si="54"/>
        <v>0</v>
      </c>
      <c r="BL246" s="3" t="s">
        <v>84</v>
      </c>
      <c r="BM246" s="106" t="s">
        <v>1016</v>
      </c>
    </row>
    <row r="247" spans="2:65" s="18" customFormat="1" ht="16.5" customHeight="1">
      <c r="B247" s="121"/>
      <c r="C247" s="165" t="s">
        <v>1017</v>
      </c>
      <c r="D247" s="165" t="s">
        <v>209</v>
      </c>
      <c r="E247" s="166" t="s">
        <v>1018</v>
      </c>
      <c r="F247" s="167" t="s">
        <v>1019</v>
      </c>
      <c r="G247" s="168" t="s">
        <v>216</v>
      </c>
      <c r="H247" s="169">
        <v>375</v>
      </c>
      <c r="I247" s="170"/>
      <c r="J247" s="170">
        <f t="shared" si="45"/>
        <v>0</v>
      </c>
      <c r="K247" s="171"/>
      <c r="L247" s="177" t="s">
        <v>3461</v>
      </c>
      <c r="M247" s="173" t="s">
        <v>1</v>
      </c>
      <c r="N247" s="174" t="s">
        <v>42</v>
      </c>
      <c r="P247" s="158">
        <f t="shared" si="46"/>
        <v>0</v>
      </c>
      <c r="Q247" s="158">
        <v>1E-3</v>
      </c>
      <c r="R247" s="158">
        <f t="shared" si="47"/>
        <v>0.375</v>
      </c>
      <c r="S247" s="158">
        <v>0</v>
      </c>
      <c r="T247" s="159">
        <f t="shared" si="48"/>
        <v>0</v>
      </c>
      <c r="AR247" s="106" t="s">
        <v>352</v>
      </c>
      <c r="AT247" s="106" t="s">
        <v>209</v>
      </c>
      <c r="AU247" s="106" t="s">
        <v>174</v>
      </c>
      <c r="AY247" s="3" t="s">
        <v>194</v>
      </c>
      <c r="BE247" s="81">
        <f t="shared" si="49"/>
        <v>0</v>
      </c>
      <c r="BF247" s="81">
        <f t="shared" si="50"/>
        <v>0</v>
      </c>
      <c r="BG247" s="81">
        <f t="shared" si="51"/>
        <v>0</v>
      </c>
      <c r="BH247" s="81">
        <f t="shared" si="52"/>
        <v>0</v>
      </c>
      <c r="BI247" s="81">
        <f t="shared" si="53"/>
        <v>0</v>
      </c>
      <c r="BJ247" s="3" t="s">
        <v>174</v>
      </c>
      <c r="BK247" s="81">
        <f t="shared" si="54"/>
        <v>0</v>
      </c>
      <c r="BL247" s="3" t="s">
        <v>352</v>
      </c>
      <c r="BM247" s="106" t="s">
        <v>1020</v>
      </c>
    </row>
    <row r="248" spans="2:65" s="18" customFormat="1" ht="16.5" customHeight="1">
      <c r="B248" s="121"/>
      <c r="C248" s="150" t="s">
        <v>1021</v>
      </c>
      <c r="D248" s="150" t="s">
        <v>197</v>
      </c>
      <c r="E248" s="151" t="s">
        <v>1022</v>
      </c>
      <c r="F248" s="152" t="s">
        <v>1023</v>
      </c>
      <c r="G248" s="153" t="s">
        <v>419</v>
      </c>
      <c r="H248" s="154">
        <v>2950</v>
      </c>
      <c r="I248" s="155"/>
      <c r="J248" s="155">
        <f t="shared" si="45"/>
        <v>0</v>
      </c>
      <c r="K248" s="156"/>
      <c r="L248" s="177" t="s">
        <v>3461</v>
      </c>
      <c r="M248" s="157" t="s">
        <v>1</v>
      </c>
      <c r="N248" s="120" t="s">
        <v>42</v>
      </c>
      <c r="P248" s="158">
        <f t="shared" si="46"/>
        <v>0</v>
      </c>
      <c r="Q248" s="158">
        <v>0</v>
      </c>
      <c r="R248" s="158">
        <f t="shared" si="47"/>
        <v>0</v>
      </c>
      <c r="S248" s="158">
        <v>0</v>
      </c>
      <c r="T248" s="159">
        <f t="shared" si="48"/>
        <v>0</v>
      </c>
      <c r="AR248" s="106" t="s">
        <v>84</v>
      </c>
      <c r="AT248" s="106" t="s">
        <v>197</v>
      </c>
      <c r="AU248" s="106" t="s">
        <v>174</v>
      </c>
      <c r="AY248" s="3" t="s">
        <v>194</v>
      </c>
      <c r="BE248" s="81">
        <f t="shared" si="49"/>
        <v>0</v>
      </c>
      <c r="BF248" s="81">
        <f t="shared" si="50"/>
        <v>0</v>
      </c>
      <c r="BG248" s="81">
        <f t="shared" si="51"/>
        <v>0</v>
      </c>
      <c r="BH248" s="81">
        <f t="shared" si="52"/>
        <v>0</v>
      </c>
      <c r="BI248" s="81">
        <f t="shared" si="53"/>
        <v>0</v>
      </c>
      <c r="BJ248" s="3" t="s">
        <v>174</v>
      </c>
      <c r="BK248" s="81">
        <f t="shared" si="54"/>
        <v>0</v>
      </c>
      <c r="BL248" s="3" t="s">
        <v>84</v>
      </c>
      <c r="BM248" s="106" t="s">
        <v>1024</v>
      </c>
    </row>
    <row r="249" spans="2:65" s="18" customFormat="1" ht="16.5" customHeight="1">
      <c r="B249" s="121"/>
      <c r="C249" s="165" t="s">
        <v>1025</v>
      </c>
      <c r="D249" s="165" t="s">
        <v>209</v>
      </c>
      <c r="E249" s="166" t="s">
        <v>1026</v>
      </c>
      <c r="F249" s="167" t="s">
        <v>1027</v>
      </c>
      <c r="G249" s="168" t="s">
        <v>216</v>
      </c>
      <c r="H249" s="169">
        <v>375</v>
      </c>
      <c r="I249" s="170"/>
      <c r="J249" s="170">
        <f t="shared" si="45"/>
        <v>0</v>
      </c>
      <c r="K249" s="171"/>
      <c r="L249" s="177" t="s">
        <v>3461</v>
      </c>
      <c r="M249" s="173" t="s">
        <v>1</v>
      </c>
      <c r="N249" s="174" t="s">
        <v>42</v>
      </c>
      <c r="P249" s="158">
        <f t="shared" si="46"/>
        <v>0</v>
      </c>
      <c r="Q249" s="158">
        <v>1E-3</v>
      </c>
      <c r="R249" s="158">
        <f t="shared" si="47"/>
        <v>0.375</v>
      </c>
      <c r="S249" s="158">
        <v>0</v>
      </c>
      <c r="T249" s="159">
        <f t="shared" si="48"/>
        <v>0</v>
      </c>
      <c r="AR249" s="106" t="s">
        <v>352</v>
      </c>
      <c r="AT249" s="106" t="s">
        <v>209</v>
      </c>
      <c r="AU249" s="106" t="s">
        <v>174</v>
      </c>
      <c r="AY249" s="3" t="s">
        <v>194</v>
      </c>
      <c r="BE249" s="81">
        <f t="shared" si="49"/>
        <v>0</v>
      </c>
      <c r="BF249" s="81">
        <f t="shared" si="50"/>
        <v>0</v>
      </c>
      <c r="BG249" s="81">
        <f t="shared" si="51"/>
        <v>0</v>
      </c>
      <c r="BH249" s="81">
        <f t="shared" si="52"/>
        <v>0</v>
      </c>
      <c r="BI249" s="81">
        <f t="shared" si="53"/>
        <v>0</v>
      </c>
      <c r="BJ249" s="3" t="s">
        <v>174</v>
      </c>
      <c r="BK249" s="81">
        <f t="shared" si="54"/>
        <v>0</v>
      </c>
      <c r="BL249" s="3" t="s">
        <v>352</v>
      </c>
      <c r="BM249" s="106" t="s">
        <v>1028</v>
      </c>
    </row>
    <row r="250" spans="2:65" s="18" customFormat="1" ht="16.5" customHeight="1">
      <c r="B250" s="121"/>
      <c r="C250" s="150" t="s">
        <v>1029</v>
      </c>
      <c r="D250" s="150" t="s">
        <v>197</v>
      </c>
      <c r="E250" s="151" t="s">
        <v>1030</v>
      </c>
      <c r="F250" s="152" t="s">
        <v>1031</v>
      </c>
      <c r="G250" s="153" t="s">
        <v>247</v>
      </c>
      <c r="H250" s="154">
        <v>9.5</v>
      </c>
      <c r="I250" s="155"/>
      <c r="J250" s="155">
        <f t="shared" si="45"/>
        <v>0</v>
      </c>
      <c r="K250" s="156"/>
      <c r="L250" s="19"/>
      <c r="M250" s="157" t="s">
        <v>1</v>
      </c>
      <c r="N250" s="120" t="s">
        <v>42</v>
      </c>
      <c r="P250" s="158">
        <f t="shared" si="46"/>
        <v>0</v>
      </c>
      <c r="Q250" s="158">
        <v>0</v>
      </c>
      <c r="R250" s="158">
        <f t="shared" si="47"/>
        <v>0</v>
      </c>
      <c r="S250" s="158">
        <v>0</v>
      </c>
      <c r="T250" s="159">
        <f t="shared" si="48"/>
        <v>0</v>
      </c>
      <c r="AR250" s="106" t="s">
        <v>84</v>
      </c>
      <c r="AT250" s="106" t="s">
        <v>197</v>
      </c>
      <c r="AU250" s="106" t="s">
        <v>174</v>
      </c>
      <c r="AY250" s="3" t="s">
        <v>194</v>
      </c>
      <c r="BE250" s="81">
        <f t="shared" si="49"/>
        <v>0</v>
      </c>
      <c r="BF250" s="81">
        <f t="shared" si="50"/>
        <v>0</v>
      </c>
      <c r="BG250" s="81">
        <f t="shared" si="51"/>
        <v>0</v>
      </c>
      <c r="BH250" s="81">
        <f t="shared" si="52"/>
        <v>0</v>
      </c>
      <c r="BI250" s="81">
        <f t="shared" si="53"/>
        <v>0</v>
      </c>
      <c r="BJ250" s="3" t="s">
        <v>174</v>
      </c>
      <c r="BK250" s="81">
        <f t="shared" si="54"/>
        <v>0</v>
      </c>
      <c r="BL250" s="3" t="s">
        <v>84</v>
      </c>
      <c r="BM250" s="106" t="s">
        <v>1032</v>
      </c>
    </row>
    <row r="251" spans="2:65" s="18" customFormat="1" ht="24.2" customHeight="1">
      <c r="B251" s="121"/>
      <c r="C251" s="165" t="s">
        <v>1033</v>
      </c>
      <c r="D251" s="165" t="s">
        <v>209</v>
      </c>
      <c r="E251" s="166" t="s">
        <v>1034</v>
      </c>
      <c r="F251" s="167" t="s">
        <v>1035</v>
      </c>
      <c r="G251" s="168" t="s">
        <v>284</v>
      </c>
      <c r="H251" s="169">
        <v>9500</v>
      </c>
      <c r="I251" s="170"/>
      <c r="J251" s="170">
        <f t="shared" si="45"/>
        <v>0</v>
      </c>
      <c r="K251" s="171"/>
      <c r="L251" s="172"/>
      <c r="M251" s="173" t="s">
        <v>1</v>
      </c>
      <c r="N251" s="174" t="s">
        <v>42</v>
      </c>
      <c r="P251" s="158">
        <f t="shared" si="46"/>
        <v>0</v>
      </c>
      <c r="Q251" s="158">
        <v>2.7E-4</v>
      </c>
      <c r="R251" s="158">
        <f t="shared" si="47"/>
        <v>2.5649999999999999</v>
      </c>
      <c r="S251" s="158">
        <v>0</v>
      </c>
      <c r="T251" s="159">
        <f t="shared" si="48"/>
        <v>0</v>
      </c>
      <c r="AR251" s="106" t="s">
        <v>352</v>
      </c>
      <c r="AT251" s="106" t="s">
        <v>209</v>
      </c>
      <c r="AU251" s="106" t="s">
        <v>174</v>
      </c>
      <c r="AY251" s="3" t="s">
        <v>194</v>
      </c>
      <c r="BE251" s="81">
        <f t="shared" si="49"/>
        <v>0</v>
      </c>
      <c r="BF251" s="81">
        <f t="shared" si="50"/>
        <v>0</v>
      </c>
      <c r="BG251" s="81">
        <f t="shared" si="51"/>
        <v>0</v>
      </c>
      <c r="BH251" s="81">
        <f t="shared" si="52"/>
        <v>0</v>
      </c>
      <c r="BI251" s="81">
        <f t="shared" si="53"/>
        <v>0</v>
      </c>
      <c r="BJ251" s="3" t="s">
        <v>174</v>
      </c>
      <c r="BK251" s="81">
        <f t="shared" si="54"/>
        <v>0</v>
      </c>
      <c r="BL251" s="3" t="s">
        <v>352</v>
      </c>
      <c r="BM251" s="106" t="s">
        <v>1036</v>
      </c>
    </row>
    <row r="252" spans="2:65" s="18" customFormat="1" ht="33" customHeight="1">
      <c r="B252" s="121"/>
      <c r="C252" s="150" t="s">
        <v>1037</v>
      </c>
      <c r="D252" s="150" t="s">
        <v>197</v>
      </c>
      <c r="E252" s="151" t="s">
        <v>1038</v>
      </c>
      <c r="F252" s="152" t="s">
        <v>1039</v>
      </c>
      <c r="G252" s="153" t="s">
        <v>227</v>
      </c>
      <c r="H252" s="154">
        <v>150</v>
      </c>
      <c r="I252" s="155"/>
      <c r="J252" s="155">
        <f t="shared" si="45"/>
        <v>0</v>
      </c>
      <c r="K252" s="156"/>
      <c r="L252" s="19"/>
      <c r="M252" s="157" t="s">
        <v>1</v>
      </c>
      <c r="N252" s="120" t="s">
        <v>42</v>
      </c>
      <c r="P252" s="158">
        <f t="shared" si="46"/>
        <v>0</v>
      </c>
      <c r="Q252" s="158">
        <v>0</v>
      </c>
      <c r="R252" s="158">
        <f t="shared" si="47"/>
        <v>0</v>
      </c>
      <c r="S252" s="158">
        <v>0</v>
      </c>
      <c r="T252" s="159">
        <f t="shared" si="48"/>
        <v>0</v>
      </c>
      <c r="AR252" s="106" t="s">
        <v>84</v>
      </c>
      <c r="AT252" s="106" t="s">
        <v>197</v>
      </c>
      <c r="AU252" s="106" t="s">
        <v>174</v>
      </c>
      <c r="AY252" s="3" t="s">
        <v>194</v>
      </c>
      <c r="BE252" s="81">
        <f t="shared" si="49"/>
        <v>0</v>
      </c>
      <c r="BF252" s="81">
        <f t="shared" si="50"/>
        <v>0</v>
      </c>
      <c r="BG252" s="81">
        <f t="shared" si="51"/>
        <v>0</v>
      </c>
      <c r="BH252" s="81">
        <f t="shared" si="52"/>
        <v>0</v>
      </c>
      <c r="BI252" s="81">
        <f t="shared" si="53"/>
        <v>0</v>
      </c>
      <c r="BJ252" s="3" t="s">
        <v>174</v>
      </c>
      <c r="BK252" s="81">
        <f t="shared" si="54"/>
        <v>0</v>
      </c>
      <c r="BL252" s="3" t="s">
        <v>84</v>
      </c>
      <c r="BM252" s="106" t="s">
        <v>1040</v>
      </c>
    </row>
    <row r="253" spans="2:65" s="18" customFormat="1" ht="16.5" customHeight="1">
      <c r="B253" s="121"/>
      <c r="C253" s="165" t="s">
        <v>1041</v>
      </c>
      <c r="D253" s="165" t="s">
        <v>209</v>
      </c>
      <c r="E253" s="166" t="s">
        <v>1042</v>
      </c>
      <c r="F253" s="167" t="s">
        <v>1043</v>
      </c>
      <c r="G253" s="168" t="s">
        <v>227</v>
      </c>
      <c r="H253" s="169">
        <v>150</v>
      </c>
      <c r="I253" s="170"/>
      <c r="J253" s="170">
        <f t="shared" si="45"/>
        <v>0</v>
      </c>
      <c r="K253" s="171"/>
      <c r="L253" s="172"/>
      <c r="M253" s="173" t="s">
        <v>1</v>
      </c>
      <c r="N253" s="174" t="s">
        <v>42</v>
      </c>
      <c r="P253" s="158">
        <f t="shared" si="46"/>
        <v>0</v>
      </c>
      <c r="Q253" s="158">
        <v>3.0000000000000001E-5</v>
      </c>
      <c r="R253" s="158">
        <f t="shared" si="47"/>
        <v>4.5000000000000005E-3</v>
      </c>
      <c r="S253" s="158">
        <v>0</v>
      </c>
      <c r="T253" s="159">
        <f t="shared" si="48"/>
        <v>0</v>
      </c>
      <c r="AR253" s="106" t="s">
        <v>174</v>
      </c>
      <c r="AT253" s="106" t="s">
        <v>209</v>
      </c>
      <c r="AU253" s="106" t="s">
        <v>174</v>
      </c>
      <c r="AY253" s="3" t="s">
        <v>194</v>
      </c>
      <c r="BE253" s="81">
        <f t="shared" si="49"/>
        <v>0</v>
      </c>
      <c r="BF253" s="81">
        <f t="shared" si="50"/>
        <v>0</v>
      </c>
      <c r="BG253" s="81">
        <f t="shared" si="51"/>
        <v>0</v>
      </c>
      <c r="BH253" s="81">
        <f t="shared" si="52"/>
        <v>0</v>
      </c>
      <c r="BI253" s="81">
        <f t="shared" si="53"/>
        <v>0</v>
      </c>
      <c r="BJ253" s="3" t="s">
        <v>174</v>
      </c>
      <c r="BK253" s="81">
        <f t="shared" si="54"/>
        <v>0</v>
      </c>
      <c r="BL253" s="3" t="s">
        <v>84</v>
      </c>
      <c r="BM253" s="106" t="s">
        <v>1044</v>
      </c>
    </row>
    <row r="254" spans="2:65" s="18" customFormat="1" ht="33" customHeight="1">
      <c r="B254" s="121"/>
      <c r="C254" s="150" t="s">
        <v>1045</v>
      </c>
      <c r="D254" s="150" t="s">
        <v>197</v>
      </c>
      <c r="E254" s="151" t="s">
        <v>458</v>
      </c>
      <c r="F254" s="152" t="s">
        <v>459</v>
      </c>
      <c r="G254" s="153" t="s">
        <v>227</v>
      </c>
      <c r="H254" s="154">
        <v>600</v>
      </c>
      <c r="I254" s="155"/>
      <c r="J254" s="155">
        <f t="shared" si="45"/>
        <v>0</v>
      </c>
      <c r="K254" s="156"/>
      <c r="L254" s="19"/>
      <c r="M254" s="157" t="s">
        <v>1</v>
      </c>
      <c r="N254" s="120" t="s">
        <v>42</v>
      </c>
      <c r="P254" s="158">
        <f t="shared" si="46"/>
        <v>0</v>
      </c>
      <c r="Q254" s="158">
        <v>0</v>
      </c>
      <c r="R254" s="158">
        <f t="shared" si="47"/>
        <v>0</v>
      </c>
      <c r="S254" s="158">
        <v>0</v>
      </c>
      <c r="T254" s="159">
        <f t="shared" si="48"/>
        <v>0</v>
      </c>
      <c r="AR254" s="106" t="s">
        <v>84</v>
      </c>
      <c r="AT254" s="106" t="s">
        <v>197</v>
      </c>
      <c r="AU254" s="106" t="s">
        <v>174</v>
      </c>
      <c r="AY254" s="3" t="s">
        <v>194</v>
      </c>
      <c r="BE254" s="81">
        <f t="shared" si="49"/>
        <v>0</v>
      </c>
      <c r="BF254" s="81">
        <f t="shared" si="50"/>
        <v>0</v>
      </c>
      <c r="BG254" s="81">
        <f t="shared" si="51"/>
        <v>0</v>
      </c>
      <c r="BH254" s="81">
        <f t="shared" si="52"/>
        <v>0</v>
      </c>
      <c r="BI254" s="81">
        <f t="shared" si="53"/>
        <v>0</v>
      </c>
      <c r="BJ254" s="3" t="s">
        <v>174</v>
      </c>
      <c r="BK254" s="81">
        <f t="shared" si="54"/>
        <v>0</v>
      </c>
      <c r="BL254" s="3" t="s">
        <v>84</v>
      </c>
      <c r="BM254" s="106" t="s">
        <v>1046</v>
      </c>
    </row>
    <row r="255" spans="2:65" s="18" customFormat="1" ht="16.5" customHeight="1">
      <c r="B255" s="121"/>
      <c r="C255" s="165" t="s">
        <v>1047</v>
      </c>
      <c r="D255" s="165" t="s">
        <v>209</v>
      </c>
      <c r="E255" s="166" t="s">
        <v>461</v>
      </c>
      <c r="F255" s="167" t="s">
        <v>462</v>
      </c>
      <c r="G255" s="168" t="s">
        <v>227</v>
      </c>
      <c r="H255" s="169">
        <v>600</v>
      </c>
      <c r="I255" s="170"/>
      <c r="J255" s="170">
        <f t="shared" si="45"/>
        <v>0</v>
      </c>
      <c r="K255" s="171"/>
      <c r="L255" s="172"/>
      <c r="M255" s="173" t="s">
        <v>1</v>
      </c>
      <c r="N255" s="174" t="s">
        <v>42</v>
      </c>
      <c r="P255" s="158">
        <f t="shared" si="46"/>
        <v>0</v>
      </c>
      <c r="Q255" s="158">
        <v>1.1E-4</v>
      </c>
      <c r="R255" s="158">
        <f t="shared" si="47"/>
        <v>6.6000000000000003E-2</v>
      </c>
      <c r="S255" s="158">
        <v>0</v>
      </c>
      <c r="T255" s="159">
        <f t="shared" si="48"/>
        <v>0</v>
      </c>
      <c r="AR255" s="106" t="s">
        <v>174</v>
      </c>
      <c r="AT255" s="106" t="s">
        <v>209</v>
      </c>
      <c r="AU255" s="106" t="s">
        <v>174</v>
      </c>
      <c r="AY255" s="3" t="s">
        <v>194</v>
      </c>
      <c r="BE255" s="81">
        <f t="shared" si="49"/>
        <v>0</v>
      </c>
      <c r="BF255" s="81">
        <f t="shared" si="50"/>
        <v>0</v>
      </c>
      <c r="BG255" s="81">
        <f t="shared" si="51"/>
        <v>0</v>
      </c>
      <c r="BH255" s="81">
        <f t="shared" si="52"/>
        <v>0</v>
      </c>
      <c r="BI255" s="81">
        <f t="shared" si="53"/>
        <v>0</v>
      </c>
      <c r="BJ255" s="3" t="s">
        <v>174</v>
      </c>
      <c r="BK255" s="81">
        <f t="shared" si="54"/>
        <v>0</v>
      </c>
      <c r="BL255" s="3" t="s">
        <v>84</v>
      </c>
      <c r="BM255" s="106" t="s">
        <v>1048</v>
      </c>
    </row>
    <row r="256" spans="2:65" s="18" customFormat="1" ht="24.2" customHeight="1">
      <c r="B256" s="121"/>
      <c r="C256" s="150" t="s">
        <v>1049</v>
      </c>
      <c r="D256" s="150" t="s">
        <v>197</v>
      </c>
      <c r="E256" s="151" t="s">
        <v>682</v>
      </c>
      <c r="F256" s="152" t="s">
        <v>683</v>
      </c>
      <c r="G256" s="153" t="s">
        <v>284</v>
      </c>
      <c r="H256" s="154">
        <v>300</v>
      </c>
      <c r="I256" s="155"/>
      <c r="J256" s="155">
        <f t="shared" si="45"/>
        <v>0</v>
      </c>
      <c r="K256" s="156"/>
      <c r="L256" s="19"/>
      <c r="M256" s="157" t="s">
        <v>1</v>
      </c>
      <c r="N256" s="120" t="s">
        <v>42</v>
      </c>
      <c r="P256" s="158">
        <f t="shared" si="46"/>
        <v>0</v>
      </c>
      <c r="Q256" s="158">
        <v>0</v>
      </c>
      <c r="R256" s="158">
        <f t="shared" si="47"/>
        <v>0</v>
      </c>
      <c r="S256" s="158">
        <v>0</v>
      </c>
      <c r="T256" s="159">
        <f t="shared" si="48"/>
        <v>0</v>
      </c>
      <c r="AR256" s="106" t="s">
        <v>84</v>
      </c>
      <c r="AT256" s="106" t="s">
        <v>197</v>
      </c>
      <c r="AU256" s="106" t="s">
        <v>174</v>
      </c>
      <c r="AY256" s="3" t="s">
        <v>194</v>
      </c>
      <c r="BE256" s="81">
        <f t="shared" si="49"/>
        <v>0</v>
      </c>
      <c r="BF256" s="81">
        <f t="shared" si="50"/>
        <v>0</v>
      </c>
      <c r="BG256" s="81">
        <f t="shared" si="51"/>
        <v>0</v>
      </c>
      <c r="BH256" s="81">
        <f t="shared" si="52"/>
        <v>0</v>
      </c>
      <c r="BI256" s="81">
        <f t="shared" si="53"/>
        <v>0</v>
      </c>
      <c r="BJ256" s="3" t="s">
        <v>174</v>
      </c>
      <c r="BK256" s="81">
        <f t="shared" si="54"/>
        <v>0</v>
      </c>
      <c r="BL256" s="3" t="s">
        <v>84</v>
      </c>
      <c r="BM256" s="106" t="s">
        <v>1050</v>
      </c>
    </row>
    <row r="257" spans="2:65" s="18" customFormat="1" ht="16.5" customHeight="1">
      <c r="B257" s="121"/>
      <c r="C257" s="165" t="s">
        <v>1051</v>
      </c>
      <c r="D257" s="165" t="s">
        <v>209</v>
      </c>
      <c r="E257" s="166" t="s">
        <v>686</v>
      </c>
      <c r="F257" s="167" t="s">
        <v>687</v>
      </c>
      <c r="G257" s="168" t="s">
        <v>284</v>
      </c>
      <c r="H257" s="169">
        <v>300</v>
      </c>
      <c r="I257" s="170"/>
      <c r="J257" s="170">
        <f t="shared" si="45"/>
        <v>0</v>
      </c>
      <c r="K257" s="171"/>
      <c r="L257" s="172"/>
      <c r="M257" s="173" t="s">
        <v>1</v>
      </c>
      <c r="N257" s="174" t="s">
        <v>42</v>
      </c>
      <c r="P257" s="158">
        <f t="shared" si="46"/>
        <v>0</v>
      </c>
      <c r="Q257" s="158">
        <v>5.9000000000000003E-4</v>
      </c>
      <c r="R257" s="158">
        <f t="shared" si="47"/>
        <v>0.17700000000000002</v>
      </c>
      <c r="S257" s="158">
        <v>0</v>
      </c>
      <c r="T257" s="159">
        <f t="shared" si="48"/>
        <v>0</v>
      </c>
      <c r="AR257" s="106" t="s">
        <v>352</v>
      </c>
      <c r="AT257" s="106" t="s">
        <v>209</v>
      </c>
      <c r="AU257" s="106" t="s">
        <v>174</v>
      </c>
      <c r="AY257" s="3" t="s">
        <v>194</v>
      </c>
      <c r="BE257" s="81">
        <f t="shared" si="49"/>
        <v>0</v>
      </c>
      <c r="BF257" s="81">
        <f t="shared" si="50"/>
        <v>0</v>
      </c>
      <c r="BG257" s="81">
        <f t="shared" si="51"/>
        <v>0</v>
      </c>
      <c r="BH257" s="81">
        <f t="shared" si="52"/>
        <v>0</v>
      </c>
      <c r="BI257" s="81">
        <f t="shared" si="53"/>
        <v>0</v>
      </c>
      <c r="BJ257" s="3" t="s">
        <v>174</v>
      </c>
      <c r="BK257" s="81">
        <f t="shared" si="54"/>
        <v>0</v>
      </c>
      <c r="BL257" s="3" t="s">
        <v>352</v>
      </c>
      <c r="BM257" s="106" t="s">
        <v>1052</v>
      </c>
    </row>
    <row r="258" spans="2:65" s="18" customFormat="1" ht="24.2" customHeight="1">
      <c r="B258" s="121"/>
      <c r="C258" s="150" t="s">
        <v>1053</v>
      </c>
      <c r="D258" s="150" t="s">
        <v>197</v>
      </c>
      <c r="E258" s="151" t="s">
        <v>1054</v>
      </c>
      <c r="F258" s="152" t="s">
        <v>1055</v>
      </c>
      <c r="G258" s="153" t="s">
        <v>284</v>
      </c>
      <c r="H258" s="154">
        <v>72</v>
      </c>
      <c r="I258" s="155"/>
      <c r="J258" s="155">
        <f t="shared" si="45"/>
        <v>0</v>
      </c>
      <c r="K258" s="156"/>
      <c r="L258" s="19"/>
      <c r="M258" s="157" t="s">
        <v>1</v>
      </c>
      <c r="N258" s="120" t="s">
        <v>42</v>
      </c>
      <c r="P258" s="158">
        <f t="shared" si="46"/>
        <v>0</v>
      </c>
      <c r="Q258" s="158">
        <v>0</v>
      </c>
      <c r="R258" s="158">
        <f t="shared" si="47"/>
        <v>0</v>
      </c>
      <c r="S258" s="158">
        <v>0</v>
      </c>
      <c r="T258" s="159">
        <f t="shared" si="48"/>
        <v>0</v>
      </c>
      <c r="AR258" s="106" t="s">
        <v>84</v>
      </c>
      <c r="AT258" s="106" t="s">
        <v>197</v>
      </c>
      <c r="AU258" s="106" t="s">
        <v>174</v>
      </c>
      <c r="AY258" s="3" t="s">
        <v>194</v>
      </c>
      <c r="BE258" s="81">
        <f t="shared" si="49"/>
        <v>0</v>
      </c>
      <c r="BF258" s="81">
        <f t="shared" si="50"/>
        <v>0</v>
      </c>
      <c r="BG258" s="81">
        <f t="shared" si="51"/>
        <v>0</v>
      </c>
      <c r="BH258" s="81">
        <f t="shared" si="52"/>
        <v>0</v>
      </c>
      <c r="BI258" s="81">
        <f t="shared" si="53"/>
        <v>0</v>
      </c>
      <c r="BJ258" s="3" t="s">
        <v>174</v>
      </c>
      <c r="BK258" s="81">
        <f t="shared" si="54"/>
        <v>0</v>
      </c>
      <c r="BL258" s="3" t="s">
        <v>84</v>
      </c>
      <c r="BM258" s="106" t="s">
        <v>1056</v>
      </c>
    </row>
    <row r="259" spans="2:65" s="18" customFormat="1" ht="16.5" customHeight="1">
      <c r="B259" s="121"/>
      <c r="C259" s="165" t="s">
        <v>1057</v>
      </c>
      <c r="D259" s="165" t="s">
        <v>209</v>
      </c>
      <c r="E259" s="166" t="s">
        <v>1058</v>
      </c>
      <c r="F259" s="167" t="s">
        <v>1059</v>
      </c>
      <c r="G259" s="168" t="s">
        <v>284</v>
      </c>
      <c r="H259" s="169">
        <v>72</v>
      </c>
      <c r="I259" s="170"/>
      <c r="J259" s="170">
        <f t="shared" si="45"/>
        <v>0</v>
      </c>
      <c r="K259" s="171"/>
      <c r="L259" s="172"/>
      <c r="M259" s="173" t="s">
        <v>1</v>
      </c>
      <c r="N259" s="174" t="s">
        <v>42</v>
      </c>
      <c r="P259" s="158">
        <f t="shared" si="46"/>
        <v>0</v>
      </c>
      <c r="Q259" s="158">
        <v>4.6000000000000001E-4</v>
      </c>
      <c r="R259" s="158">
        <f t="shared" si="47"/>
        <v>3.3120000000000004E-2</v>
      </c>
      <c r="S259" s="158">
        <v>0</v>
      </c>
      <c r="T259" s="159">
        <f t="shared" si="48"/>
        <v>0</v>
      </c>
      <c r="AR259" s="106" t="s">
        <v>352</v>
      </c>
      <c r="AT259" s="106" t="s">
        <v>209</v>
      </c>
      <c r="AU259" s="106" t="s">
        <v>174</v>
      </c>
      <c r="AY259" s="3" t="s">
        <v>194</v>
      </c>
      <c r="BE259" s="81">
        <f t="shared" si="49"/>
        <v>0</v>
      </c>
      <c r="BF259" s="81">
        <f t="shared" si="50"/>
        <v>0</v>
      </c>
      <c r="BG259" s="81">
        <f t="shared" si="51"/>
        <v>0</v>
      </c>
      <c r="BH259" s="81">
        <f t="shared" si="52"/>
        <v>0</v>
      </c>
      <c r="BI259" s="81">
        <f t="shared" si="53"/>
        <v>0</v>
      </c>
      <c r="BJ259" s="3" t="s">
        <v>174</v>
      </c>
      <c r="BK259" s="81">
        <f t="shared" si="54"/>
        <v>0</v>
      </c>
      <c r="BL259" s="3" t="s">
        <v>352</v>
      </c>
      <c r="BM259" s="106" t="s">
        <v>1060</v>
      </c>
    </row>
    <row r="260" spans="2:65" s="18" customFormat="1" ht="21.75" customHeight="1">
      <c r="B260" s="121"/>
      <c r="C260" s="150" t="s">
        <v>1061</v>
      </c>
      <c r="D260" s="150" t="s">
        <v>197</v>
      </c>
      <c r="E260" s="151" t="s">
        <v>1062</v>
      </c>
      <c r="F260" s="152" t="s">
        <v>1063</v>
      </c>
      <c r="G260" s="153" t="s">
        <v>284</v>
      </c>
      <c r="H260" s="154">
        <v>258</v>
      </c>
      <c r="I260" s="155"/>
      <c r="J260" s="155">
        <f t="shared" si="45"/>
        <v>0</v>
      </c>
      <c r="K260" s="156"/>
      <c r="L260" s="19"/>
      <c r="M260" s="157" t="s">
        <v>1</v>
      </c>
      <c r="N260" s="120" t="s">
        <v>42</v>
      </c>
      <c r="P260" s="158">
        <f t="shared" si="46"/>
        <v>0</v>
      </c>
      <c r="Q260" s="158">
        <v>0</v>
      </c>
      <c r="R260" s="158">
        <f t="shared" si="47"/>
        <v>0</v>
      </c>
      <c r="S260" s="158">
        <v>0</v>
      </c>
      <c r="T260" s="159">
        <f t="shared" si="48"/>
        <v>0</v>
      </c>
      <c r="AR260" s="106" t="s">
        <v>84</v>
      </c>
      <c r="AT260" s="106" t="s">
        <v>197</v>
      </c>
      <c r="AU260" s="106" t="s">
        <v>174</v>
      </c>
      <c r="AY260" s="3" t="s">
        <v>194</v>
      </c>
      <c r="BE260" s="81">
        <f t="shared" si="49"/>
        <v>0</v>
      </c>
      <c r="BF260" s="81">
        <f t="shared" si="50"/>
        <v>0</v>
      </c>
      <c r="BG260" s="81">
        <f t="shared" si="51"/>
        <v>0</v>
      </c>
      <c r="BH260" s="81">
        <f t="shared" si="52"/>
        <v>0</v>
      </c>
      <c r="BI260" s="81">
        <f t="shared" si="53"/>
        <v>0</v>
      </c>
      <c r="BJ260" s="3" t="s">
        <v>174</v>
      </c>
      <c r="BK260" s="81">
        <f t="shared" si="54"/>
        <v>0</v>
      </c>
      <c r="BL260" s="3" t="s">
        <v>84</v>
      </c>
      <c r="BM260" s="106" t="s">
        <v>1064</v>
      </c>
    </row>
    <row r="261" spans="2:65" s="18" customFormat="1" ht="24.2" customHeight="1">
      <c r="B261" s="121"/>
      <c r="C261" s="165" t="s">
        <v>1065</v>
      </c>
      <c r="D261" s="165" t="s">
        <v>209</v>
      </c>
      <c r="E261" s="166" t="s">
        <v>1066</v>
      </c>
      <c r="F261" s="167" t="s">
        <v>1067</v>
      </c>
      <c r="G261" s="168" t="s">
        <v>284</v>
      </c>
      <c r="H261" s="169">
        <v>258</v>
      </c>
      <c r="I261" s="170"/>
      <c r="J261" s="170">
        <f t="shared" si="45"/>
        <v>0</v>
      </c>
      <c r="K261" s="171"/>
      <c r="L261" s="172"/>
      <c r="M261" s="173" t="s">
        <v>1</v>
      </c>
      <c r="N261" s="174" t="s">
        <v>42</v>
      </c>
      <c r="P261" s="158">
        <f t="shared" si="46"/>
        <v>0</v>
      </c>
      <c r="Q261" s="158">
        <v>8.8999999999999995E-4</v>
      </c>
      <c r="R261" s="158">
        <f t="shared" si="47"/>
        <v>0.22961999999999999</v>
      </c>
      <c r="S261" s="158">
        <v>0</v>
      </c>
      <c r="T261" s="159">
        <f t="shared" si="48"/>
        <v>0</v>
      </c>
      <c r="AR261" s="106" t="s">
        <v>174</v>
      </c>
      <c r="AT261" s="106" t="s">
        <v>209</v>
      </c>
      <c r="AU261" s="106" t="s">
        <v>174</v>
      </c>
      <c r="AY261" s="3" t="s">
        <v>194</v>
      </c>
      <c r="BE261" s="81">
        <f t="shared" si="49"/>
        <v>0</v>
      </c>
      <c r="BF261" s="81">
        <f t="shared" si="50"/>
        <v>0</v>
      </c>
      <c r="BG261" s="81">
        <f t="shared" si="51"/>
        <v>0</v>
      </c>
      <c r="BH261" s="81">
        <f t="shared" si="52"/>
        <v>0</v>
      </c>
      <c r="BI261" s="81">
        <f t="shared" si="53"/>
        <v>0</v>
      </c>
      <c r="BJ261" s="3" t="s">
        <v>174</v>
      </c>
      <c r="BK261" s="81">
        <f t="shared" si="54"/>
        <v>0</v>
      </c>
      <c r="BL261" s="3" t="s">
        <v>84</v>
      </c>
      <c r="BM261" s="106" t="s">
        <v>1068</v>
      </c>
    </row>
    <row r="262" spans="2:65" s="137" customFormat="1" ht="22.9" customHeight="1">
      <c r="B262" s="138"/>
      <c r="D262" s="139" t="s">
        <v>75</v>
      </c>
      <c r="E262" s="148" t="s">
        <v>1069</v>
      </c>
      <c r="F262" s="148" t="s">
        <v>1070</v>
      </c>
      <c r="I262" s="141"/>
      <c r="J262" s="149">
        <f>BK262</f>
        <v>0</v>
      </c>
      <c r="L262" s="138"/>
      <c r="M262" s="143"/>
      <c r="P262" s="144">
        <f>SUM(P263:P265)</f>
        <v>0</v>
      </c>
      <c r="R262" s="144">
        <f>SUM(R263:R265)</f>
        <v>3.1920000000000002</v>
      </c>
      <c r="T262" s="145">
        <f>SUM(T263:T265)</f>
        <v>0</v>
      </c>
      <c r="AR262" s="139" t="s">
        <v>205</v>
      </c>
      <c r="AT262" s="146" t="s">
        <v>75</v>
      </c>
      <c r="AU262" s="146" t="s">
        <v>84</v>
      </c>
      <c r="AY262" s="139" t="s">
        <v>194</v>
      </c>
      <c r="BK262" s="147">
        <f>SUM(BK263:BK265)</f>
        <v>0</v>
      </c>
    </row>
    <row r="263" spans="2:65" s="18" customFormat="1" ht="24.2" customHeight="1">
      <c r="B263" s="121"/>
      <c r="C263" s="150" t="s">
        <v>1071</v>
      </c>
      <c r="D263" s="150" t="s">
        <v>197</v>
      </c>
      <c r="E263" s="151" t="s">
        <v>1072</v>
      </c>
      <c r="F263" s="152" t="s">
        <v>1073</v>
      </c>
      <c r="G263" s="153" t="s">
        <v>284</v>
      </c>
      <c r="H263" s="154">
        <v>28</v>
      </c>
      <c r="I263" s="155"/>
      <c r="J263" s="155">
        <f>ROUND(I263*H263,2)</f>
        <v>0</v>
      </c>
      <c r="K263" s="156"/>
      <c r="L263" s="19"/>
      <c r="M263" s="157" t="s">
        <v>1</v>
      </c>
      <c r="N263" s="120" t="s">
        <v>42</v>
      </c>
      <c r="P263" s="158">
        <f>O263*H263</f>
        <v>0</v>
      </c>
      <c r="Q263" s="158">
        <v>0</v>
      </c>
      <c r="R263" s="158">
        <f>Q263*H263</f>
        <v>0</v>
      </c>
      <c r="S263" s="158">
        <v>0</v>
      </c>
      <c r="T263" s="159">
        <f>S263*H263</f>
        <v>0</v>
      </c>
      <c r="AR263" s="106" t="s">
        <v>84</v>
      </c>
      <c r="AT263" s="106" t="s">
        <v>197</v>
      </c>
      <c r="AU263" s="106" t="s">
        <v>174</v>
      </c>
      <c r="AY263" s="3" t="s">
        <v>194</v>
      </c>
      <c r="BE263" s="81">
        <f>IF(N263="základná",J263,0)</f>
        <v>0</v>
      </c>
      <c r="BF263" s="81">
        <f>IF(N263="znížená",J263,0)</f>
        <v>0</v>
      </c>
      <c r="BG263" s="81">
        <f>IF(N263="zákl. prenesená",J263,0)</f>
        <v>0</v>
      </c>
      <c r="BH263" s="81">
        <f>IF(N263="zníž. prenesená",J263,0)</f>
        <v>0</v>
      </c>
      <c r="BI263" s="81">
        <f>IF(N263="nulová",J263,0)</f>
        <v>0</v>
      </c>
      <c r="BJ263" s="3" t="s">
        <v>174</v>
      </c>
      <c r="BK263" s="81">
        <f>ROUND(I263*H263,2)</f>
        <v>0</v>
      </c>
      <c r="BL263" s="3" t="s">
        <v>84</v>
      </c>
      <c r="BM263" s="106" t="s">
        <v>1074</v>
      </c>
    </row>
    <row r="264" spans="2:65" s="18" customFormat="1" ht="24.2" customHeight="1">
      <c r="B264" s="121"/>
      <c r="C264" s="165" t="s">
        <v>1075</v>
      </c>
      <c r="D264" s="165" t="s">
        <v>209</v>
      </c>
      <c r="E264" s="166" t="s">
        <v>1076</v>
      </c>
      <c r="F264" s="167" t="s">
        <v>1077</v>
      </c>
      <c r="G264" s="168" t="s">
        <v>227</v>
      </c>
      <c r="H264" s="169">
        <v>28</v>
      </c>
      <c r="I264" s="170"/>
      <c r="J264" s="170">
        <f>ROUND(I264*H264,2)</f>
        <v>0</v>
      </c>
      <c r="K264" s="171"/>
      <c r="L264" s="172"/>
      <c r="M264" s="173" t="s">
        <v>1</v>
      </c>
      <c r="N264" s="174" t="s">
        <v>42</v>
      </c>
      <c r="P264" s="158">
        <f>O264*H264</f>
        <v>0</v>
      </c>
      <c r="Q264" s="158">
        <v>5.7000000000000002E-2</v>
      </c>
      <c r="R264" s="158">
        <f>Q264*H264</f>
        <v>1.5960000000000001</v>
      </c>
      <c r="S264" s="158">
        <v>0</v>
      </c>
      <c r="T264" s="159">
        <f>S264*H264</f>
        <v>0</v>
      </c>
      <c r="AR264" s="106" t="s">
        <v>352</v>
      </c>
      <c r="AT264" s="106" t="s">
        <v>209</v>
      </c>
      <c r="AU264" s="106" t="s">
        <v>174</v>
      </c>
      <c r="AY264" s="3" t="s">
        <v>194</v>
      </c>
      <c r="BE264" s="81">
        <f>IF(N264="základná",J264,0)</f>
        <v>0</v>
      </c>
      <c r="BF264" s="81">
        <f>IF(N264="znížená",J264,0)</f>
        <v>0</v>
      </c>
      <c r="BG264" s="81">
        <f>IF(N264="zákl. prenesená",J264,0)</f>
        <v>0</v>
      </c>
      <c r="BH264" s="81">
        <f>IF(N264="zníž. prenesená",J264,0)</f>
        <v>0</v>
      </c>
      <c r="BI264" s="81">
        <f>IF(N264="nulová",J264,0)</f>
        <v>0</v>
      </c>
      <c r="BJ264" s="3" t="s">
        <v>174</v>
      </c>
      <c r="BK264" s="81">
        <f>ROUND(I264*H264,2)</f>
        <v>0</v>
      </c>
      <c r="BL264" s="3" t="s">
        <v>352</v>
      </c>
      <c r="BM264" s="106" t="s">
        <v>1078</v>
      </c>
    </row>
    <row r="265" spans="2:65" s="18" customFormat="1" ht="24.2" customHeight="1">
      <c r="B265" s="121"/>
      <c r="C265" s="165" t="s">
        <v>1079</v>
      </c>
      <c r="D265" s="165" t="s">
        <v>209</v>
      </c>
      <c r="E265" s="166" t="s">
        <v>1080</v>
      </c>
      <c r="F265" s="167" t="s">
        <v>1081</v>
      </c>
      <c r="G265" s="168" t="s">
        <v>227</v>
      </c>
      <c r="H265" s="169">
        <v>28</v>
      </c>
      <c r="I265" s="170"/>
      <c r="J265" s="170">
        <f>ROUND(I265*H265,2)</f>
        <v>0</v>
      </c>
      <c r="K265" s="171"/>
      <c r="L265" s="172"/>
      <c r="M265" s="175" t="s">
        <v>1</v>
      </c>
      <c r="N265" s="176" t="s">
        <v>42</v>
      </c>
      <c r="O265" s="162"/>
      <c r="P265" s="163">
        <f>O265*H265</f>
        <v>0</v>
      </c>
      <c r="Q265" s="163">
        <v>5.7000000000000002E-2</v>
      </c>
      <c r="R265" s="163">
        <f>Q265*H265</f>
        <v>1.5960000000000001</v>
      </c>
      <c r="S265" s="163">
        <v>0</v>
      </c>
      <c r="T265" s="164">
        <f>S265*H265</f>
        <v>0</v>
      </c>
      <c r="AR265" s="106" t="s">
        <v>352</v>
      </c>
      <c r="AT265" s="106" t="s">
        <v>209</v>
      </c>
      <c r="AU265" s="106" t="s">
        <v>174</v>
      </c>
      <c r="AY265" s="3" t="s">
        <v>194</v>
      </c>
      <c r="BE265" s="81">
        <f>IF(N265="základná",J265,0)</f>
        <v>0</v>
      </c>
      <c r="BF265" s="81">
        <f>IF(N265="znížená",J265,0)</f>
        <v>0</v>
      </c>
      <c r="BG265" s="81">
        <f>IF(N265="zákl. prenesená",J265,0)</f>
        <v>0</v>
      </c>
      <c r="BH265" s="81">
        <f>IF(N265="zníž. prenesená",J265,0)</f>
        <v>0</v>
      </c>
      <c r="BI265" s="81">
        <f>IF(N265="nulová",J265,0)</f>
        <v>0</v>
      </c>
      <c r="BJ265" s="3" t="s">
        <v>174</v>
      </c>
      <c r="BK265" s="81">
        <f>ROUND(I265*H265,2)</f>
        <v>0</v>
      </c>
      <c r="BL265" s="3" t="s">
        <v>352</v>
      </c>
      <c r="BM265" s="106" t="s">
        <v>1082</v>
      </c>
    </row>
    <row r="266" spans="2:65" s="18" customFormat="1" ht="6.95" customHeight="1">
      <c r="B266" s="33"/>
      <c r="C266" s="34"/>
      <c r="D266" s="34"/>
      <c r="E266" s="34"/>
      <c r="F266" s="34"/>
      <c r="G266" s="34"/>
      <c r="H266" s="34"/>
      <c r="I266" s="34"/>
      <c r="J266" s="34"/>
      <c r="K266" s="34"/>
      <c r="L266" s="19"/>
    </row>
  </sheetData>
  <autoFilter ref="C132:K265"/>
  <mergeCells count="14">
    <mergeCell ref="D111:F111"/>
    <mergeCell ref="E123:H123"/>
    <mergeCell ref="E125:H125"/>
    <mergeCell ref="L2:V2"/>
    <mergeCell ref="E86:H86"/>
    <mergeCell ref="D107:F107"/>
    <mergeCell ref="D108:F108"/>
    <mergeCell ref="D109:F109"/>
    <mergeCell ref="D110:F110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4"/>
  <sheetViews>
    <sheetView showGridLines="0" topLeftCell="A198" workbookViewId="0">
      <selection activeCell="L217" sqref="L217:L218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18.16406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95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1083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29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J115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ROUND((SUM(BE115:BE122) + SUM(BE142:BE223)),  2)</f>
        <v>0</v>
      </c>
      <c r="G35" s="96"/>
      <c r="H35" s="96"/>
      <c r="I35" s="97">
        <v>0.23</v>
      </c>
      <c r="J35" s="95">
        <f>ROUND(((SUM(BE115:BE122) + SUM(BE142:BE223))*I35),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ROUND((SUM(BF115:BF122) + SUM(BF142:BF223)),  2)</f>
        <v>0</v>
      </c>
      <c r="I36" s="99">
        <v>0.23</v>
      </c>
      <c r="J36" s="98">
        <f>ROUND(((SUM(BF115:BF122) + SUM(BF142:BF223))*I36),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ROUND((SUM(BG115:BG122) + SUM(BG142:BG223)),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ROUND((SUM(BH115:BH122) + SUM(BH142:BH223)),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ROUND((SUM(BI115:BI122) + SUM(BI142:BI223)),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SO31 - Rozvodňa 110 kV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>Košice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J142</f>
        <v>0</v>
      </c>
      <c r="L96" s="19"/>
      <c r="AU96" s="3" t="s">
        <v>166</v>
      </c>
    </row>
    <row r="97" spans="2:12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J143</f>
        <v>0</v>
      </c>
      <c r="L97" s="110"/>
    </row>
    <row r="98" spans="2:12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J144</f>
        <v>0</v>
      </c>
      <c r="L98" s="115"/>
    </row>
    <row r="99" spans="2:12" s="114" customFormat="1" ht="19.899999999999999" customHeight="1">
      <c r="B99" s="115"/>
      <c r="D99" s="116" t="s">
        <v>715</v>
      </c>
      <c r="E99" s="117"/>
      <c r="F99" s="117"/>
      <c r="G99" s="117"/>
      <c r="H99" s="117"/>
      <c r="I99" s="117"/>
      <c r="J99" s="118">
        <f>J156</f>
        <v>0</v>
      </c>
      <c r="L99" s="115"/>
    </row>
    <row r="100" spans="2:12" s="114" customFormat="1" ht="19.899999999999999" customHeight="1">
      <c r="B100" s="115"/>
      <c r="D100" s="116" t="s">
        <v>1085</v>
      </c>
      <c r="E100" s="117"/>
      <c r="F100" s="117"/>
      <c r="G100" s="117"/>
      <c r="H100" s="117"/>
      <c r="I100" s="117"/>
      <c r="J100" s="118">
        <f>J171</f>
        <v>0</v>
      </c>
      <c r="L100" s="115"/>
    </row>
    <row r="101" spans="2:12" s="114" customFormat="1" ht="19.899999999999999" customHeight="1">
      <c r="B101" s="115"/>
      <c r="D101" s="116" t="s">
        <v>1086</v>
      </c>
      <c r="E101" s="117"/>
      <c r="F101" s="117"/>
      <c r="G101" s="117"/>
      <c r="H101" s="117"/>
      <c r="I101" s="117"/>
      <c r="J101" s="118">
        <f>J176</f>
        <v>0</v>
      </c>
      <c r="L101" s="115"/>
    </row>
    <row r="102" spans="2:12" s="114" customFormat="1" ht="19.899999999999999" customHeight="1">
      <c r="B102" s="115"/>
      <c r="D102" s="116" t="s">
        <v>1087</v>
      </c>
      <c r="E102" s="117"/>
      <c r="F102" s="117"/>
      <c r="G102" s="117"/>
      <c r="H102" s="117"/>
      <c r="I102" s="117"/>
      <c r="J102" s="118">
        <f>J178</f>
        <v>0</v>
      </c>
      <c r="L102" s="115"/>
    </row>
    <row r="103" spans="2:12" s="114" customFormat="1" ht="19.899999999999999" customHeight="1">
      <c r="B103" s="115"/>
      <c r="D103" s="116" t="s">
        <v>1088</v>
      </c>
      <c r="E103" s="117"/>
      <c r="F103" s="117"/>
      <c r="G103" s="117"/>
      <c r="H103" s="117"/>
      <c r="I103" s="117"/>
      <c r="J103" s="118">
        <f>J182</f>
        <v>0</v>
      </c>
      <c r="L103" s="115"/>
    </row>
    <row r="104" spans="2:12" s="114" customFormat="1" ht="19.899999999999999" customHeight="1">
      <c r="B104" s="115"/>
      <c r="D104" s="116" t="s">
        <v>1089</v>
      </c>
      <c r="E104" s="117"/>
      <c r="F104" s="117"/>
      <c r="G104" s="117"/>
      <c r="H104" s="117"/>
      <c r="I104" s="117"/>
      <c r="J104" s="118">
        <f>J189</f>
        <v>0</v>
      </c>
      <c r="L104" s="115"/>
    </row>
    <row r="105" spans="2:12" s="114" customFormat="1" ht="19.899999999999999" customHeight="1">
      <c r="B105" s="115"/>
      <c r="D105" s="116" t="s">
        <v>1090</v>
      </c>
      <c r="E105" s="117"/>
      <c r="F105" s="117"/>
      <c r="G105" s="117"/>
      <c r="H105" s="117"/>
      <c r="I105" s="117"/>
      <c r="J105" s="118">
        <f>J198</f>
        <v>0</v>
      </c>
      <c r="L105" s="115"/>
    </row>
    <row r="106" spans="2:12" s="109" customFormat="1" ht="24.95" customHeight="1">
      <c r="B106" s="110"/>
      <c r="D106" s="111" t="s">
        <v>1091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12" s="114" customFormat="1" ht="19.899999999999999" customHeight="1">
      <c r="B107" s="115"/>
      <c r="D107" s="116" t="s">
        <v>1092</v>
      </c>
      <c r="E107" s="117"/>
      <c r="F107" s="117"/>
      <c r="G107" s="117"/>
      <c r="H107" s="117"/>
      <c r="I107" s="117"/>
      <c r="J107" s="118">
        <f>J201</f>
        <v>0</v>
      </c>
      <c r="L107" s="115"/>
    </row>
    <row r="108" spans="2:12" s="114" customFormat="1" ht="19.899999999999999" customHeight="1">
      <c r="B108" s="115"/>
      <c r="D108" s="116" t="s">
        <v>1093</v>
      </c>
      <c r="E108" s="117"/>
      <c r="F108" s="117"/>
      <c r="G108" s="117"/>
      <c r="H108" s="117"/>
      <c r="I108" s="117"/>
      <c r="J108" s="118">
        <f>J205</f>
        <v>0</v>
      </c>
      <c r="L108" s="115"/>
    </row>
    <row r="109" spans="2:12" s="114" customFormat="1" ht="19.899999999999999" customHeight="1">
      <c r="B109" s="115"/>
      <c r="D109" s="116" t="s">
        <v>1094</v>
      </c>
      <c r="E109" s="117"/>
      <c r="F109" s="117"/>
      <c r="G109" s="117"/>
      <c r="H109" s="117"/>
      <c r="I109" s="117"/>
      <c r="J109" s="118">
        <f>J209</f>
        <v>0</v>
      </c>
      <c r="L109" s="115"/>
    </row>
    <row r="110" spans="2:12" s="109" customFormat="1" ht="24.95" customHeight="1">
      <c r="B110" s="110"/>
      <c r="D110" s="111" t="s">
        <v>169</v>
      </c>
      <c r="E110" s="112"/>
      <c r="F110" s="112"/>
      <c r="G110" s="112"/>
      <c r="H110" s="112"/>
      <c r="I110" s="112"/>
      <c r="J110" s="113">
        <f>J215</f>
        <v>0</v>
      </c>
      <c r="L110" s="110"/>
    </row>
    <row r="111" spans="2:12" s="114" customFormat="1" ht="19.899999999999999" customHeight="1">
      <c r="B111" s="115"/>
      <c r="D111" s="116" t="s">
        <v>1095</v>
      </c>
      <c r="E111" s="117"/>
      <c r="F111" s="117"/>
      <c r="G111" s="117"/>
      <c r="H111" s="117"/>
      <c r="I111" s="117"/>
      <c r="J111" s="118">
        <f>J216</f>
        <v>0</v>
      </c>
      <c r="L111" s="115"/>
    </row>
    <row r="112" spans="2:12" s="109" customFormat="1" ht="24.95" customHeight="1">
      <c r="B112" s="110"/>
      <c r="D112" s="111" t="s">
        <v>1096</v>
      </c>
      <c r="E112" s="112"/>
      <c r="F112" s="112"/>
      <c r="G112" s="112"/>
      <c r="H112" s="112"/>
      <c r="I112" s="112"/>
      <c r="J112" s="113">
        <f>J222</f>
        <v>0</v>
      </c>
      <c r="L112" s="110"/>
    </row>
    <row r="113" spans="2:65" s="18" customFormat="1" ht="21.75" customHeight="1">
      <c r="B113" s="19"/>
      <c r="L113" s="19"/>
    </row>
    <row r="114" spans="2:65" s="18" customFormat="1" ht="6.95" customHeight="1">
      <c r="B114" s="19"/>
      <c r="L114" s="19"/>
    </row>
    <row r="115" spans="2:65" s="18" customFormat="1" ht="29.25" customHeight="1">
      <c r="B115" s="19"/>
      <c r="C115" s="108" t="s">
        <v>171</v>
      </c>
      <c r="J115" s="119">
        <f>ROUND(J116 + J117 + J118 + J119 + J120 + J121,2)</f>
        <v>0</v>
      </c>
      <c r="L115" s="19"/>
      <c r="N115" s="120" t="s">
        <v>40</v>
      </c>
    </row>
    <row r="116" spans="2:65" s="18" customFormat="1" ht="18" customHeight="1">
      <c r="B116" s="121"/>
      <c r="C116" s="122"/>
      <c r="D116" s="185" t="s">
        <v>172</v>
      </c>
      <c r="E116" s="185"/>
      <c r="F116" s="185"/>
      <c r="G116" s="122"/>
      <c r="H116" s="122"/>
      <c r="I116" s="122"/>
      <c r="J116" s="123">
        <v>0</v>
      </c>
      <c r="K116" s="122"/>
      <c r="L116" s="121"/>
      <c r="M116" s="122"/>
      <c r="N116" s="79" t="s">
        <v>42</v>
      </c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4" t="s">
        <v>173</v>
      </c>
      <c r="AZ116" s="122"/>
      <c r="BA116" s="122"/>
      <c r="BB116" s="122"/>
      <c r="BC116" s="122"/>
      <c r="BD116" s="122"/>
      <c r="BE116" s="125">
        <f t="shared" ref="BE116:BE121" si="0">IF(N116="základná",J116,0)</f>
        <v>0</v>
      </c>
      <c r="BF116" s="125">
        <f t="shared" ref="BF116:BF121" si="1">IF(N116="znížená",J116,0)</f>
        <v>0</v>
      </c>
      <c r="BG116" s="125">
        <f t="shared" ref="BG116:BG121" si="2">IF(N116="zákl. prenesená",J116,0)</f>
        <v>0</v>
      </c>
      <c r="BH116" s="125">
        <f t="shared" ref="BH116:BH121" si="3">IF(N116="zníž. prenesená",J116,0)</f>
        <v>0</v>
      </c>
      <c r="BI116" s="125">
        <f t="shared" ref="BI116:BI121" si="4">IF(N116="nulová",J116,0)</f>
        <v>0</v>
      </c>
      <c r="BJ116" s="124" t="s">
        <v>174</v>
      </c>
      <c r="BK116" s="122"/>
      <c r="BL116" s="122"/>
      <c r="BM116" s="122"/>
    </row>
    <row r="117" spans="2:65" s="18" customFormat="1" ht="18" customHeight="1">
      <c r="B117" s="121"/>
      <c r="C117" s="122"/>
      <c r="D117" s="185" t="s">
        <v>175</v>
      </c>
      <c r="E117" s="185"/>
      <c r="F117" s="185"/>
      <c r="G117" s="122"/>
      <c r="H117" s="122"/>
      <c r="I117" s="122"/>
      <c r="J117" s="123">
        <v>0</v>
      </c>
      <c r="K117" s="122"/>
      <c r="L117" s="121"/>
      <c r="M117" s="122"/>
      <c r="N117" s="79" t="s">
        <v>42</v>
      </c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4" t="s">
        <v>173</v>
      </c>
      <c r="AZ117" s="122"/>
      <c r="BA117" s="122"/>
      <c r="BB117" s="122"/>
      <c r="BC117" s="122"/>
      <c r="BD117" s="122"/>
      <c r="BE117" s="125">
        <f t="shared" si="0"/>
        <v>0</v>
      </c>
      <c r="BF117" s="125">
        <f t="shared" si="1"/>
        <v>0</v>
      </c>
      <c r="BG117" s="125">
        <f t="shared" si="2"/>
        <v>0</v>
      </c>
      <c r="BH117" s="125">
        <f t="shared" si="3"/>
        <v>0</v>
      </c>
      <c r="BI117" s="125">
        <f t="shared" si="4"/>
        <v>0</v>
      </c>
      <c r="BJ117" s="124" t="s">
        <v>174</v>
      </c>
      <c r="BK117" s="122"/>
      <c r="BL117" s="122"/>
      <c r="BM117" s="122"/>
    </row>
    <row r="118" spans="2:65" s="18" customFormat="1" ht="18" customHeight="1">
      <c r="B118" s="121"/>
      <c r="C118" s="122"/>
      <c r="D118" s="185" t="s">
        <v>176</v>
      </c>
      <c r="E118" s="185"/>
      <c r="F118" s="185"/>
      <c r="G118" s="122"/>
      <c r="H118" s="122"/>
      <c r="I118" s="122"/>
      <c r="J118" s="123">
        <v>0</v>
      </c>
      <c r="K118" s="122"/>
      <c r="L118" s="121"/>
      <c r="M118" s="122"/>
      <c r="N118" s="79" t="s">
        <v>42</v>
      </c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4" t="s">
        <v>173</v>
      </c>
      <c r="AZ118" s="122"/>
      <c r="BA118" s="122"/>
      <c r="BB118" s="122"/>
      <c r="BC118" s="122"/>
      <c r="BD118" s="122"/>
      <c r="BE118" s="125">
        <f t="shared" si="0"/>
        <v>0</v>
      </c>
      <c r="BF118" s="125">
        <f t="shared" si="1"/>
        <v>0</v>
      </c>
      <c r="BG118" s="125">
        <f t="shared" si="2"/>
        <v>0</v>
      </c>
      <c r="BH118" s="125">
        <f t="shared" si="3"/>
        <v>0</v>
      </c>
      <c r="BI118" s="125">
        <f t="shared" si="4"/>
        <v>0</v>
      </c>
      <c r="BJ118" s="124" t="s">
        <v>174</v>
      </c>
      <c r="BK118" s="122"/>
      <c r="BL118" s="122"/>
      <c r="BM118" s="122"/>
    </row>
    <row r="119" spans="2:65" s="18" customFormat="1" ht="18" customHeight="1">
      <c r="B119" s="121"/>
      <c r="C119" s="122"/>
      <c r="D119" s="185" t="s">
        <v>177</v>
      </c>
      <c r="E119" s="185"/>
      <c r="F119" s="185"/>
      <c r="G119" s="122"/>
      <c r="H119" s="122"/>
      <c r="I119" s="122"/>
      <c r="J119" s="123">
        <v>0</v>
      </c>
      <c r="K119" s="122"/>
      <c r="L119" s="121"/>
      <c r="M119" s="122"/>
      <c r="N119" s="79" t="s">
        <v>42</v>
      </c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4" t="s">
        <v>173</v>
      </c>
      <c r="AZ119" s="122"/>
      <c r="BA119" s="122"/>
      <c r="BB119" s="122"/>
      <c r="BC119" s="122"/>
      <c r="BD119" s="122"/>
      <c r="BE119" s="125">
        <f t="shared" si="0"/>
        <v>0</v>
      </c>
      <c r="BF119" s="125">
        <f t="shared" si="1"/>
        <v>0</v>
      </c>
      <c r="BG119" s="125">
        <f t="shared" si="2"/>
        <v>0</v>
      </c>
      <c r="BH119" s="125">
        <f t="shared" si="3"/>
        <v>0</v>
      </c>
      <c r="BI119" s="125">
        <f t="shared" si="4"/>
        <v>0</v>
      </c>
      <c r="BJ119" s="124" t="s">
        <v>174</v>
      </c>
      <c r="BK119" s="122"/>
      <c r="BL119" s="122"/>
      <c r="BM119" s="122"/>
    </row>
    <row r="120" spans="2:65" s="18" customFormat="1" ht="18" customHeight="1">
      <c r="B120" s="121"/>
      <c r="C120" s="122"/>
      <c r="D120" s="185" t="s">
        <v>178</v>
      </c>
      <c r="E120" s="185"/>
      <c r="F120" s="185"/>
      <c r="G120" s="122"/>
      <c r="H120" s="122"/>
      <c r="I120" s="122"/>
      <c r="J120" s="123">
        <v>0</v>
      </c>
      <c r="K120" s="122"/>
      <c r="L120" s="121"/>
      <c r="M120" s="122"/>
      <c r="N120" s="79" t="s">
        <v>42</v>
      </c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4" t="s">
        <v>173</v>
      </c>
      <c r="AZ120" s="122"/>
      <c r="BA120" s="122"/>
      <c r="BB120" s="122"/>
      <c r="BC120" s="122"/>
      <c r="BD120" s="122"/>
      <c r="BE120" s="125">
        <f t="shared" si="0"/>
        <v>0</v>
      </c>
      <c r="BF120" s="125">
        <f t="shared" si="1"/>
        <v>0</v>
      </c>
      <c r="BG120" s="125">
        <f t="shared" si="2"/>
        <v>0</v>
      </c>
      <c r="BH120" s="125">
        <f t="shared" si="3"/>
        <v>0</v>
      </c>
      <c r="BI120" s="125">
        <f t="shared" si="4"/>
        <v>0</v>
      </c>
      <c r="BJ120" s="124" t="s">
        <v>174</v>
      </c>
      <c r="BK120" s="122"/>
      <c r="BL120" s="122"/>
      <c r="BM120" s="122"/>
    </row>
    <row r="121" spans="2:65" s="18" customFormat="1" ht="18" customHeight="1">
      <c r="B121" s="121"/>
      <c r="C121" s="122"/>
      <c r="D121" s="126" t="s">
        <v>179</v>
      </c>
      <c r="E121" s="122"/>
      <c r="F121" s="122"/>
      <c r="G121" s="122"/>
      <c r="H121" s="122"/>
      <c r="I121" s="122"/>
      <c r="J121" s="123">
        <f>ROUND(J30*T121,2)</f>
        <v>0</v>
      </c>
      <c r="K121" s="122"/>
      <c r="L121" s="121"/>
      <c r="M121" s="122"/>
      <c r="N121" s="79" t="s">
        <v>42</v>
      </c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22"/>
      <c r="AY121" s="124" t="s">
        <v>180</v>
      </c>
      <c r="AZ121" s="122"/>
      <c r="BA121" s="122"/>
      <c r="BB121" s="122"/>
      <c r="BC121" s="122"/>
      <c r="BD121" s="122"/>
      <c r="BE121" s="125">
        <f t="shared" si="0"/>
        <v>0</v>
      </c>
      <c r="BF121" s="125">
        <f t="shared" si="1"/>
        <v>0</v>
      </c>
      <c r="BG121" s="125">
        <f t="shared" si="2"/>
        <v>0</v>
      </c>
      <c r="BH121" s="125">
        <f t="shared" si="3"/>
        <v>0</v>
      </c>
      <c r="BI121" s="125">
        <f t="shared" si="4"/>
        <v>0</v>
      </c>
      <c r="BJ121" s="124" t="s">
        <v>174</v>
      </c>
      <c r="BK121" s="122"/>
      <c r="BL121" s="122"/>
      <c r="BM121" s="122"/>
    </row>
    <row r="122" spans="2:65" s="18" customFormat="1">
      <c r="B122" s="19"/>
      <c r="L122" s="19"/>
    </row>
    <row r="123" spans="2:65" s="18" customFormat="1" ht="29.25" customHeight="1">
      <c r="B123" s="19"/>
      <c r="C123" s="53" t="s">
        <v>151</v>
      </c>
      <c r="J123" s="92">
        <f>ROUND(J96+J115,2)</f>
        <v>0</v>
      </c>
      <c r="L123" s="19"/>
    </row>
    <row r="124" spans="2:65" s="18" customFormat="1" ht="6.95" customHeight="1">
      <c r="B124" s="33"/>
      <c r="C124" s="34"/>
      <c r="D124" s="34"/>
      <c r="E124" s="34"/>
      <c r="F124" s="34"/>
      <c r="G124" s="34"/>
      <c r="H124" s="34"/>
      <c r="I124" s="34"/>
      <c r="J124" s="34"/>
      <c r="K124" s="34"/>
      <c r="L124" s="19"/>
    </row>
    <row r="128" spans="2:65" s="18" customFormat="1" ht="6.95" customHeight="1">
      <c r="B128" s="35"/>
      <c r="C128" s="36"/>
      <c r="D128" s="36"/>
      <c r="E128" s="36"/>
      <c r="F128" s="36"/>
      <c r="G128" s="36"/>
      <c r="H128" s="36"/>
      <c r="I128" s="36"/>
      <c r="J128" s="36"/>
      <c r="K128" s="36"/>
      <c r="L128" s="19"/>
    </row>
    <row r="129" spans="2:63" s="18" customFormat="1" ht="24.95" customHeight="1">
      <c r="B129" s="19"/>
      <c r="C129" s="7" t="s">
        <v>3460</v>
      </c>
      <c r="L129" s="19"/>
    </row>
    <row r="130" spans="2:63" s="18" customFormat="1" ht="6.95" customHeight="1">
      <c r="B130" s="19"/>
      <c r="L130" s="19"/>
    </row>
    <row r="131" spans="2:63" s="18" customFormat="1" ht="12" customHeight="1">
      <c r="B131" s="19"/>
      <c r="C131" s="12" t="s">
        <v>15</v>
      </c>
      <c r="L131" s="19"/>
    </row>
    <row r="132" spans="2:63" s="18" customFormat="1" ht="26.25" customHeight="1">
      <c r="B132" s="19"/>
      <c r="E132" s="226" t="str">
        <f>E7</f>
        <v>25A092 - 17981 - VAR ESt. 110 kV - doplnenie kompenzačnej tlmivky VVN a rekonštrukcia súvisiacich zariadení (II. časť  -</v>
      </c>
      <c r="F132" s="227"/>
      <c r="G132" s="227"/>
      <c r="H132" s="227"/>
      <c r="L132" s="19"/>
    </row>
    <row r="133" spans="2:63" s="18" customFormat="1" ht="12" customHeight="1">
      <c r="B133" s="19"/>
      <c r="C133" s="12" t="s">
        <v>153</v>
      </c>
      <c r="L133" s="19"/>
    </row>
    <row r="134" spans="2:63" s="18" customFormat="1" ht="16.5" customHeight="1">
      <c r="B134" s="19"/>
      <c r="E134" s="220" t="str">
        <f>E9</f>
        <v>SO31 - Rozvodňa 110 kV</v>
      </c>
      <c r="F134" s="228"/>
      <c r="G134" s="228"/>
      <c r="H134" s="228"/>
      <c r="L134" s="19"/>
    </row>
    <row r="135" spans="2:63" s="18" customFormat="1" ht="6.95" customHeight="1">
      <c r="B135" s="19"/>
      <c r="L135" s="19"/>
    </row>
    <row r="136" spans="2:63" s="18" customFormat="1" ht="12" customHeight="1">
      <c r="B136" s="19"/>
      <c r="C136" s="12" t="s">
        <v>19</v>
      </c>
      <c r="F136" s="13" t="str">
        <f>F12</f>
        <v>Košice</v>
      </c>
      <c r="I136" s="12" t="s">
        <v>21</v>
      </c>
      <c r="J136" s="86" t="str">
        <f>IF(J12="","",J12)</f>
        <v>24. 6. 2026</v>
      </c>
      <c r="L136" s="19"/>
    </row>
    <row r="137" spans="2:63" s="18" customFormat="1" ht="6.95" customHeight="1">
      <c r="B137" s="19"/>
      <c r="L137" s="19"/>
    </row>
    <row r="138" spans="2:63" s="18" customFormat="1" ht="15.2" customHeight="1">
      <c r="B138" s="19"/>
      <c r="C138" s="12" t="s">
        <v>23</v>
      </c>
      <c r="F138" s="13" t="str">
        <f>E15</f>
        <v>Stredoslovenská distribučná, a.s.</v>
      </c>
      <c r="I138" s="12" t="s">
        <v>28</v>
      </c>
      <c r="J138" s="105" t="str">
        <f>E21</f>
        <v>Ing.Štefan Proks</v>
      </c>
      <c r="L138" s="19"/>
    </row>
    <row r="139" spans="2:63" s="18" customFormat="1" ht="15.2" customHeight="1">
      <c r="B139" s="19"/>
      <c r="C139" s="12" t="s">
        <v>27</v>
      </c>
      <c r="F139" s="13" t="str">
        <f>IF(E18="","",E18)</f>
        <v/>
      </c>
      <c r="I139" s="12" t="s">
        <v>31</v>
      </c>
      <c r="J139" s="105" t="str">
        <f>E24</f>
        <v xml:space="preserve"> </v>
      </c>
      <c r="L139" s="19"/>
    </row>
    <row r="140" spans="2:63" s="18" customFormat="1" ht="10.35" customHeight="1">
      <c r="B140" s="19"/>
      <c r="L140" s="19"/>
    </row>
    <row r="141" spans="2:63" s="127" customFormat="1" ht="29.25" customHeight="1">
      <c r="B141" s="128"/>
      <c r="C141" s="129" t="s">
        <v>181</v>
      </c>
      <c r="D141" s="130" t="s">
        <v>61</v>
      </c>
      <c r="E141" s="130" t="s">
        <v>57</v>
      </c>
      <c r="F141" s="130" t="s">
        <v>58</v>
      </c>
      <c r="G141" s="130" t="s">
        <v>182</v>
      </c>
      <c r="H141" s="130" t="s">
        <v>183</v>
      </c>
      <c r="I141" s="130" t="s">
        <v>184</v>
      </c>
      <c r="J141" s="131" t="s">
        <v>164</v>
      </c>
      <c r="K141" s="132" t="s">
        <v>185</v>
      </c>
      <c r="L141" s="128"/>
      <c r="M141" s="47" t="s">
        <v>1</v>
      </c>
      <c r="N141" s="48" t="s">
        <v>40</v>
      </c>
      <c r="O141" s="48" t="s">
        <v>186</v>
      </c>
      <c r="P141" s="48" t="s">
        <v>187</v>
      </c>
      <c r="Q141" s="48" t="s">
        <v>188</v>
      </c>
      <c r="R141" s="48" t="s">
        <v>189</v>
      </c>
      <c r="S141" s="48" t="s">
        <v>190</v>
      </c>
      <c r="T141" s="49" t="s">
        <v>191</v>
      </c>
    </row>
    <row r="142" spans="2:63" s="18" customFormat="1" ht="22.9" customHeight="1">
      <c r="B142" s="19"/>
      <c r="C142" s="53" t="s">
        <v>161</v>
      </c>
      <c r="J142" s="133">
        <f>BK142</f>
        <v>0</v>
      </c>
      <c r="L142" s="19"/>
      <c r="M142" s="50"/>
      <c r="N142" s="43"/>
      <c r="O142" s="43"/>
      <c r="P142" s="134">
        <f>P143+P200+P215+P222</f>
        <v>0</v>
      </c>
      <c r="Q142" s="43"/>
      <c r="R142" s="134">
        <f>R143+R200+R215+R222</f>
        <v>2596.1454629940204</v>
      </c>
      <c r="S142" s="43"/>
      <c r="T142" s="135">
        <f>T143+T200+T215+T222</f>
        <v>0</v>
      </c>
      <c r="AT142" s="3" t="s">
        <v>75</v>
      </c>
      <c r="AU142" s="3" t="s">
        <v>166</v>
      </c>
      <c r="BK142" s="136">
        <f>BK143+BK200+BK215+BK222</f>
        <v>0</v>
      </c>
    </row>
    <row r="143" spans="2:63" s="137" customFormat="1" ht="25.9" customHeight="1">
      <c r="B143" s="138"/>
      <c r="D143" s="139" t="s">
        <v>75</v>
      </c>
      <c r="E143" s="140" t="s">
        <v>192</v>
      </c>
      <c r="F143" s="140" t="s">
        <v>193</v>
      </c>
      <c r="I143" s="141"/>
      <c r="J143" s="142">
        <f>BK143</f>
        <v>0</v>
      </c>
      <c r="L143" s="138"/>
      <c r="M143" s="143"/>
      <c r="P143" s="144">
        <f>P144+P156+P171+P176+P178+P182+P189+P198</f>
        <v>0</v>
      </c>
      <c r="R143" s="144">
        <f>R144+R156+R171+R176+R178+R182+R189+R198</f>
        <v>2264.6814283440203</v>
      </c>
      <c r="T143" s="145">
        <f>T144+T156+T171+T176+T178+T182+T189+T198</f>
        <v>0</v>
      </c>
      <c r="AR143" s="139" t="s">
        <v>84</v>
      </c>
      <c r="AT143" s="146" t="s">
        <v>75</v>
      </c>
      <c r="AU143" s="146" t="s">
        <v>76</v>
      </c>
      <c r="AY143" s="139" t="s">
        <v>194</v>
      </c>
      <c r="BK143" s="147">
        <f>BK144+BK156+BK171+BK176+BK178+BK182+BK189+BK198</f>
        <v>0</v>
      </c>
    </row>
    <row r="144" spans="2:63" s="137" customFormat="1" ht="22.9" customHeight="1">
      <c r="B144" s="138"/>
      <c r="D144" s="139" t="s">
        <v>75</v>
      </c>
      <c r="E144" s="148" t="s">
        <v>84</v>
      </c>
      <c r="F144" s="148" t="s">
        <v>1097</v>
      </c>
      <c r="I144" s="141"/>
      <c r="J144" s="149">
        <f>BK144</f>
        <v>0</v>
      </c>
      <c r="L144" s="138"/>
      <c r="M144" s="143"/>
      <c r="P144" s="144">
        <f>SUM(P145:P155)</f>
        <v>0</v>
      </c>
      <c r="R144" s="144">
        <f>SUM(R145:R155)</f>
        <v>0</v>
      </c>
      <c r="T144" s="145">
        <f>SUM(T145:T155)</f>
        <v>0</v>
      </c>
      <c r="AR144" s="139" t="s">
        <v>84</v>
      </c>
      <c r="AT144" s="146" t="s">
        <v>75</v>
      </c>
      <c r="AU144" s="146" t="s">
        <v>84</v>
      </c>
      <c r="AY144" s="139" t="s">
        <v>194</v>
      </c>
      <c r="BK144" s="147">
        <f>SUM(BK145:BK155)</f>
        <v>0</v>
      </c>
    </row>
    <row r="145" spans="2:65" s="18" customFormat="1" ht="37.9" customHeight="1">
      <c r="B145" s="121"/>
      <c r="C145" s="150" t="s">
        <v>84</v>
      </c>
      <c r="D145" s="150" t="s">
        <v>197</v>
      </c>
      <c r="E145" s="151" t="s">
        <v>1098</v>
      </c>
      <c r="F145" s="152" t="s">
        <v>1099</v>
      </c>
      <c r="G145" s="153" t="s">
        <v>803</v>
      </c>
      <c r="H145" s="154">
        <v>352.41199999999998</v>
      </c>
      <c r="I145" s="155"/>
      <c r="J145" s="155">
        <f t="shared" ref="J145:J155" si="5">ROUND(I145*H145,2)</f>
        <v>0</v>
      </c>
      <c r="K145" s="156"/>
      <c r="L145" s="19"/>
      <c r="M145" s="157" t="s">
        <v>1</v>
      </c>
      <c r="N145" s="120" t="s">
        <v>42</v>
      </c>
      <c r="P145" s="158">
        <f t="shared" ref="P145:P155" si="6">O145*H145</f>
        <v>0</v>
      </c>
      <c r="Q145" s="158">
        <v>0</v>
      </c>
      <c r="R145" s="158">
        <f t="shared" ref="R145:R155" si="7">Q145*H145</f>
        <v>0</v>
      </c>
      <c r="S145" s="158">
        <v>0</v>
      </c>
      <c r="T145" s="159">
        <f t="shared" ref="T145:T155" si="8">S145*H145</f>
        <v>0</v>
      </c>
      <c r="AR145" s="106" t="s">
        <v>213</v>
      </c>
      <c r="AT145" s="106" t="s">
        <v>197</v>
      </c>
      <c r="AU145" s="106" t="s">
        <v>174</v>
      </c>
      <c r="AY145" s="3" t="s">
        <v>194</v>
      </c>
      <c r="BE145" s="81">
        <f t="shared" ref="BE145:BE155" si="9">IF(N145="základná",J145,0)</f>
        <v>0</v>
      </c>
      <c r="BF145" s="81">
        <f t="shared" ref="BF145:BF155" si="10">IF(N145="znížená",J145,0)</f>
        <v>0</v>
      </c>
      <c r="BG145" s="81">
        <f t="shared" ref="BG145:BG155" si="11">IF(N145="zákl. prenesená",J145,0)</f>
        <v>0</v>
      </c>
      <c r="BH145" s="81">
        <f t="shared" ref="BH145:BH155" si="12">IF(N145="zníž. prenesená",J145,0)</f>
        <v>0</v>
      </c>
      <c r="BI145" s="81">
        <f t="shared" ref="BI145:BI155" si="13">IF(N145="nulová",J145,0)</f>
        <v>0</v>
      </c>
      <c r="BJ145" s="3" t="s">
        <v>174</v>
      </c>
      <c r="BK145" s="81">
        <f t="shared" ref="BK145:BK155" si="14">ROUND(I145*H145,2)</f>
        <v>0</v>
      </c>
      <c r="BL145" s="3" t="s">
        <v>213</v>
      </c>
      <c r="BM145" s="106" t="s">
        <v>1100</v>
      </c>
    </row>
    <row r="146" spans="2:65" s="18" customFormat="1" ht="24.2" customHeight="1">
      <c r="B146" s="121"/>
      <c r="C146" s="150" t="s">
        <v>174</v>
      </c>
      <c r="D146" s="150" t="s">
        <v>197</v>
      </c>
      <c r="E146" s="151" t="s">
        <v>1101</v>
      </c>
      <c r="F146" s="152" t="s">
        <v>1102</v>
      </c>
      <c r="G146" s="153" t="s">
        <v>803</v>
      </c>
      <c r="H146" s="154">
        <v>3524.1210000000001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213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213</v>
      </c>
      <c r="BM146" s="106" t="s">
        <v>1103</v>
      </c>
    </row>
    <row r="147" spans="2:65" s="18" customFormat="1" ht="24.2" customHeight="1">
      <c r="B147" s="121"/>
      <c r="C147" s="150" t="s">
        <v>205</v>
      </c>
      <c r="D147" s="150" t="s">
        <v>197</v>
      </c>
      <c r="E147" s="151" t="s">
        <v>1104</v>
      </c>
      <c r="F147" s="152" t="s">
        <v>1105</v>
      </c>
      <c r="G147" s="153" t="s">
        <v>803</v>
      </c>
      <c r="H147" s="154">
        <v>3524.1210000000001</v>
      </c>
      <c r="I147" s="155"/>
      <c r="J147" s="155">
        <f t="shared" si="5"/>
        <v>0</v>
      </c>
      <c r="K147" s="156"/>
      <c r="L147" s="19"/>
      <c r="M147" s="157" t="s">
        <v>1</v>
      </c>
      <c r="N147" s="120" t="s">
        <v>42</v>
      </c>
      <c r="P147" s="158">
        <f t="shared" si="6"/>
        <v>0</v>
      </c>
      <c r="Q147" s="158">
        <v>0</v>
      </c>
      <c r="R147" s="158">
        <f t="shared" si="7"/>
        <v>0</v>
      </c>
      <c r="S147" s="158">
        <v>0</v>
      </c>
      <c r="T147" s="159">
        <f t="shared" si="8"/>
        <v>0</v>
      </c>
      <c r="AR147" s="106" t="s">
        <v>213</v>
      </c>
      <c r="AT147" s="106" t="s">
        <v>197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213</v>
      </c>
      <c r="BM147" s="106" t="s">
        <v>1106</v>
      </c>
    </row>
    <row r="148" spans="2:65" s="18" customFormat="1" ht="21.75" customHeight="1">
      <c r="B148" s="121"/>
      <c r="C148" s="150" t="s">
        <v>213</v>
      </c>
      <c r="D148" s="150" t="s">
        <v>197</v>
      </c>
      <c r="E148" s="151" t="s">
        <v>1107</v>
      </c>
      <c r="F148" s="152" t="s">
        <v>1108</v>
      </c>
      <c r="G148" s="153" t="s">
        <v>803</v>
      </c>
      <c r="H148" s="154">
        <v>166.65600000000001</v>
      </c>
      <c r="I148" s="155"/>
      <c r="J148" s="155">
        <f t="shared" si="5"/>
        <v>0</v>
      </c>
      <c r="K148" s="156"/>
      <c r="L148" s="19"/>
      <c r="M148" s="157" t="s">
        <v>1</v>
      </c>
      <c r="N148" s="120" t="s">
        <v>42</v>
      </c>
      <c r="P148" s="158">
        <f t="shared" si="6"/>
        <v>0</v>
      </c>
      <c r="Q148" s="158">
        <v>0</v>
      </c>
      <c r="R148" s="158">
        <f t="shared" si="7"/>
        <v>0</v>
      </c>
      <c r="S148" s="158">
        <v>0</v>
      </c>
      <c r="T148" s="159">
        <f t="shared" si="8"/>
        <v>0</v>
      </c>
      <c r="AR148" s="106" t="s">
        <v>213</v>
      </c>
      <c r="AT148" s="106" t="s">
        <v>197</v>
      </c>
      <c r="AU148" s="106" t="s">
        <v>174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213</v>
      </c>
      <c r="BM148" s="106" t="s">
        <v>1109</v>
      </c>
    </row>
    <row r="149" spans="2:65" s="18" customFormat="1" ht="37.9" customHeight="1">
      <c r="B149" s="121"/>
      <c r="C149" s="150" t="s">
        <v>218</v>
      </c>
      <c r="D149" s="150" t="s">
        <v>197</v>
      </c>
      <c r="E149" s="151" t="s">
        <v>1110</v>
      </c>
      <c r="F149" s="152" t="s">
        <v>1111</v>
      </c>
      <c r="G149" s="153" t="s">
        <v>803</v>
      </c>
      <c r="H149" s="154">
        <v>166.65600000000001</v>
      </c>
      <c r="I149" s="155"/>
      <c r="J149" s="155">
        <f t="shared" si="5"/>
        <v>0</v>
      </c>
      <c r="K149" s="156"/>
      <c r="L149" s="19"/>
      <c r="M149" s="157" t="s">
        <v>1</v>
      </c>
      <c r="N149" s="120" t="s">
        <v>42</v>
      </c>
      <c r="P149" s="158">
        <f t="shared" si="6"/>
        <v>0</v>
      </c>
      <c r="Q149" s="158">
        <v>0</v>
      </c>
      <c r="R149" s="158">
        <f t="shared" si="7"/>
        <v>0</v>
      </c>
      <c r="S149" s="158">
        <v>0</v>
      </c>
      <c r="T149" s="159">
        <f t="shared" si="8"/>
        <v>0</v>
      </c>
      <c r="AR149" s="106" t="s">
        <v>213</v>
      </c>
      <c r="AT149" s="106" t="s">
        <v>197</v>
      </c>
      <c r="AU149" s="106" t="s">
        <v>174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213</v>
      </c>
      <c r="BM149" s="106" t="s">
        <v>1112</v>
      </c>
    </row>
    <row r="150" spans="2:65" s="18" customFormat="1" ht="37.9" customHeight="1">
      <c r="B150" s="121"/>
      <c r="C150" s="150" t="s">
        <v>220</v>
      </c>
      <c r="D150" s="150" t="s">
        <v>197</v>
      </c>
      <c r="E150" s="151" t="s">
        <v>1113</v>
      </c>
      <c r="F150" s="152" t="s">
        <v>1114</v>
      </c>
      <c r="G150" s="153" t="s">
        <v>803</v>
      </c>
      <c r="H150" s="154">
        <v>852.26199999999994</v>
      </c>
      <c r="I150" s="155"/>
      <c r="J150" s="155">
        <f t="shared" si="5"/>
        <v>0</v>
      </c>
      <c r="K150" s="156"/>
      <c r="L150" s="19"/>
      <c r="M150" s="157" t="s">
        <v>1</v>
      </c>
      <c r="N150" s="120" t="s">
        <v>42</v>
      </c>
      <c r="P150" s="158">
        <f t="shared" si="6"/>
        <v>0</v>
      </c>
      <c r="Q150" s="158">
        <v>0</v>
      </c>
      <c r="R150" s="158">
        <f t="shared" si="7"/>
        <v>0</v>
      </c>
      <c r="S150" s="158">
        <v>0</v>
      </c>
      <c r="T150" s="159">
        <f t="shared" si="8"/>
        <v>0</v>
      </c>
      <c r="AR150" s="106" t="s">
        <v>213</v>
      </c>
      <c r="AT150" s="106" t="s">
        <v>197</v>
      </c>
      <c r="AU150" s="106" t="s">
        <v>174</v>
      </c>
      <c r="AY150" s="3" t="s">
        <v>194</v>
      </c>
      <c r="BE150" s="81">
        <f t="shared" si="9"/>
        <v>0</v>
      </c>
      <c r="BF150" s="81">
        <f t="shared" si="10"/>
        <v>0</v>
      </c>
      <c r="BG150" s="81">
        <f t="shared" si="11"/>
        <v>0</v>
      </c>
      <c r="BH150" s="81">
        <f t="shared" si="12"/>
        <v>0</v>
      </c>
      <c r="BI150" s="81">
        <f t="shared" si="13"/>
        <v>0</v>
      </c>
      <c r="BJ150" s="3" t="s">
        <v>174</v>
      </c>
      <c r="BK150" s="81">
        <f t="shared" si="14"/>
        <v>0</v>
      </c>
      <c r="BL150" s="3" t="s">
        <v>213</v>
      </c>
      <c r="BM150" s="106" t="s">
        <v>1115</v>
      </c>
    </row>
    <row r="151" spans="2:65" s="18" customFormat="1" ht="44.25" customHeight="1">
      <c r="B151" s="121"/>
      <c r="C151" s="150" t="s">
        <v>222</v>
      </c>
      <c r="D151" s="150" t="s">
        <v>197</v>
      </c>
      <c r="E151" s="151" t="s">
        <v>1116</v>
      </c>
      <c r="F151" s="152" t="s">
        <v>1117</v>
      </c>
      <c r="G151" s="153" t="s">
        <v>803</v>
      </c>
      <c r="H151" s="154">
        <v>5965.8339999999998</v>
      </c>
      <c r="I151" s="155"/>
      <c r="J151" s="155">
        <f t="shared" si="5"/>
        <v>0</v>
      </c>
      <c r="K151" s="156"/>
      <c r="L151" s="19"/>
      <c r="M151" s="157" t="s">
        <v>1</v>
      </c>
      <c r="N151" s="120" t="s">
        <v>42</v>
      </c>
      <c r="P151" s="158">
        <f t="shared" si="6"/>
        <v>0</v>
      </c>
      <c r="Q151" s="158">
        <v>0</v>
      </c>
      <c r="R151" s="158">
        <f t="shared" si="7"/>
        <v>0</v>
      </c>
      <c r="S151" s="158">
        <v>0</v>
      </c>
      <c r="T151" s="159">
        <f t="shared" si="8"/>
        <v>0</v>
      </c>
      <c r="AR151" s="106" t="s">
        <v>213</v>
      </c>
      <c r="AT151" s="106" t="s">
        <v>197</v>
      </c>
      <c r="AU151" s="106" t="s">
        <v>174</v>
      </c>
      <c r="AY151" s="3" t="s">
        <v>194</v>
      </c>
      <c r="BE151" s="81">
        <f t="shared" si="9"/>
        <v>0</v>
      </c>
      <c r="BF151" s="81">
        <f t="shared" si="10"/>
        <v>0</v>
      </c>
      <c r="BG151" s="81">
        <f t="shared" si="11"/>
        <v>0</v>
      </c>
      <c r="BH151" s="81">
        <f t="shared" si="12"/>
        <v>0</v>
      </c>
      <c r="BI151" s="81">
        <f t="shared" si="13"/>
        <v>0</v>
      </c>
      <c r="BJ151" s="3" t="s">
        <v>174</v>
      </c>
      <c r="BK151" s="81">
        <f t="shared" si="14"/>
        <v>0</v>
      </c>
      <c r="BL151" s="3" t="s">
        <v>213</v>
      </c>
      <c r="BM151" s="106" t="s">
        <v>1118</v>
      </c>
    </row>
    <row r="152" spans="2:65" s="18" customFormat="1" ht="21.75" customHeight="1">
      <c r="B152" s="121"/>
      <c r="C152" s="150" t="s">
        <v>224</v>
      </c>
      <c r="D152" s="150" t="s">
        <v>197</v>
      </c>
      <c r="E152" s="151" t="s">
        <v>1119</v>
      </c>
      <c r="F152" s="152" t="s">
        <v>1120</v>
      </c>
      <c r="G152" s="153" t="s">
        <v>803</v>
      </c>
      <c r="H152" s="154">
        <v>852.26199999999994</v>
      </c>
      <c r="I152" s="155"/>
      <c r="J152" s="155">
        <f t="shared" si="5"/>
        <v>0</v>
      </c>
      <c r="K152" s="156"/>
      <c r="L152" s="19"/>
      <c r="M152" s="157" t="s">
        <v>1</v>
      </c>
      <c r="N152" s="120" t="s">
        <v>42</v>
      </c>
      <c r="P152" s="158">
        <f t="shared" si="6"/>
        <v>0</v>
      </c>
      <c r="Q152" s="158">
        <v>0</v>
      </c>
      <c r="R152" s="158">
        <f t="shared" si="7"/>
        <v>0</v>
      </c>
      <c r="S152" s="158">
        <v>0</v>
      </c>
      <c r="T152" s="159">
        <f t="shared" si="8"/>
        <v>0</v>
      </c>
      <c r="AR152" s="106" t="s">
        <v>213</v>
      </c>
      <c r="AT152" s="106" t="s">
        <v>197</v>
      </c>
      <c r="AU152" s="106" t="s">
        <v>174</v>
      </c>
      <c r="AY152" s="3" t="s">
        <v>194</v>
      </c>
      <c r="BE152" s="81">
        <f t="shared" si="9"/>
        <v>0</v>
      </c>
      <c r="BF152" s="81">
        <f t="shared" si="10"/>
        <v>0</v>
      </c>
      <c r="BG152" s="81">
        <f t="shared" si="11"/>
        <v>0</v>
      </c>
      <c r="BH152" s="81">
        <f t="shared" si="12"/>
        <v>0</v>
      </c>
      <c r="BI152" s="81">
        <f t="shared" si="13"/>
        <v>0</v>
      </c>
      <c r="BJ152" s="3" t="s">
        <v>174</v>
      </c>
      <c r="BK152" s="81">
        <f t="shared" si="14"/>
        <v>0</v>
      </c>
      <c r="BL152" s="3" t="s">
        <v>213</v>
      </c>
      <c r="BM152" s="106" t="s">
        <v>1121</v>
      </c>
    </row>
    <row r="153" spans="2:65" s="18" customFormat="1" ht="24.2" customHeight="1">
      <c r="B153" s="121"/>
      <c r="C153" s="150" t="s">
        <v>195</v>
      </c>
      <c r="D153" s="150" t="s">
        <v>197</v>
      </c>
      <c r="E153" s="151" t="s">
        <v>1122</v>
      </c>
      <c r="F153" s="152" t="s">
        <v>1123</v>
      </c>
      <c r="G153" s="153" t="s">
        <v>200</v>
      </c>
      <c r="H153" s="154">
        <v>1534.0719999999999</v>
      </c>
      <c r="I153" s="155"/>
      <c r="J153" s="155">
        <f t="shared" si="5"/>
        <v>0</v>
      </c>
      <c r="K153" s="156"/>
      <c r="L153" s="19"/>
      <c r="M153" s="157" t="s">
        <v>1</v>
      </c>
      <c r="N153" s="120" t="s">
        <v>42</v>
      </c>
      <c r="P153" s="158">
        <f t="shared" si="6"/>
        <v>0</v>
      </c>
      <c r="Q153" s="158">
        <v>0</v>
      </c>
      <c r="R153" s="158">
        <f t="shared" si="7"/>
        <v>0</v>
      </c>
      <c r="S153" s="158">
        <v>0</v>
      </c>
      <c r="T153" s="159">
        <f t="shared" si="8"/>
        <v>0</v>
      </c>
      <c r="AR153" s="106" t="s">
        <v>213</v>
      </c>
      <c r="AT153" s="106" t="s">
        <v>197</v>
      </c>
      <c r="AU153" s="106" t="s">
        <v>174</v>
      </c>
      <c r="AY153" s="3" t="s">
        <v>194</v>
      </c>
      <c r="BE153" s="81">
        <f t="shared" si="9"/>
        <v>0</v>
      </c>
      <c r="BF153" s="81">
        <f t="shared" si="10"/>
        <v>0</v>
      </c>
      <c r="BG153" s="81">
        <f t="shared" si="11"/>
        <v>0</v>
      </c>
      <c r="BH153" s="81">
        <f t="shared" si="12"/>
        <v>0</v>
      </c>
      <c r="BI153" s="81">
        <f t="shared" si="13"/>
        <v>0</v>
      </c>
      <c r="BJ153" s="3" t="s">
        <v>174</v>
      </c>
      <c r="BK153" s="81">
        <f t="shared" si="14"/>
        <v>0</v>
      </c>
      <c r="BL153" s="3" t="s">
        <v>213</v>
      </c>
      <c r="BM153" s="106" t="s">
        <v>1124</v>
      </c>
    </row>
    <row r="154" spans="2:65" s="18" customFormat="1" ht="33" customHeight="1">
      <c r="B154" s="121"/>
      <c r="C154" s="150" t="s">
        <v>232</v>
      </c>
      <c r="D154" s="150" t="s">
        <v>197</v>
      </c>
      <c r="E154" s="151" t="s">
        <v>1125</v>
      </c>
      <c r="F154" s="152" t="s">
        <v>1126</v>
      </c>
      <c r="G154" s="153" t="s">
        <v>803</v>
      </c>
      <c r="H154" s="154">
        <v>2838.5149999999999</v>
      </c>
      <c r="I154" s="155"/>
      <c r="J154" s="155">
        <f t="shared" si="5"/>
        <v>0</v>
      </c>
      <c r="K154" s="156"/>
      <c r="L154" s="19"/>
      <c r="M154" s="157" t="s">
        <v>1</v>
      </c>
      <c r="N154" s="120" t="s">
        <v>42</v>
      </c>
      <c r="P154" s="158">
        <f t="shared" si="6"/>
        <v>0</v>
      </c>
      <c r="Q154" s="158">
        <v>0</v>
      </c>
      <c r="R154" s="158">
        <f t="shared" si="7"/>
        <v>0</v>
      </c>
      <c r="S154" s="158">
        <v>0</v>
      </c>
      <c r="T154" s="159">
        <f t="shared" si="8"/>
        <v>0</v>
      </c>
      <c r="AR154" s="106" t="s">
        <v>213</v>
      </c>
      <c r="AT154" s="106" t="s">
        <v>197</v>
      </c>
      <c r="AU154" s="106" t="s">
        <v>174</v>
      </c>
      <c r="AY154" s="3" t="s">
        <v>194</v>
      </c>
      <c r="BE154" s="81">
        <f t="shared" si="9"/>
        <v>0</v>
      </c>
      <c r="BF154" s="81">
        <f t="shared" si="10"/>
        <v>0</v>
      </c>
      <c r="BG154" s="81">
        <f t="shared" si="11"/>
        <v>0</v>
      </c>
      <c r="BH154" s="81">
        <f t="shared" si="12"/>
        <v>0</v>
      </c>
      <c r="BI154" s="81">
        <f t="shared" si="13"/>
        <v>0</v>
      </c>
      <c r="BJ154" s="3" t="s">
        <v>174</v>
      </c>
      <c r="BK154" s="81">
        <f t="shared" si="14"/>
        <v>0</v>
      </c>
      <c r="BL154" s="3" t="s">
        <v>213</v>
      </c>
      <c r="BM154" s="106" t="s">
        <v>1127</v>
      </c>
    </row>
    <row r="155" spans="2:65" s="18" customFormat="1" ht="21.75" customHeight="1">
      <c r="B155" s="121"/>
      <c r="C155" s="150" t="s">
        <v>236</v>
      </c>
      <c r="D155" s="150" t="s">
        <v>197</v>
      </c>
      <c r="E155" s="151" t="s">
        <v>1128</v>
      </c>
      <c r="F155" s="152" t="s">
        <v>1129</v>
      </c>
      <c r="G155" s="153" t="s">
        <v>419</v>
      </c>
      <c r="H155" s="154">
        <v>46</v>
      </c>
      <c r="I155" s="155"/>
      <c r="J155" s="155">
        <f t="shared" si="5"/>
        <v>0</v>
      </c>
      <c r="K155" s="156"/>
      <c r="L155" s="19"/>
      <c r="M155" s="157" t="s">
        <v>1</v>
      </c>
      <c r="N155" s="120" t="s">
        <v>42</v>
      </c>
      <c r="P155" s="158">
        <f t="shared" si="6"/>
        <v>0</v>
      </c>
      <c r="Q155" s="158">
        <v>0</v>
      </c>
      <c r="R155" s="158">
        <f t="shared" si="7"/>
        <v>0</v>
      </c>
      <c r="S155" s="158">
        <v>0</v>
      </c>
      <c r="T155" s="159">
        <f t="shared" si="8"/>
        <v>0</v>
      </c>
      <c r="AR155" s="106" t="s">
        <v>213</v>
      </c>
      <c r="AT155" s="106" t="s">
        <v>197</v>
      </c>
      <c r="AU155" s="106" t="s">
        <v>174</v>
      </c>
      <c r="AY155" s="3" t="s">
        <v>194</v>
      </c>
      <c r="BE155" s="81">
        <f t="shared" si="9"/>
        <v>0</v>
      </c>
      <c r="BF155" s="81">
        <f t="shared" si="10"/>
        <v>0</v>
      </c>
      <c r="BG155" s="81">
        <f t="shared" si="11"/>
        <v>0</v>
      </c>
      <c r="BH155" s="81">
        <f t="shared" si="12"/>
        <v>0</v>
      </c>
      <c r="BI155" s="81">
        <f t="shared" si="13"/>
        <v>0</v>
      </c>
      <c r="BJ155" s="3" t="s">
        <v>174</v>
      </c>
      <c r="BK155" s="81">
        <f t="shared" si="14"/>
        <v>0</v>
      </c>
      <c r="BL155" s="3" t="s">
        <v>213</v>
      </c>
      <c r="BM155" s="106" t="s">
        <v>1130</v>
      </c>
    </row>
    <row r="156" spans="2:65" s="137" customFormat="1" ht="22.9" customHeight="1">
      <c r="B156" s="138"/>
      <c r="D156" s="139" t="s">
        <v>75</v>
      </c>
      <c r="E156" s="148" t="s">
        <v>174</v>
      </c>
      <c r="F156" s="148" t="s">
        <v>797</v>
      </c>
      <c r="I156" s="141"/>
      <c r="J156" s="149">
        <f>BK156</f>
        <v>0</v>
      </c>
      <c r="L156" s="138"/>
      <c r="M156" s="143"/>
      <c r="P156" s="144">
        <f>SUM(P157:P170)</f>
        <v>0</v>
      </c>
      <c r="R156" s="144">
        <f>SUM(R157:R170)</f>
        <v>2198.3608632054202</v>
      </c>
      <c r="T156" s="145">
        <f>SUM(T157:T170)</f>
        <v>0</v>
      </c>
      <c r="AR156" s="139" t="s">
        <v>84</v>
      </c>
      <c r="AT156" s="146" t="s">
        <v>75</v>
      </c>
      <c r="AU156" s="146" t="s">
        <v>84</v>
      </c>
      <c r="AY156" s="139" t="s">
        <v>194</v>
      </c>
      <c r="BK156" s="147">
        <f>SUM(BK157:BK170)</f>
        <v>0</v>
      </c>
    </row>
    <row r="157" spans="2:65" s="18" customFormat="1" ht="33" customHeight="1">
      <c r="B157" s="121"/>
      <c r="C157" s="150" t="s">
        <v>240</v>
      </c>
      <c r="D157" s="150" t="s">
        <v>197</v>
      </c>
      <c r="E157" s="151" t="s">
        <v>798</v>
      </c>
      <c r="F157" s="152" t="s">
        <v>799</v>
      </c>
      <c r="G157" s="153" t="s">
        <v>419</v>
      </c>
      <c r="H157" s="154">
        <v>1043.8820000000001</v>
      </c>
      <c r="I157" s="155"/>
      <c r="J157" s="155">
        <f t="shared" ref="J157:J170" si="15">ROUND(I157*H157,2)</f>
        <v>0</v>
      </c>
      <c r="K157" s="156"/>
      <c r="L157" s="19"/>
      <c r="M157" s="157" t="s">
        <v>1</v>
      </c>
      <c r="N157" s="120" t="s">
        <v>42</v>
      </c>
      <c r="P157" s="158">
        <f t="shared" ref="P157:P170" si="16">O157*H157</f>
        <v>0</v>
      </c>
      <c r="Q157" s="158">
        <v>0</v>
      </c>
      <c r="R157" s="158">
        <f t="shared" ref="R157:R170" si="17">Q157*H157</f>
        <v>0</v>
      </c>
      <c r="S157" s="158">
        <v>0</v>
      </c>
      <c r="T157" s="159">
        <f t="shared" ref="T157:T170" si="18">S157*H157</f>
        <v>0</v>
      </c>
      <c r="AR157" s="106" t="s">
        <v>213</v>
      </c>
      <c r="AT157" s="106" t="s">
        <v>197</v>
      </c>
      <c r="AU157" s="106" t="s">
        <v>174</v>
      </c>
      <c r="AY157" s="3" t="s">
        <v>194</v>
      </c>
      <c r="BE157" s="81">
        <f t="shared" ref="BE157:BE170" si="19">IF(N157="základná",J157,0)</f>
        <v>0</v>
      </c>
      <c r="BF157" s="81">
        <f t="shared" ref="BF157:BF170" si="20">IF(N157="znížená",J157,0)</f>
        <v>0</v>
      </c>
      <c r="BG157" s="81">
        <f t="shared" ref="BG157:BG170" si="21">IF(N157="zákl. prenesená",J157,0)</f>
        <v>0</v>
      </c>
      <c r="BH157" s="81">
        <f t="shared" ref="BH157:BH170" si="22">IF(N157="zníž. prenesená",J157,0)</f>
        <v>0</v>
      </c>
      <c r="BI157" s="81">
        <f t="shared" ref="BI157:BI170" si="23">IF(N157="nulová",J157,0)</f>
        <v>0</v>
      </c>
      <c r="BJ157" s="3" t="s">
        <v>174</v>
      </c>
      <c r="BK157" s="81">
        <f t="shared" ref="BK157:BK170" si="24">ROUND(I157*H157,2)</f>
        <v>0</v>
      </c>
      <c r="BL157" s="3" t="s">
        <v>213</v>
      </c>
      <c r="BM157" s="106" t="s">
        <v>1131</v>
      </c>
    </row>
    <row r="158" spans="2:65" s="18" customFormat="1" ht="24.2" customHeight="1">
      <c r="B158" s="121"/>
      <c r="C158" s="150" t="s">
        <v>244</v>
      </c>
      <c r="D158" s="150" t="s">
        <v>197</v>
      </c>
      <c r="E158" s="151" t="s">
        <v>1132</v>
      </c>
      <c r="F158" s="152" t="s">
        <v>1133</v>
      </c>
      <c r="G158" s="153" t="s">
        <v>284</v>
      </c>
      <c r="H158" s="154">
        <v>138.08199999999999</v>
      </c>
      <c r="I158" s="155"/>
      <c r="J158" s="155">
        <f t="shared" si="15"/>
        <v>0</v>
      </c>
      <c r="K158" s="156"/>
      <c r="L158" s="19"/>
      <c r="M158" s="157" t="s">
        <v>1</v>
      </c>
      <c r="N158" s="120" t="s">
        <v>42</v>
      </c>
      <c r="P158" s="158">
        <f t="shared" si="16"/>
        <v>0</v>
      </c>
      <c r="Q158" s="158">
        <v>3.5310000000000002E-4</v>
      </c>
      <c r="R158" s="158">
        <f t="shared" si="17"/>
        <v>4.8756754200000002E-2</v>
      </c>
      <c r="S158" s="158">
        <v>0</v>
      </c>
      <c r="T158" s="159">
        <f t="shared" si="18"/>
        <v>0</v>
      </c>
      <c r="AR158" s="106" t="s">
        <v>213</v>
      </c>
      <c r="AT158" s="106" t="s">
        <v>197</v>
      </c>
      <c r="AU158" s="106" t="s">
        <v>174</v>
      </c>
      <c r="AY158" s="3" t="s">
        <v>194</v>
      </c>
      <c r="BE158" s="81">
        <f t="shared" si="19"/>
        <v>0</v>
      </c>
      <c r="BF158" s="81">
        <f t="shared" si="20"/>
        <v>0</v>
      </c>
      <c r="BG158" s="81">
        <f t="shared" si="21"/>
        <v>0</v>
      </c>
      <c r="BH158" s="81">
        <f t="shared" si="22"/>
        <v>0</v>
      </c>
      <c r="BI158" s="81">
        <f t="shared" si="23"/>
        <v>0</v>
      </c>
      <c r="BJ158" s="3" t="s">
        <v>174</v>
      </c>
      <c r="BK158" s="81">
        <f t="shared" si="24"/>
        <v>0</v>
      </c>
      <c r="BL158" s="3" t="s">
        <v>213</v>
      </c>
      <c r="BM158" s="106" t="s">
        <v>1134</v>
      </c>
    </row>
    <row r="159" spans="2:65" s="18" customFormat="1" ht="24.2" customHeight="1">
      <c r="B159" s="121"/>
      <c r="C159" s="150" t="s">
        <v>249</v>
      </c>
      <c r="D159" s="150" t="s">
        <v>197</v>
      </c>
      <c r="E159" s="151" t="s">
        <v>1135</v>
      </c>
      <c r="F159" s="152" t="s">
        <v>1136</v>
      </c>
      <c r="G159" s="153" t="s">
        <v>803</v>
      </c>
      <c r="H159" s="154">
        <v>218.995</v>
      </c>
      <c r="I159" s="155"/>
      <c r="J159" s="155">
        <f t="shared" si="15"/>
        <v>0</v>
      </c>
      <c r="K159" s="156"/>
      <c r="L159" s="19"/>
      <c r="M159" s="157" t="s">
        <v>1</v>
      </c>
      <c r="N159" s="120" t="s">
        <v>42</v>
      </c>
      <c r="P159" s="158">
        <f t="shared" si="16"/>
        <v>0</v>
      </c>
      <c r="Q159" s="158">
        <v>2.0699999999999998</v>
      </c>
      <c r="R159" s="158">
        <f t="shared" si="17"/>
        <v>453.31964999999997</v>
      </c>
      <c r="S159" s="158">
        <v>0</v>
      </c>
      <c r="T159" s="159">
        <f t="shared" si="18"/>
        <v>0</v>
      </c>
      <c r="AR159" s="106" t="s">
        <v>213</v>
      </c>
      <c r="AT159" s="106" t="s">
        <v>197</v>
      </c>
      <c r="AU159" s="106" t="s">
        <v>174</v>
      </c>
      <c r="AY159" s="3" t="s">
        <v>194</v>
      </c>
      <c r="BE159" s="81">
        <f t="shared" si="19"/>
        <v>0</v>
      </c>
      <c r="BF159" s="81">
        <f t="shared" si="20"/>
        <v>0</v>
      </c>
      <c r="BG159" s="81">
        <f t="shared" si="21"/>
        <v>0</v>
      </c>
      <c r="BH159" s="81">
        <f t="shared" si="22"/>
        <v>0</v>
      </c>
      <c r="BI159" s="81">
        <f t="shared" si="23"/>
        <v>0</v>
      </c>
      <c r="BJ159" s="3" t="s">
        <v>174</v>
      </c>
      <c r="BK159" s="81">
        <f t="shared" si="24"/>
        <v>0</v>
      </c>
      <c r="BL159" s="3" t="s">
        <v>213</v>
      </c>
      <c r="BM159" s="106" t="s">
        <v>1137</v>
      </c>
    </row>
    <row r="160" spans="2:65" s="18" customFormat="1" ht="16.5" customHeight="1">
      <c r="B160" s="121"/>
      <c r="C160" s="150" t="s">
        <v>253</v>
      </c>
      <c r="D160" s="150" t="s">
        <v>197</v>
      </c>
      <c r="E160" s="151" t="s">
        <v>1138</v>
      </c>
      <c r="F160" s="152" t="s">
        <v>1139</v>
      </c>
      <c r="G160" s="153" t="s">
        <v>803</v>
      </c>
      <c r="H160" s="154">
        <v>86.772000000000006</v>
      </c>
      <c r="I160" s="155"/>
      <c r="J160" s="155">
        <f t="shared" si="15"/>
        <v>0</v>
      </c>
      <c r="K160" s="156"/>
      <c r="L160" s="19"/>
      <c r="M160" s="157" t="s">
        <v>1</v>
      </c>
      <c r="N160" s="120" t="s">
        <v>42</v>
      </c>
      <c r="P160" s="158">
        <f t="shared" si="16"/>
        <v>0</v>
      </c>
      <c r="Q160" s="158">
        <v>2.2797011999999999</v>
      </c>
      <c r="R160" s="158">
        <f t="shared" si="17"/>
        <v>197.81423252639999</v>
      </c>
      <c r="S160" s="158">
        <v>0</v>
      </c>
      <c r="T160" s="159">
        <f t="shared" si="18"/>
        <v>0</v>
      </c>
      <c r="AR160" s="106" t="s">
        <v>213</v>
      </c>
      <c r="AT160" s="106" t="s">
        <v>197</v>
      </c>
      <c r="AU160" s="106" t="s">
        <v>174</v>
      </c>
      <c r="AY160" s="3" t="s">
        <v>194</v>
      </c>
      <c r="BE160" s="81">
        <f t="shared" si="19"/>
        <v>0</v>
      </c>
      <c r="BF160" s="81">
        <f t="shared" si="20"/>
        <v>0</v>
      </c>
      <c r="BG160" s="81">
        <f t="shared" si="21"/>
        <v>0</v>
      </c>
      <c r="BH160" s="81">
        <f t="shared" si="22"/>
        <v>0</v>
      </c>
      <c r="BI160" s="81">
        <f t="shared" si="23"/>
        <v>0</v>
      </c>
      <c r="BJ160" s="3" t="s">
        <v>174</v>
      </c>
      <c r="BK160" s="81">
        <f t="shared" si="24"/>
        <v>0</v>
      </c>
      <c r="BL160" s="3" t="s">
        <v>213</v>
      </c>
      <c r="BM160" s="106" t="s">
        <v>1140</v>
      </c>
    </row>
    <row r="161" spans="2:65" s="18" customFormat="1" ht="24.2" customHeight="1">
      <c r="B161" s="121"/>
      <c r="C161" s="150" t="s">
        <v>257</v>
      </c>
      <c r="D161" s="150" t="s">
        <v>197</v>
      </c>
      <c r="E161" s="151" t="s">
        <v>1141</v>
      </c>
      <c r="F161" s="152" t="s">
        <v>1142</v>
      </c>
      <c r="G161" s="153" t="s">
        <v>803</v>
      </c>
      <c r="H161" s="154">
        <v>1.302</v>
      </c>
      <c r="I161" s="155"/>
      <c r="J161" s="155">
        <f t="shared" si="15"/>
        <v>0</v>
      </c>
      <c r="K161" s="156"/>
      <c r="L161" s="19"/>
      <c r="M161" s="157" t="s">
        <v>1</v>
      </c>
      <c r="N161" s="120" t="s">
        <v>42</v>
      </c>
      <c r="P161" s="158">
        <f t="shared" si="16"/>
        <v>0</v>
      </c>
      <c r="Q161" s="158">
        <v>2.4635562000000002</v>
      </c>
      <c r="R161" s="158">
        <f t="shared" si="17"/>
        <v>3.2075501724000004</v>
      </c>
      <c r="S161" s="158">
        <v>0</v>
      </c>
      <c r="T161" s="159">
        <f t="shared" si="18"/>
        <v>0</v>
      </c>
      <c r="AR161" s="106" t="s">
        <v>213</v>
      </c>
      <c r="AT161" s="106" t="s">
        <v>197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213</v>
      </c>
      <c r="BM161" s="106" t="s">
        <v>1143</v>
      </c>
    </row>
    <row r="162" spans="2:65" s="18" customFormat="1" ht="21.75" customHeight="1">
      <c r="B162" s="121"/>
      <c r="C162" s="150" t="s">
        <v>261</v>
      </c>
      <c r="D162" s="150" t="s">
        <v>197</v>
      </c>
      <c r="E162" s="151" t="s">
        <v>1144</v>
      </c>
      <c r="F162" s="152" t="s">
        <v>1145</v>
      </c>
      <c r="G162" s="153" t="s">
        <v>419</v>
      </c>
      <c r="H162" s="154">
        <v>215.9</v>
      </c>
      <c r="I162" s="155"/>
      <c r="J162" s="155">
        <f t="shared" si="15"/>
        <v>0</v>
      </c>
      <c r="K162" s="156"/>
      <c r="L162" s="19"/>
      <c r="M162" s="157" t="s">
        <v>1</v>
      </c>
      <c r="N162" s="120" t="s">
        <v>42</v>
      </c>
      <c r="P162" s="158">
        <f t="shared" si="16"/>
        <v>0</v>
      </c>
      <c r="Q162" s="158">
        <v>5.94E-3</v>
      </c>
      <c r="R162" s="158">
        <f t="shared" si="17"/>
        <v>1.282446</v>
      </c>
      <c r="S162" s="158">
        <v>0</v>
      </c>
      <c r="T162" s="159">
        <f t="shared" si="18"/>
        <v>0</v>
      </c>
      <c r="AR162" s="106" t="s">
        <v>213</v>
      </c>
      <c r="AT162" s="106" t="s">
        <v>197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213</v>
      </c>
      <c r="BM162" s="106" t="s">
        <v>1146</v>
      </c>
    </row>
    <row r="163" spans="2:65" s="18" customFormat="1" ht="21.75" customHeight="1">
      <c r="B163" s="121"/>
      <c r="C163" s="150" t="s">
        <v>265</v>
      </c>
      <c r="D163" s="150" t="s">
        <v>197</v>
      </c>
      <c r="E163" s="151" t="s">
        <v>1147</v>
      </c>
      <c r="F163" s="152" t="s">
        <v>1148</v>
      </c>
      <c r="G163" s="153" t="s">
        <v>419</v>
      </c>
      <c r="H163" s="154">
        <v>215.9</v>
      </c>
      <c r="I163" s="155"/>
      <c r="J163" s="155">
        <f t="shared" si="15"/>
        <v>0</v>
      </c>
      <c r="K163" s="156"/>
      <c r="L163" s="19"/>
      <c r="M163" s="157" t="s">
        <v>1</v>
      </c>
      <c r="N163" s="120" t="s">
        <v>42</v>
      </c>
      <c r="P163" s="158">
        <f t="shared" si="16"/>
        <v>0</v>
      </c>
      <c r="Q163" s="158">
        <v>0</v>
      </c>
      <c r="R163" s="158">
        <f t="shared" si="17"/>
        <v>0</v>
      </c>
      <c r="S163" s="158">
        <v>0</v>
      </c>
      <c r="T163" s="159">
        <f t="shared" si="18"/>
        <v>0</v>
      </c>
      <c r="AR163" s="106" t="s">
        <v>213</v>
      </c>
      <c r="AT163" s="106" t="s">
        <v>197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213</v>
      </c>
      <c r="BM163" s="106" t="s">
        <v>1149</v>
      </c>
    </row>
    <row r="164" spans="2:65" s="18" customFormat="1" ht="24.2" customHeight="1">
      <c r="B164" s="121"/>
      <c r="C164" s="150" t="s">
        <v>269</v>
      </c>
      <c r="D164" s="150" t="s">
        <v>197</v>
      </c>
      <c r="E164" s="151" t="s">
        <v>1150</v>
      </c>
      <c r="F164" s="152" t="s">
        <v>1151</v>
      </c>
      <c r="G164" s="153" t="s">
        <v>200</v>
      </c>
      <c r="H164" s="154">
        <v>2.4169999999999998</v>
      </c>
      <c r="I164" s="155"/>
      <c r="J164" s="155">
        <f t="shared" si="15"/>
        <v>0</v>
      </c>
      <c r="K164" s="156"/>
      <c r="L164" s="19"/>
      <c r="M164" s="157" t="s">
        <v>1</v>
      </c>
      <c r="N164" s="120" t="s">
        <v>42</v>
      </c>
      <c r="P164" s="158">
        <f t="shared" si="16"/>
        <v>0</v>
      </c>
      <c r="Q164" s="158">
        <v>3.7399999999999998E-3</v>
      </c>
      <c r="R164" s="158">
        <f t="shared" si="17"/>
        <v>9.0395799999999984E-3</v>
      </c>
      <c r="S164" s="158">
        <v>0</v>
      </c>
      <c r="T164" s="159">
        <f t="shared" si="18"/>
        <v>0</v>
      </c>
      <c r="AR164" s="106" t="s">
        <v>213</v>
      </c>
      <c r="AT164" s="106" t="s">
        <v>197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213</v>
      </c>
      <c r="BM164" s="106" t="s">
        <v>1152</v>
      </c>
    </row>
    <row r="165" spans="2:65" s="18" customFormat="1" ht="37.9" customHeight="1">
      <c r="B165" s="121"/>
      <c r="C165" s="165" t="s">
        <v>273</v>
      </c>
      <c r="D165" s="165" t="s">
        <v>209</v>
      </c>
      <c r="E165" s="166" t="s">
        <v>1153</v>
      </c>
      <c r="F165" s="167" t="s">
        <v>1154</v>
      </c>
      <c r="G165" s="168" t="s">
        <v>419</v>
      </c>
      <c r="H165" s="169">
        <v>802.9</v>
      </c>
      <c r="I165" s="170"/>
      <c r="J165" s="170">
        <f t="shared" si="15"/>
        <v>0</v>
      </c>
      <c r="K165" s="171"/>
      <c r="L165" s="172"/>
      <c r="M165" s="173" t="s">
        <v>1</v>
      </c>
      <c r="N165" s="174" t="s">
        <v>42</v>
      </c>
      <c r="P165" s="158">
        <f t="shared" si="16"/>
        <v>0</v>
      </c>
      <c r="Q165" s="158">
        <v>3.0100000000000001E-3</v>
      </c>
      <c r="R165" s="158">
        <f t="shared" si="17"/>
        <v>2.4167290000000001</v>
      </c>
      <c r="S165" s="158">
        <v>0</v>
      </c>
      <c r="T165" s="159">
        <f t="shared" si="18"/>
        <v>0</v>
      </c>
      <c r="AR165" s="106" t="s">
        <v>224</v>
      </c>
      <c r="AT165" s="106" t="s">
        <v>209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213</v>
      </c>
      <c r="BM165" s="106" t="s">
        <v>1155</v>
      </c>
    </row>
    <row r="166" spans="2:65" s="18" customFormat="1" ht="16.5" customHeight="1">
      <c r="B166" s="121"/>
      <c r="C166" s="150" t="s">
        <v>277</v>
      </c>
      <c r="D166" s="150" t="s">
        <v>197</v>
      </c>
      <c r="E166" s="151" t="s">
        <v>1156</v>
      </c>
      <c r="F166" s="152" t="s">
        <v>1157</v>
      </c>
      <c r="G166" s="153" t="s">
        <v>200</v>
      </c>
      <c r="H166" s="154">
        <v>0.107</v>
      </c>
      <c r="I166" s="155"/>
      <c r="J166" s="155">
        <f t="shared" si="15"/>
        <v>0</v>
      </c>
      <c r="K166" s="156"/>
      <c r="L166" s="19"/>
      <c r="M166" s="157" t="s">
        <v>1</v>
      </c>
      <c r="N166" s="120" t="s">
        <v>42</v>
      </c>
      <c r="P166" s="158">
        <f t="shared" si="16"/>
        <v>0</v>
      </c>
      <c r="Q166" s="158">
        <v>1.2029614099999999</v>
      </c>
      <c r="R166" s="158">
        <f t="shared" si="17"/>
        <v>0.12871687087</v>
      </c>
      <c r="S166" s="158">
        <v>0</v>
      </c>
      <c r="T166" s="159">
        <f t="shared" si="18"/>
        <v>0</v>
      </c>
      <c r="AR166" s="106" t="s">
        <v>213</v>
      </c>
      <c r="AT166" s="106" t="s">
        <v>197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213</v>
      </c>
      <c r="BM166" s="106" t="s">
        <v>1158</v>
      </c>
    </row>
    <row r="167" spans="2:65" s="18" customFormat="1" ht="24.2" customHeight="1">
      <c r="B167" s="121"/>
      <c r="C167" s="150" t="s">
        <v>281</v>
      </c>
      <c r="D167" s="150" t="s">
        <v>197</v>
      </c>
      <c r="E167" s="151" t="s">
        <v>1159</v>
      </c>
      <c r="F167" s="152" t="s">
        <v>1160</v>
      </c>
      <c r="G167" s="153" t="s">
        <v>200</v>
      </c>
      <c r="H167" s="154">
        <v>17.497</v>
      </c>
      <c r="I167" s="155"/>
      <c r="J167" s="155">
        <f t="shared" si="15"/>
        <v>0</v>
      </c>
      <c r="K167" s="156"/>
      <c r="L167" s="19"/>
      <c r="M167" s="157" t="s">
        <v>1</v>
      </c>
      <c r="N167" s="120" t="s">
        <v>42</v>
      </c>
      <c r="P167" s="158">
        <f t="shared" si="16"/>
        <v>0</v>
      </c>
      <c r="Q167" s="158">
        <v>1.0036611499999999</v>
      </c>
      <c r="R167" s="158">
        <f t="shared" si="17"/>
        <v>17.561059141549997</v>
      </c>
      <c r="S167" s="158">
        <v>0</v>
      </c>
      <c r="T167" s="159">
        <f t="shared" si="18"/>
        <v>0</v>
      </c>
      <c r="AR167" s="106" t="s">
        <v>213</v>
      </c>
      <c r="AT167" s="106" t="s">
        <v>197</v>
      </c>
      <c r="AU167" s="106" t="s">
        <v>174</v>
      </c>
      <c r="AY167" s="3" t="s">
        <v>194</v>
      </c>
      <c r="BE167" s="81">
        <f t="shared" si="19"/>
        <v>0</v>
      </c>
      <c r="BF167" s="81">
        <f t="shared" si="20"/>
        <v>0</v>
      </c>
      <c r="BG167" s="81">
        <f t="shared" si="21"/>
        <v>0</v>
      </c>
      <c r="BH167" s="81">
        <f t="shared" si="22"/>
        <v>0</v>
      </c>
      <c r="BI167" s="81">
        <f t="shared" si="23"/>
        <v>0</v>
      </c>
      <c r="BJ167" s="3" t="s">
        <v>174</v>
      </c>
      <c r="BK167" s="81">
        <f t="shared" si="24"/>
        <v>0</v>
      </c>
      <c r="BL167" s="3" t="s">
        <v>213</v>
      </c>
      <c r="BM167" s="106" t="s">
        <v>1161</v>
      </c>
    </row>
    <row r="168" spans="2:65" s="18" customFormat="1" ht="33" customHeight="1">
      <c r="B168" s="121"/>
      <c r="C168" s="150" t="s">
        <v>7</v>
      </c>
      <c r="D168" s="150" t="s">
        <v>197</v>
      </c>
      <c r="E168" s="151" t="s">
        <v>1162</v>
      </c>
      <c r="F168" s="152" t="s">
        <v>1163</v>
      </c>
      <c r="G168" s="153" t="s">
        <v>803</v>
      </c>
      <c r="H168" s="154">
        <v>524.77200000000005</v>
      </c>
      <c r="I168" s="155"/>
      <c r="J168" s="155">
        <f t="shared" si="15"/>
        <v>0</v>
      </c>
      <c r="K168" s="156"/>
      <c r="L168" s="19"/>
      <c r="M168" s="157" t="s">
        <v>1</v>
      </c>
      <c r="N168" s="120" t="s">
        <v>42</v>
      </c>
      <c r="P168" s="158">
        <f t="shared" si="16"/>
        <v>0</v>
      </c>
      <c r="Q168" s="158">
        <v>2.51695</v>
      </c>
      <c r="R168" s="158">
        <f t="shared" si="17"/>
        <v>1320.8248854000001</v>
      </c>
      <c r="S168" s="158">
        <v>0</v>
      </c>
      <c r="T168" s="159">
        <f t="shared" si="18"/>
        <v>0</v>
      </c>
      <c r="AR168" s="106" t="s">
        <v>213</v>
      </c>
      <c r="AT168" s="106" t="s">
        <v>197</v>
      </c>
      <c r="AU168" s="106" t="s">
        <v>174</v>
      </c>
      <c r="AY168" s="3" t="s">
        <v>194</v>
      </c>
      <c r="BE168" s="81">
        <f t="shared" si="19"/>
        <v>0</v>
      </c>
      <c r="BF168" s="81">
        <f t="shared" si="20"/>
        <v>0</v>
      </c>
      <c r="BG168" s="81">
        <f t="shared" si="21"/>
        <v>0</v>
      </c>
      <c r="BH168" s="81">
        <f t="shared" si="22"/>
        <v>0</v>
      </c>
      <c r="BI168" s="81">
        <f t="shared" si="23"/>
        <v>0</v>
      </c>
      <c r="BJ168" s="3" t="s">
        <v>174</v>
      </c>
      <c r="BK168" s="81">
        <f t="shared" si="24"/>
        <v>0</v>
      </c>
      <c r="BL168" s="3" t="s">
        <v>213</v>
      </c>
      <c r="BM168" s="106" t="s">
        <v>1164</v>
      </c>
    </row>
    <row r="169" spans="2:65" s="18" customFormat="1" ht="33" customHeight="1">
      <c r="B169" s="121"/>
      <c r="C169" s="150" t="s">
        <v>289</v>
      </c>
      <c r="D169" s="150" t="s">
        <v>197</v>
      </c>
      <c r="E169" s="151" t="s">
        <v>1165</v>
      </c>
      <c r="F169" s="152" t="s">
        <v>1166</v>
      </c>
      <c r="G169" s="153" t="s">
        <v>803</v>
      </c>
      <c r="H169" s="154">
        <v>82.6</v>
      </c>
      <c r="I169" s="155"/>
      <c r="J169" s="155">
        <f t="shared" si="15"/>
        <v>0</v>
      </c>
      <c r="K169" s="156"/>
      <c r="L169" s="19"/>
      <c r="M169" s="157" t="s">
        <v>1</v>
      </c>
      <c r="N169" s="120" t="s">
        <v>42</v>
      </c>
      <c r="P169" s="158">
        <f t="shared" si="16"/>
        <v>0</v>
      </c>
      <c r="Q169" s="158">
        <v>2.4157199999999999</v>
      </c>
      <c r="R169" s="158">
        <f t="shared" si="17"/>
        <v>199.53847199999998</v>
      </c>
      <c r="S169" s="158">
        <v>0</v>
      </c>
      <c r="T169" s="159">
        <f t="shared" si="18"/>
        <v>0</v>
      </c>
      <c r="AR169" s="106" t="s">
        <v>213</v>
      </c>
      <c r="AT169" s="106" t="s">
        <v>197</v>
      </c>
      <c r="AU169" s="106" t="s">
        <v>174</v>
      </c>
      <c r="AY169" s="3" t="s">
        <v>194</v>
      </c>
      <c r="BE169" s="81">
        <f t="shared" si="19"/>
        <v>0</v>
      </c>
      <c r="BF169" s="81">
        <f t="shared" si="20"/>
        <v>0</v>
      </c>
      <c r="BG169" s="81">
        <f t="shared" si="21"/>
        <v>0</v>
      </c>
      <c r="BH169" s="81">
        <f t="shared" si="22"/>
        <v>0</v>
      </c>
      <c r="BI169" s="81">
        <f t="shared" si="23"/>
        <v>0</v>
      </c>
      <c r="BJ169" s="3" t="s">
        <v>174</v>
      </c>
      <c r="BK169" s="81">
        <f t="shared" si="24"/>
        <v>0</v>
      </c>
      <c r="BL169" s="3" t="s">
        <v>213</v>
      </c>
      <c r="BM169" s="106" t="s">
        <v>1167</v>
      </c>
    </row>
    <row r="170" spans="2:65" s="18" customFormat="1" ht="24.2" customHeight="1">
      <c r="B170" s="121"/>
      <c r="C170" s="150" t="s">
        <v>293</v>
      </c>
      <c r="D170" s="150" t="s">
        <v>197</v>
      </c>
      <c r="E170" s="151" t="s">
        <v>1168</v>
      </c>
      <c r="F170" s="152" t="s">
        <v>1169</v>
      </c>
      <c r="G170" s="153" t="s">
        <v>227</v>
      </c>
      <c r="H170" s="154">
        <v>13808.286</v>
      </c>
      <c r="I170" s="155"/>
      <c r="J170" s="155">
        <f t="shared" si="15"/>
        <v>0</v>
      </c>
      <c r="K170" s="156"/>
      <c r="L170" s="19"/>
      <c r="M170" s="157" t="s">
        <v>1</v>
      </c>
      <c r="N170" s="120" t="s">
        <v>42</v>
      </c>
      <c r="P170" s="158">
        <f t="shared" si="16"/>
        <v>0</v>
      </c>
      <c r="Q170" s="158">
        <v>1.6000000000000001E-4</v>
      </c>
      <c r="R170" s="158">
        <f t="shared" si="17"/>
        <v>2.20932576</v>
      </c>
      <c r="S170" s="158">
        <v>0</v>
      </c>
      <c r="T170" s="159">
        <f t="shared" si="18"/>
        <v>0</v>
      </c>
      <c r="AR170" s="106" t="s">
        <v>213</v>
      </c>
      <c r="AT170" s="106" t="s">
        <v>197</v>
      </c>
      <c r="AU170" s="106" t="s">
        <v>174</v>
      </c>
      <c r="AY170" s="3" t="s">
        <v>194</v>
      </c>
      <c r="BE170" s="81">
        <f t="shared" si="19"/>
        <v>0</v>
      </c>
      <c r="BF170" s="81">
        <f t="shared" si="20"/>
        <v>0</v>
      </c>
      <c r="BG170" s="81">
        <f t="shared" si="21"/>
        <v>0</v>
      </c>
      <c r="BH170" s="81">
        <f t="shared" si="22"/>
        <v>0</v>
      </c>
      <c r="BI170" s="81">
        <f t="shared" si="23"/>
        <v>0</v>
      </c>
      <c r="BJ170" s="3" t="s">
        <v>174</v>
      </c>
      <c r="BK170" s="81">
        <f t="shared" si="24"/>
        <v>0</v>
      </c>
      <c r="BL170" s="3" t="s">
        <v>213</v>
      </c>
      <c r="BM170" s="106" t="s">
        <v>1170</v>
      </c>
    </row>
    <row r="171" spans="2:65" s="137" customFormat="1" ht="22.9" customHeight="1">
      <c r="B171" s="138"/>
      <c r="D171" s="139" t="s">
        <v>75</v>
      </c>
      <c r="E171" s="148" t="s">
        <v>205</v>
      </c>
      <c r="F171" s="148" t="s">
        <v>1171</v>
      </c>
      <c r="I171" s="141"/>
      <c r="J171" s="149">
        <f>BK171</f>
        <v>0</v>
      </c>
      <c r="L171" s="138"/>
      <c r="M171" s="143"/>
      <c r="P171" s="144">
        <f>SUM(P172:P175)</f>
        <v>0</v>
      </c>
      <c r="R171" s="144">
        <f>SUM(R172:R175)</f>
        <v>7.6273796122000004</v>
      </c>
      <c r="T171" s="145">
        <f>SUM(T172:T175)</f>
        <v>0</v>
      </c>
      <c r="AR171" s="139" t="s">
        <v>84</v>
      </c>
      <c r="AT171" s="146" t="s">
        <v>75</v>
      </c>
      <c r="AU171" s="146" t="s">
        <v>84</v>
      </c>
      <c r="AY171" s="139" t="s">
        <v>194</v>
      </c>
      <c r="BK171" s="147">
        <f>SUM(BK172:BK175)</f>
        <v>0</v>
      </c>
    </row>
    <row r="172" spans="2:65" s="18" customFormat="1" ht="33" customHeight="1">
      <c r="B172" s="121"/>
      <c r="C172" s="150" t="s">
        <v>297</v>
      </c>
      <c r="D172" s="150" t="s">
        <v>197</v>
      </c>
      <c r="E172" s="151" t="s">
        <v>1172</v>
      </c>
      <c r="F172" s="152" t="s">
        <v>1173</v>
      </c>
      <c r="G172" s="153" t="s">
        <v>803</v>
      </c>
      <c r="H172" s="154">
        <v>0.63800000000000001</v>
      </c>
      <c r="I172" s="155"/>
      <c r="J172" s="155">
        <f>ROUND(I172*H172,2)</f>
        <v>0</v>
      </c>
      <c r="K172" s="156"/>
      <c r="L172" s="19"/>
      <c r="M172" s="157" t="s">
        <v>1</v>
      </c>
      <c r="N172" s="120" t="s">
        <v>42</v>
      </c>
      <c r="P172" s="158">
        <f>O172*H172</f>
        <v>0</v>
      </c>
      <c r="Q172" s="158">
        <v>1.4636019</v>
      </c>
      <c r="R172" s="158">
        <f>Q172*H172</f>
        <v>0.93377801220000001</v>
      </c>
      <c r="S172" s="158">
        <v>0</v>
      </c>
      <c r="T172" s="159">
        <f>S172*H172</f>
        <v>0</v>
      </c>
      <c r="AR172" s="106" t="s">
        <v>213</v>
      </c>
      <c r="AT172" s="106" t="s">
        <v>197</v>
      </c>
      <c r="AU172" s="106" t="s">
        <v>174</v>
      </c>
      <c r="AY172" s="3" t="s">
        <v>194</v>
      </c>
      <c r="BE172" s="81">
        <f>IF(N172="základná",J172,0)</f>
        <v>0</v>
      </c>
      <c r="BF172" s="81">
        <f>IF(N172="znížená",J172,0)</f>
        <v>0</v>
      </c>
      <c r="BG172" s="81">
        <f>IF(N172="zákl. prenesená",J172,0)</f>
        <v>0</v>
      </c>
      <c r="BH172" s="81">
        <f>IF(N172="zníž. prenesená",J172,0)</f>
        <v>0</v>
      </c>
      <c r="BI172" s="81">
        <f>IF(N172="nulová",J172,0)</f>
        <v>0</v>
      </c>
      <c r="BJ172" s="3" t="s">
        <v>174</v>
      </c>
      <c r="BK172" s="81">
        <f>ROUND(I172*H172,2)</f>
        <v>0</v>
      </c>
      <c r="BL172" s="3" t="s">
        <v>213</v>
      </c>
      <c r="BM172" s="106" t="s">
        <v>1174</v>
      </c>
    </row>
    <row r="173" spans="2:65" s="18" customFormat="1" ht="24.2" customHeight="1">
      <c r="B173" s="121"/>
      <c r="C173" s="150" t="s">
        <v>301</v>
      </c>
      <c r="D173" s="150" t="s">
        <v>197</v>
      </c>
      <c r="E173" s="151" t="s">
        <v>1175</v>
      </c>
      <c r="F173" s="152" t="s">
        <v>1176</v>
      </c>
      <c r="G173" s="153" t="s">
        <v>419</v>
      </c>
      <c r="H173" s="154">
        <v>436.48</v>
      </c>
      <c r="I173" s="155"/>
      <c r="J173" s="155">
        <f>ROUND(I173*H173,2)</f>
        <v>0</v>
      </c>
      <c r="K173" s="156"/>
      <c r="L173" s="19"/>
      <c r="M173" s="157" t="s">
        <v>1</v>
      </c>
      <c r="N173" s="120" t="s">
        <v>42</v>
      </c>
      <c r="P173" s="158">
        <f>O173*H173</f>
        <v>0</v>
      </c>
      <c r="Q173" s="158">
        <v>8.1700000000000002E-3</v>
      </c>
      <c r="R173" s="158">
        <f>Q173*H173</f>
        <v>3.5660416000000001</v>
      </c>
      <c r="S173" s="158">
        <v>0</v>
      </c>
      <c r="T173" s="159">
        <f>S173*H173</f>
        <v>0</v>
      </c>
      <c r="AR173" s="106" t="s">
        <v>213</v>
      </c>
      <c r="AT173" s="106" t="s">
        <v>197</v>
      </c>
      <c r="AU173" s="106" t="s">
        <v>174</v>
      </c>
      <c r="AY173" s="3" t="s">
        <v>194</v>
      </c>
      <c r="BE173" s="81">
        <f>IF(N173="základná",J173,0)</f>
        <v>0</v>
      </c>
      <c r="BF173" s="81">
        <f>IF(N173="znížená",J173,0)</f>
        <v>0</v>
      </c>
      <c r="BG173" s="81">
        <f>IF(N173="zákl. prenesená",J173,0)</f>
        <v>0</v>
      </c>
      <c r="BH173" s="81">
        <f>IF(N173="zníž. prenesená",J173,0)</f>
        <v>0</v>
      </c>
      <c r="BI173" s="81">
        <f>IF(N173="nulová",J173,0)</f>
        <v>0</v>
      </c>
      <c r="BJ173" s="3" t="s">
        <v>174</v>
      </c>
      <c r="BK173" s="81">
        <f>ROUND(I173*H173,2)</f>
        <v>0</v>
      </c>
      <c r="BL173" s="3" t="s">
        <v>213</v>
      </c>
      <c r="BM173" s="106" t="s">
        <v>1177</v>
      </c>
    </row>
    <row r="174" spans="2:65" s="18" customFormat="1" ht="24.2" customHeight="1">
      <c r="B174" s="121"/>
      <c r="C174" s="150" t="s">
        <v>305</v>
      </c>
      <c r="D174" s="150" t="s">
        <v>197</v>
      </c>
      <c r="E174" s="151" t="s">
        <v>1178</v>
      </c>
      <c r="F174" s="152" t="s">
        <v>1179</v>
      </c>
      <c r="G174" s="153" t="s">
        <v>419</v>
      </c>
      <c r="H174" s="154">
        <v>436.48</v>
      </c>
      <c r="I174" s="155"/>
      <c r="J174" s="155">
        <f>ROUND(I174*H174,2)</f>
        <v>0</v>
      </c>
      <c r="K174" s="156"/>
      <c r="L174" s="19"/>
      <c r="M174" s="157" t="s">
        <v>1</v>
      </c>
      <c r="N174" s="120" t="s">
        <v>42</v>
      </c>
      <c r="P174" s="158">
        <f>O174*H174</f>
        <v>0</v>
      </c>
      <c r="Q174" s="158">
        <v>0</v>
      </c>
      <c r="R174" s="158">
        <f>Q174*H174</f>
        <v>0</v>
      </c>
      <c r="S174" s="158">
        <v>0</v>
      </c>
      <c r="T174" s="159">
        <f>S174*H174</f>
        <v>0</v>
      </c>
      <c r="AR174" s="106" t="s">
        <v>213</v>
      </c>
      <c r="AT174" s="106" t="s">
        <v>197</v>
      </c>
      <c r="AU174" s="106" t="s">
        <v>174</v>
      </c>
      <c r="AY174" s="3" t="s">
        <v>194</v>
      </c>
      <c r="BE174" s="81">
        <f>IF(N174="základná",J174,0)</f>
        <v>0</v>
      </c>
      <c r="BF174" s="81">
        <f>IF(N174="znížená",J174,0)</f>
        <v>0</v>
      </c>
      <c r="BG174" s="81">
        <f>IF(N174="zákl. prenesená",J174,0)</f>
        <v>0</v>
      </c>
      <c r="BH174" s="81">
        <f>IF(N174="zníž. prenesená",J174,0)</f>
        <v>0</v>
      </c>
      <c r="BI174" s="81">
        <f>IF(N174="nulová",J174,0)</f>
        <v>0</v>
      </c>
      <c r="BJ174" s="3" t="s">
        <v>174</v>
      </c>
      <c r="BK174" s="81">
        <f>ROUND(I174*H174,2)</f>
        <v>0</v>
      </c>
      <c r="BL174" s="3" t="s">
        <v>213</v>
      </c>
      <c r="BM174" s="106" t="s">
        <v>1180</v>
      </c>
    </row>
    <row r="175" spans="2:65" s="18" customFormat="1" ht="16.5" customHeight="1">
      <c r="B175" s="121"/>
      <c r="C175" s="150" t="s">
        <v>309</v>
      </c>
      <c r="D175" s="150" t="s">
        <v>197</v>
      </c>
      <c r="E175" s="151" t="s">
        <v>1181</v>
      </c>
      <c r="F175" s="152" t="s">
        <v>1182</v>
      </c>
      <c r="G175" s="153" t="s">
        <v>284</v>
      </c>
      <c r="H175" s="154">
        <v>1556</v>
      </c>
      <c r="I175" s="155"/>
      <c r="J175" s="155">
        <f>ROUND(I175*H175,2)</f>
        <v>0</v>
      </c>
      <c r="K175" s="156"/>
      <c r="L175" s="19"/>
      <c r="M175" s="157" t="s">
        <v>1</v>
      </c>
      <c r="N175" s="120" t="s">
        <v>42</v>
      </c>
      <c r="P175" s="158">
        <f>O175*H175</f>
        <v>0</v>
      </c>
      <c r="Q175" s="158">
        <v>2.0100000000000001E-3</v>
      </c>
      <c r="R175" s="158">
        <f>Q175*H175</f>
        <v>3.1275599999999999</v>
      </c>
      <c r="S175" s="158">
        <v>0</v>
      </c>
      <c r="T175" s="159">
        <f>S175*H175</f>
        <v>0</v>
      </c>
      <c r="AR175" s="106" t="s">
        <v>213</v>
      </c>
      <c r="AT175" s="106" t="s">
        <v>197</v>
      </c>
      <c r="AU175" s="106" t="s">
        <v>174</v>
      </c>
      <c r="AY175" s="3" t="s">
        <v>194</v>
      </c>
      <c r="BE175" s="81">
        <f>IF(N175="základná",J175,0)</f>
        <v>0</v>
      </c>
      <c r="BF175" s="81">
        <f>IF(N175="znížená",J175,0)</f>
        <v>0</v>
      </c>
      <c r="BG175" s="81">
        <f>IF(N175="zákl. prenesená",J175,0)</f>
        <v>0</v>
      </c>
      <c r="BH175" s="81">
        <f>IF(N175="zníž. prenesená",J175,0)</f>
        <v>0</v>
      </c>
      <c r="BI175" s="81">
        <f>IF(N175="nulová",J175,0)</f>
        <v>0</v>
      </c>
      <c r="BJ175" s="3" t="s">
        <v>174</v>
      </c>
      <c r="BK175" s="81">
        <f>ROUND(I175*H175,2)</f>
        <v>0</v>
      </c>
      <c r="BL175" s="3" t="s">
        <v>213</v>
      </c>
      <c r="BM175" s="106" t="s">
        <v>1183</v>
      </c>
    </row>
    <row r="176" spans="2:65" s="137" customFormat="1" ht="22.9" customHeight="1">
      <c r="B176" s="138"/>
      <c r="D176" s="139" t="s">
        <v>75</v>
      </c>
      <c r="E176" s="148" t="s">
        <v>213</v>
      </c>
      <c r="F176" s="148" t="s">
        <v>1184</v>
      </c>
      <c r="I176" s="141"/>
      <c r="J176" s="149">
        <f>BK176</f>
        <v>0</v>
      </c>
      <c r="L176" s="138"/>
      <c r="M176" s="143"/>
      <c r="P176" s="144">
        <f>P177</f>
        <v>0</v>
      </c>
      <c r="R176" s="144">
        <f>R177</f>
        <v>7.4483200000000007</v>
      </c>
      <c r="T176" s="145">
        <f>T177</f>
        <v>0</v>
      </c>
      <c r="AR176" s="139" t="s">
        <v>84</v>
      </c>
      <c r="AT176" s="146" t="s">
        <v>75</v>
      </c>
      <c r="AU176" s="146" t="s">
        <v>84</v>
      </c>
      <c r="AY176" s="139" t="s">
        <v>194</v>
      </c>
      <c r="BK176" s="147">
        <f>BK177</f>
        <v>0</v>
      </c>
    </row>
    <row r="177" spans="2:65" s="18" customFormat="1" ht="33" customHeight="1">
      <c r="B177" s="121"/>
      <c r="C177" s="150" t="s">
        <v>313</v>
      </c>
      <c r="D177" s="150" t="s">
        <v>197</v>
      </c>
      <c r="E177" s="151" t="s">
        <v>1185</v>
      </c>
      <c r="F177" s="152" t="s">
        <v>1186</v>
      </c>
      <c r="G177" s="153" t="s">
        <v>419</v>
      </c>
      <c r="H177" s="154">
        <v>46</v>
      </c>
      <c r="I177" s="155"/>
      <c r="J177" s="155">
        <f>ROUND(I177*H177,2)</f>
        <v>0</v>
      </c>
      <c r="K177" s="156"/>
      <c r="L177" s="19"/>
      <c r="M177" s="157" t="s">
        <v>1</v>
      </c>
      <c r="N177" s="120" t="s">
        <v>42</v>
      </c>
      <c r="P177" s="158">
        <f>O177*H177</f>
        <v>0</v>
      </c>
      <c r="Q177" s="158">
        <v>0.16192000000000001</v>
      </c>
      <c r="R177" s="158">
        <f>Q177*H177</f>
        <v>7.4483200000000007</v>
      </c>
      <c r="S177" s="158">
        <v>0</v>
      </c>
      <c r="T177" s="159">
        <f>S177*H177</f>
        <v>0</v>
      </c>
      <c r="AR177" s="106" t="s">
        <v>213</v>
      </c>
      <c r="AT177" s="106" t="s">
        <v>197</v>
      </c>
      <c r="AU177" s="106" t="s">
        <v>174</v>
      </c>
      <c r="AY177" s="3" t="s">
        <v>194</v>
      </c>
      <c r="BE177" s="81">
        <f>IF(N177="základná",J177,0)</f>
        <v>0</v>
      </c>
      <c r="BF177" s="81">
        <f>IF(N177="znížená",J177,0)</f>
        <v>0</v>
      </c>
      <c r="BG177" s="81">
        <f>IF(N177="zákl. prenesená",J177,0)</f>
        <v>0</v>
      </c>
      <c r="BH177" s="81">
        <f>IF(N177="zníž. prenesená",J177,0)</f>
        <v>0</v>
      </c>
      <c r="BI177" s="81">
        <f>IF(N177="nulová",J177,0)</f>
        <v>0</v>
      </c>
      <c r="BJ177" s="3" t="s">
        <v>174</v>
      </c>
      <c r="BK177" s="81">
        <f>ROUND(I177*H177,2)</f>
        <v>0</v>
      </c>
      <c r="BL177" s="3" t="s">
        <v>213</v>
      </c>
      <c r="BM177" s="106" t="s">
        <v>1187</v>
      </c>
    </row>
    <row r="178" spans="2:65" s="137" customFormat="1" ht="22.9" customHeight="1">
      <c r="B178" s="138"/>
      <c r="D178" s="139" t="s">
        <v>75</v>
      </c>
      <c r="E178" s="148" t="s">
        <v>218</v>
      </c>
      <c r="F178" s="148" t="s">
        <v>1188</v>
      </c>
      <c r="I178" s="141"/>
      <c r="J178" s="149">
        <f>BK178</f>
        <v>0</v>
      </c>
      <c r="L178" s="138"/>
      <c r="M178" s="143"/>
      <c r="P178" s="144">
        <f>SUM(P179:P181)</f>
        <v>0</v>
      </c>
      <c r="R178" s="144">
        <f>SUM(R179:R181)</f>
        <v>27.508000000000003</v>
      </c>
      <c r="T178" s="145">
        <f>SUM(T179:T181)</f>
        <v>0</v>
      </c>
      <c r="AR178" s="139" t="s">
        <v>84</v>
      </c>
      <c r="AT178" s="146" t="s">
        <v>75</v>
      </c>
      <c r="AU178" s="146" t="s">
        <v>84</v>
      </c>
      <c r="AY178" s="139" t="s">
        <v>194</v>
      </c>
      <c r="BK178" s="147">
        <f>SUM(BK179:BK181)</f>
        <v>0</v>
      </c>
    </row>
    <row r="179" spans="2:65" s="18" customFormat="1" ht="33" customHeight="1">
      <c r="B179" s="121"/>
      <c r="C179" s="150" t="s">
        <v>317</v>
      </c>
      <c r="D179" s="150" t="s">
        <v>197</v>
      </c>
      <c r="E179" s="151" t="s">
        <v>1189</v>
      </c>
      <c r="F179" s="152" t="s">
        <v>1190</v>
      </c>
      <c r="G179" s="153" t="s">
        <v>419</v>
      </c>
      <c r="H179" s="154">
        <v>46</v>
      </c>
      <c r="I179" s="155"/>
      <c r="J179" s="155">
        <f>ROUND(I179*H179,2)</f>
        <v>0</v>
      </c>
      <c r="K179" s="156"/>
      <c r="L179" s="19"/>
      <c r="M179" s="157" t="s">
        <v>1</v>
      </c>
      <c r="N179" s="120" t="s">
        <v>42</v>
      </c>
      <c r="P179" s="158">
        <f>O179*H179</f>
        <v>0</v>
      </c>
      <c r="Q179" s="158">
        <v>0.39800000000000002</v>
      </c>
      <c r="R179" s="158">
        <f>Q179*H179</f>
        <v>18.308</v>
      </c>
      <c r="S179" s="158">
        <v>0</v>
      </c>
      <c r="T179" s="159">
        <f>S179*H179</f>
        <v>0</v>
      </c>
      <c r="AR179" s="106" t="s">
        <v>213</v>
      </c>
      <c r="AT179" s="106" t="s">
        <v>197</v>
      </c>
      <c r="AU179" s="106" t="s">
        <v>174</v>
      </c>
      <c r="AY179" s="3" t="s">
        <v>194</v>
      </c>
      <c r="BE179" s="81">
        <f>IF(N179="základná",J179,0)</f>
        <v>0</v>
      </c>
      <c r="BF179" s="81">
        <f>IF(N179="znížená",J179,0)</f>
        <v>0</v>
      </c>
      <c r="BG179" s="81">
        <f>IF(N179="zákl. prenesená",J179,0)</f>
        <v>0</v>
      </c>
      <c r="BH179" s="81">
        <f>IF(N179="zníž. prenesená",J179,0)</f>
        <v>0</v>
      </c>
      <c r="BI179" s="81">
        <f>IF(N179="nulová",J179,0)</f>
        <v>0</v>
      </c>
      <c r="BJ179" s="3" t="s">
        <v>174</v>
      </c>
      <c r="BK179" s="81">
        <f>ROUND(I179*H179,2)</f>
        <v>0</v>
      </c>
      <c r="BL179" s="3" t="s">
        <v>213</v>
      </c>
      <c r="BM179" s="106" t="s">
        <v>1191</v>
      </c>
    </row>
    <row r="180" spans="2:65" s="18" customFormat="1" ht="33" customHeight="1">
      <c r="B180" s="121"/>
      <c r="C180" s="150" t="s">
        <v>321</v>
      </c>
      <c r="D180" s="150" t="s">
        <v>197</v>
      </c>
      <c r="E180" s="151" t="s">
        <v>1192</v>
      </c>
      <c r="F180" s="152" t="s">
        <v>1193</v>
      </c>
      <c r="G180" s="153" t="s">
        <v>419</v>
      </c>
      <c r="H180" s="154">
        <v>46</v>
      </c>
      <c r="I180" s="155"/>
      <c r="J180" s="155">
        <f>ROUND(I180*H180,2)</f>
        <v>0</v>
      </c>
      <c r="K180" s="156"/>
      <c r="L180" s="19"/>
      <c r="M180" s="157" t="s">
        <v>1</v>
      </c>
      <c r="N180" s="120" t="s">
        <v>42</v>
      </c>
      <c r="P180" s="158">
        <f>O180*H180</f>
        <v>0</v>
      </c>
      <c r="Q180" s="158">
        <v>8.4000000000000005E-2</v>
      </c>
      <c r="R180" s="158">
        <f>Q180*H180</f>
        <v>3.8640000000000003</v>
      </c>
      <c r="S180" s="158">
        <v>0</v>
      </c>
      <c r="T180" s="159">
        <f>S180*H180</f>
        <v>0</v>
      </c>
      <c r="AR180" s="106" t="s">
        <v>213</v>
      </c>
      <c r="AT180" s="106" t="s">
        <v>197</v>
      </c>
      <c r="AU180" s="106" t="s">
        <v>174</v>
      </c>
      <c r="AY180" s="3" t="s">
        <v>194</v>
      </c>
      <c r="BE180" s="81">
        <f>IF(N180="základná",J180,0)</f>
        <v>0</v>
      </c>
      <c r="BF180" s="81">
        <f>IF(N180="znížená",J180,0)</f>
        <v>0</v>
      </c>
      <c r="BG180" s="81">
        <f>IF(N180="zákl. prenesená",J180,0)</f>
        <v>0</v>
      </c>
      <c r="BH180" s="81">
        <f>IF(N180="zníž. prenesená",J180,0)</f>
        <v>0</v>
      </c>
      <c r="BI180" s="81">
        <f>IF(N180="nulová",J180,0)</f>
        <v>0</v>
      </c>
      <c r="BJ180" s="3" t="s">
        <v>174</v>
      </c>
      <c r="BK180" s="81">
        <f>ROUND(I180*H180,2)</f>
        <v>0</v>
      </c>
      <c r="BL180" s="3" t="s">
        <v>213</v>
      </c>
      <c r="BM180" s="106" t="s">
        <v>1194</v>
      </c>
    </row>
    <row r="181" spans="2:65" s="18" customFormat="1" ht="24.2" customHeight="1">
      <c r="B181" s="121"/>
      <c r="C181" s="165" t="s">
        <v>325</v>
      </c>
      <c r="D181" s="165" t="s">
        <v>209</v>
      </c>
      <c r="E181" s="166" t="s">
        <v>1195</v>
      </c>
      <c r="F181" s="167" t="s">
        <v>1196</v>
      </c>
      <c r="G181" s="168" t="s">
        <v>227</v>
      </c>
      <c r="H181" s="169">
        <v>184</v>
      </c>
      <c r="I181" s="170"/>
      <c r="J181" s="170">
        <f>ROUND(I181*H181,2)</f>
        <v>0</v>
      </c>
      <c r="K181" s="171"/>
      <c r="L181" s="172"/>
      <c r="M181" s="173" t="s">
        <v>1</v>
      </c>
      <c r="N181" s="174" t="s">
        <v>42</v>
      </c>
      <c r="P181" s="158">
        <f>O181*H181</f>
        <v>0</v>
      </c>
      <c r="Q181" s="158">
        <v>2.9000000000000001E-2</v>
      </c>
      <c r="R181" s="158">
        <f>Q181*H181</f>
        <v>5.3360000000000003</v>
      </c>
      <c r="S181" s="158">
        <v>0</v>
      </c>
      <c r="T181" s="159">
        <f>S181*H181</f>
        <v>0</v>
      </c>
      <c r="AR181" s="106" t="s">
        <v>224</v>
      </c>
      <c r="AT181" s="106" t="s">
        <v>209</v>
      </c>
      <c r="AU181" s="106" t="s">
        <v>174</v>
      </c>
      <c r="AY181" s="3" t="s">
        <v>194</v>
      </c>
      <c r="BE181" s="81">
        <f>IF(N181="základná",J181,0)</f>
        <v>0</v>
      </c>
      <c r="BF181" s="81">
        <f>IF(N181="znížená",J181,0)</f>
        <v>0</v>
      </c>
      <c r="BG181" s="81">
        <f>IF(N181="zákl. prenesená",J181,0)</f>
        <v>0</v>
      </c>
      <c r="BH181" s="81">
        <f>IF(N181="zníž. prenesená",J181,0)</f>
        <v>0</v>
      </c>
      <c r="BI181" s="81">
        <f>IF(N181="nulová",J181,0)</f>
        <v>0</v>
      </c>
      <c r="BJ181" s="3" t="s">
        <v>174</v>
      </c>
      <c r="BK181" s="81">
        <f>ROUND(I181*H181,2)</f>
        <v>0</v>
      </c>
      <c r="BL181" s="3" t="s">
        <v>213</v>
      </c>
      <c r="BM181" s="106" t="s">
        <v>1197</v>
      </c>
    </row>
    <row r="182" spans="2:65" s="137" customFormat="1" ht="22.9" customHeight="1">
      <c r="B182" s="138"/>
      <c r="D182" s="139" t="s">
        <v>75</v>
      </c>
      <c r="E182" s="148" t="s">
        <v>220</v>
      </c>
      <c r="F182" s="148" t="s">
        <v>1198</v>
      </c>
      <c r="I182" s="141"/>
      <c r="J182" s="149">
        <f>BK182</f>
        <v>0</v>
      </c>
      <c r="L182" s="138"/>
      <c r="M182" s="143"/>
      <c r="P182" s="144">
        <f>SUM(P183:P188)</f>
        <v>0</v>
      </c>
      <c r="R182" s="144">
        <f>SUM(R183:R188)</f>
        <v>1.7469139199999999</v>
      </c>
      <c r="T182" s="145">
        <f>SUM(T183:T188)</f>
        <v>0</v>
      </c>
      <c r="AR182" s="139" t="s">
        <v>84</v>
      </c>
      <c r="AT182" s="146" t="s">
        <v>75</v>
      </c>
      <c r="AU182" s="146" t="s">
        <v>84</v>
      </c>
      <c r="AY182" s="139" t="s">
        <v>194</v>
      </c>
      <c r="BK182" s="147">
        <f>SUM(BK183:BK188)</f>
        <v>0</v>
      </c>
    </row>
    <row r="183" spans="2:65" s="18" customFormat="1" ht="16.5" customHeight="1">
      <c r="B183" s="121"/>
      <c r="C183" s="150" t="s">
        <v>329</v>
      </c>
      <c r="D183" s="150" t="s">
        <v>197</v>
      </c>
      <c r="E183" s="151" t="s">
        <v>1199</v>
      </c>
      <c r="F183" s="152" t="s">
        <v>1200</v>
      </c>
      <c r="G183" s="153" t="s">
        <v>419</v>
      </c>
      <c r="H183" s="154">
        <v>505.44</v>
      </c>
      <c r="I183" s="155"/>
      <c r="J183" s="155">
        <f t="shared" ref="J183:J188" si="25">ROUND(I183*H183,2)</f>
        <v>0</v>
      </c>
      <c r="K183" s="156"/>
      <c r="L183" s="19"/>
      <c r="M183" s="157" t="s">
        <v>1</v>
      </c>
      <c r="N183" s="120" t="s">
        <v>42</v>
      </c>
      <c r="P183" s="158">
        <f t="shared" ref="P183:P188" si="26">O183*H183</f>
        <v>0</v>
      </c>
      <c r="Q183" s="158">
        <v>9.2999999999999997E-5</v>
      </c>
      <c r="R183" s="158">
        <f t="shared" ref="R183:R188" si="27">Q183*H183</f>
        <v>4.700592E-2</v>
      </c>
      <c r="S183" s="158">
        <v>0</v>
      </c>
      <c r="T183" s="159">
        <f t="shared" ref="T183:T188" si="28">S183*H183</f>
        <v>0</v>
      </c>
      <c r="AR183" s="106" t="s">
        <v>213</v>
      </c>
      <c r="AT183" s="106" t="s">
        <v>197</v>
      </c>
      <c r="AU183" s="106" t="s">
        <v>174</v>
      </c>
      <c r="AY183" s="3" t="s">
        <v>194</v>
      </c>
      <c r="BE183" s="81">
        <f t="shared" ref="BE183:BE188" si="29">IF(N183="základná",J183,0)</f>
        <v>0</v>
      </c>
      <c r="BF183" s="81">
        <f t="shared" ref="BF183:BF188" si="30">IF(N183="znížená",J183,0)</f>
        <v>0</v>
      </c>
      <c r="BG183" s="81">
        <f t="shared" ref="BG183:BG188" si="31">IF(N183="zákl. prenesená",J183,0)</f>
        <v>0</v>
      </c>
      <c r="BH183" s="81">
        <f t="shared" ref="BH183:BH188" si="32">IF(N183="zníž. prenesená",J183,0)</f>
        <v>0</v>
      </c>
      <c r="BI183" s="81">
        <f t="shared" ref="BI183:BI188" si="33">IF(N183="nulová",J183,0)</f>
        <v>0</v>
      </c>
      <c r="BJ183" s="3" t="s">
        <v>174</v>
      </c>
      <c r="BK183" s="81">
        <f t="shared" ref="BK183:BK188" si="34">ROUND(I183*H183,2)</f>
        <v>0</v>
      </c>
      <c r="BL183" s="3" t="s">
        <v>213</v>
      </c>
      <c r="BM183" s="106" t="s">
        <v>1201</v>
      </c>
    </row>
    <row r="184" spans="2:65" s="18" customFormat="1" ht="24.2" customHeight="1">
      <c r="B184" s="121"/>
      <c r="C184" s="150" t="s">
        <v>333</v>
      </c>
      <c r="D184" s="150" t="s">
        <v>197</v>
      </c>
      <c r="E184" s="151" t="s">
        <v>1202</v>
      </c>
      <c r="F184" s="152" t="s">
        <v>1203</v>
      </c>
      <c r="G184" s="153" t="s">
        <v>419</v>
      </c>
      <c r="H184" s="154">
        <v>727</v>
      </c>
      <c r="I184" s="155"/>
      <c r="J184" s="155">
        <f t="shared" si="25"/>
        <v>0</v>
      </c>
      <c r="K184" s="156"/>
      <c r="L184" s="19"/>
      <c r="M184" s="157" t="s">
        <v>1</v>
      </c>
      <c r="N184" s="120" t="s">
        <v>42</v>
      </c>
      <c r="P184" s="158">
        <f t="shared" si="26"/>
        <v>0</v>
      </c>
      <c r="Q184" s="158">
        <v>2.2000000000000001E-4</v>
      </c>
      <c r="R184" s="158">
        <f t="shared" si="27"/>
        <v>0.15994</v>
      </c>
      <c r="S184" s="158">
        <v>0</v>
      </c>
      <c r="T184" s="159">
        <f t="shared" si="28"/>
        <v>0</v>
      </c>
      <c r="AR184" s="106" t="s">
        <v>213</v>
      </c>
      <c r="AT184" s="106" t="s">
        <v>197</v>
      </c>
      <c r="AU184" s="106" t="s">
        <v>174</v>
      </c>
      <c r="AY184" s="3" t="s">
        <v>194</v>
      </c>
      <c r="BE184" s="81">
        <f t="shared" si="29"/>
        <v>0</v>
      </c>
      <c r="BF184" s="81">
        <f t="shared" si="30"/>
        <v>0</v>
      </c>
      <c r="BG184" s="81">
        <f t="shared" si="31"/>
        <v>0</v>
      </c>
      <c r="BH184" s="81">
        <f t="shared" si="32"/>
        <v>0</v>
      </c>
      <c r="BI184" s="81">
        <f t="shared" si="33"/>
        <v>0</v>
      </c>
      <c r="BJ184" s="3" t="s">
        <v>174</v>
      </c>
      <c r="BK184" s="81">
        <f t="shared" si="34"/>
        <v>0</v>
      </c>
      <c r="BL184" s="3" t="s">
        <v>213</v>
      </c>
      <c r="BM184" s="106" t="s">
        <v>1204</v>
      </c>
    </row>
    <row r="185" spans="2:65" s="18" customFormat="1" ht="16.5" customHeight="1">
      <c r="B185" s="121"/>
      <c r="C185" s="165" t="s">
        <v>337</v>
      </c>
      <c r="D185" s="165" t="s">
        <v>209</v>
      </c>
      <c r="E185" s="166" t="s">
        <v>1205</v>
      </c>
      <c r="F185" s="167" t="s">
        <v>1206</v>
      </c>
      <c r="G185" s="168" t="s">
        <v>419</v>
      </c>
      <c r="H185" s="169">
        <v>727</v>
      </c>
      <c r="I185" s="170"/>
      <c r="J185" s="170">
        <f t="shared" si="25"/>
        <v>0</v>
      </c>
      <c r="K185" s="171"/>
      <c r="L185" s="172"/>
      <c r="M185" s="173" t="s">
        <v>1</v>
      </c>
      <c r="N185" s="174" t="s">
        <v>42</v>
      </c>
      <c r="P185" s="158">
        <f t="shared" si="26"/>
        <v>0</v>
      </c>
      <c r="Q185" s="158">
        <v>0</v>
      </c>
      <c r="R185" s="158">
        <f t="shared" si="27"/>
        <v>0</v>
      </c>
      <c r="S185" s="158">
        <v>0</v>
      </c>
      <c r="T185" s="159">
        <f t="shared" si="28"/>
        <v>0</v>
      </c>
      <c r="AR185" s="106" t="s">
        <v>224</v>
      </c>
      <c r="AT185" s="106" t="s">
        <v>209</v>
      </c>
      <c r="AU185" s="106" t="s">
        <v>174</v>
      </c>
      <c r="AY185" s="3" t="s">
        <v>194</v>
      </c>
      <c r="BE185" s="81">
        <f t="shared" si="29"/>
        <v>0</v>
      </c>
      <c r="BF185" s="81">
        <f t="shared" si="30"/>
        <v>0</v>
      </c>
      <c r="BG185" s="81">
        <f t="shared" si="31"/>
        <v>0</v>
      </c>
      <c r="BH185" s="81">
        <f t="shared" si="32"/>
        <v>0</v>
      </c>
      <c r="BI185" s="81">
        <f t="shared" si="33"/>
        <v>0</v>
      </c>
      <c r="BJ185" s="3" t="s">
        <v>174</v>
      </c>
      <c r="BK185" s="81">
        <f t="shared" si="34"/>
        <v>0</v>
      </c>
      <c r="BL185" s="3" t="s">
        <v>213</v>
      </c>
      <c r="BM185" s="106" t="s">
        <v>1207</v>
      </c>
    </row>
    <row r="186" spans="2:65" s="18" customFormat="1" ht="24.2" customHeight="1">
      <c r="B186" s="121"/>
      <c r="C186" s="150" t="s">
        <v>464</v>
      </c>
      <c r="D186" s="150" t="s">
        <v>197</v>
      </c>
      <c r="E186" s="151" t="s">
        <v>1208</v>
      </c>
      <c r="F186" s="152" t="s">
        <v>1209</v>
      </c>
      <c r="G186" s="153" t="s">
        <v>284</v>
      </c>
      <c r="H186" s="154">
        <v>72</v>
      </c>
      <c r="I186" s="155"/>
      <c r="J186" s="155">
        <f t="shared" si="25"/>
        <v>0</v>
      </c>
      <c r="K186" s="156"/>
      <c r="L186" s="19"/>
      <c r="M186" s="157" t="s">
        <v>1</v>
      </c>
      <c r="N186" s="120" t="s">
        <v>42</v>
      </c>
      <c r="P186" s="158">
        <f t="shared" si="26"/>
        <v>0</v>
      </c>
      <c r="Q186" s="158">
        <v>9.4399999999999996E-4</v>
      </c>
      <c r="R186" s="158">
        <f t="shared" si="27"/>
        <v>6.7968000000000001E-2</v>
      </c>
      <c r="S186" s="158">
        <v>0</v>
      </c>
      <c r="T186" s="159">
        <f t="shared" si="28"/>
        <v>0</v>
      </c>
      <c r="AR186" s="106" t="s">
        <v>213</v>
      </c>
      <c r="AT186" s="106" t="s">
        <v>197</v>
      </c>
      <c r="AU186" s="106" t="s">
        <v>174</v>
      </c>
      <c r="AY186" s="3" t="s">
        <v>194</v>
      </c>
      <c r="BE186" s="81">
        <f t="shared" si="29"/>
        <v>0</v>
      </c>
      <c r="BF186" s="81">
        <f t="shared" si="30"/>
        <v>0</v>
      </c>
      <c r="BG186" s="81">
        <f t="shared" si="31"/>
        <v>0</v>
      </c>
      <c r="BH186" s="81">
        <f t="shared" si="32"/>
        <v>0</v>
      </c>
      <c r="BI186" s="81">
        <f t="shared" si="33"/>
        <v>0</v>
      </c>
      <c r="BJ186" s="3" t="s">
        <v>174</v>
      </c>
      <c r="BK186" s="81">
        <f t="shared" si="34"/>
        <v>0</v>
      </c>
      <c r="BL186" s="3" t="s">
        <v>213</v>
      </c>
      <c r="BM186" s="106" t="s">
        <v>1210</v>
      </c>
    </row>
    <row r="187" spans="2:65" s="18" customFormat="1" ht="24.2" customHeight="1">
      <c r="B187" s="121"/>
      <c r="C187" s="150" t="s">
        <v>468</v>
      </c>
      <c r="D187" s="150" t="s">
        <v>197</v>
      </c>
      <c r="E187" s="151" t="s">
        <v>1211</v>
      </c>
      <c r="F187" s="152" t="s">
        <v>1212</v>
      </c>
      <c r="G187" s="153" t="s">
        <v>419</v>
      </c>
      <c r="H187" s="154">
        <v>736</v>
      </c>
      <c r="I187" s="155"/>
      <c r="J187" s="155">
        <f t="shared" si="25"/>
        <v>0</v>
      </c>
      <c r="K187" s="156"/>
      <c r="L187" s="19"/>
      <c r="M187" s="157" t="s">
        <v>1</v>
      </c>
      <c r="N187" s="120" t="s">
        <v>42</v>
      </c>
      <c r="P187" s="158">
        <f t="shared" si="26"/>
        <v>0</v>
      </c>
      <c r="Q187" s="158">
        <v>0</v>
      </c>
      <c r="R187" s="158">
        <f t="shared" si="27"/>
        <v>0</v>
      </c>
      <c r="S187" s="158">
        <v>0</v>
      </c>
      <c r="T187" s="159">
        <f t="shared" si="28"/>
        <v>0</v>
      </c>
      <c r="AR187" s="106" t="s">
        <v>213</v>
      </c>
      <c r="AT187" s="106" t="s">
        <v>197</v>
      </c>
      <c r="AU187" s="106" t="s">
        <v>174</v>
      </c>
      <c r="AY187" s="3" t="s">
        <v>194</v>
      </c>
      <c r="BE187" s="81">
        <f t="shared" si="29"/>
        <v>0</v>
      </c>
      <c r="BF187" s="81">
        <f t="shared" si="30"/>
        <v>0</v>
      </c>
      <c r="BG187" s="81">
        <f t="shared" si="31"/>
        <v>0</v>
      </c>
      <c r="BH187" s="81">
        <f t="shared" si="32"/>
        <v>0</v>
      </c>
      <c r="BI187" s="81">
        <f t="shared" si="33"/>
        <v>0</v>
      </c>
      <c r="BJ187" s="3" t="s">
        <v>174</v>
      </c>
      <c r="BK187" s="81">
        <f t="shared" si="34"/>
        <v>0</v>
      </c>
      <c r="BL187" s="3" t="s">
        <v>213</v>
      </c>
      <c r="BM187" s="106" t="s">
        <v>1213</v>
      </c>
    </row>
    <row r="188" spans="2:65" s="18" customFormat="1" ht="33" customHeight="1">
      <c r="B188" s="121"/>
      <c r="C188" s="165" t="s">
        <v>472</v>
      </c>
      <c r="D188" s="165" t="s">
        <v>209</v>
      </c>
      <c r="E188" s="166" t="s">
        <v>1214</v>
      </c>
      <c r="F188" s="167" t="s">
        <v>1215</v>
      </c>
      <c r="G188" s="168" t="s">
        <v>216</v>
      </c>
      <c r="H188" s="169">
        <v>1472</v>
      </c>
      <c r="I188" s="170"/>
      <c r="J188" s="170">
        <f t="shared" si="25"/>
        <v>0</v>
      </c>
      <c r="K188" s="171"/>
      <c r="L188" s="172"/>
      <c r="M188" s="173" t="s">
        <v>1</v>
      </c>
      <c r="N188" s="174" t="s">
        <v>42</v>
      </c>
      <c r="P188" s="158">
        <f t="shared" si="26"/>
        <v>0</v>
      </c>
      <c r="Q188" s="158">
        <v>1E-3</v>
      </c>
      <c r="R188" s="158">
        <f t="shared" si="27"/>
        <v>1.472</v>
      </c>
      <c r="S188" s="158">
        <v>0</v>
      </c>
      <c r="T188" s="159">
        <f t="shared" si="28"/>
        <v>0</v>
      </c>
      <c r="AR188" s="106" t="s">
        <v>224</v>
      </c>
      <c r="AT188" s="106" t="s">
        <v>209</v>
      </c>
      <c r="AU188" s="106" t="s">
        <v>174</v>
      </c>
      <c r="AY188" s="3" t="s">
        <v>194</v>
      </c>
      <c r="BE188" s="81">
        <f t="shared" si="29"/>
        <v>0</v>
      </c>
      <c r="BF188" s="81">
        <f t="shared" si="30"/>
        <v>0</v>
      </c>
      <c r="BG188" s="81">
        <f t="shared" si="31"/>
        <v>0</v>
      </c>
      <c r="BH188" s="81">
        <f t="shared" si="32"/>
        <v>0</v>
      </c>
      <c r="BI188" s="81">
        <f t="shared" si="33"/>
        <v>0</v>
      </c>
      <c r="BJ188" s="3" t="s">
        <v>174</v>
      </c>
      <c r="BK188" s="81">
        <f t="shared" si="34"/>
        <v>0</v>
      </c>
      <c r="BL188" s="3" t="s">
        <v>213</v>
      </c>
      <c r="BM188" s="106" t="s">
        <v>1216</v>
      </c>
    </row>
    <row r="189" spans="2:65" s="137" customFormat="1" ht="22.9" customHeight="1">
      <c r="B189" s="138"/>
      <c r="D189" s="139" t="s">
        <v>75</v>
      </c>
      <c r="E189" s="148" t="s">
        <v>195</v>
      </c>
      <c r="F189" s="148" t="s">
        <v>1217</v>
      </c>
      <c r="I189" s="141"/>
      <c r="J189" s="149">
        <f>BK189</f>
        <v>0</v>
      </c>
      <c r="L189" s="138"/>
      <c r="M189" s="143"/>
      <c r="P189" s="144">
        <f>SUM(P190:P197)</f>
        <v>0</v>
      </c>
      <c r="R189" s="144">
        <f>SUM(R190:R197)</f>
        <v>21.989951606400002</v>
      </c>
      <c r="T189" s="145">
        <f>SUM(T190:T197)</f>
        <v>0</v>
      </c>
      <c r="AR189" s="139" t="s">
        <v>84</v>
      </c>
      <c r="AT189" s="146" t="s">
        <v>75</v>
      </c>
      <c r="AU189" s="146" t="s">
        <v>84</v>
      </c>
      <c r="AY189" s="139" t="s">
        <v>194</v>
      </c>
      <c r="BK189" s="147">
        <f>SUM(BK190:BK197)</f>
        <v>0</v>
      </c>
    </row>
    <row r="190" spans="2:65" s="18" customFormat="1" ht="33" customHeight="1">
      <c r="B190" s="121"/>
      <c r="C190" s="150" t="s">
        <v>474</v>
      </c>
      <c r="D190" s="150" t="s">
        <v>197</v>
      </c>
      <c r="E190" s="151" t="s">
        <v>1218</v>
      </c>
      <c r="F190" s="152" t="s">
        <v>1219</v>
      </c>
      <c r="G190" s="153" t="s">
        <v>284</v>
      </c>
      <c r="H190" s="154">
        <v>96</v>
      </c>
      <c r="I190" s="155"/>
      <c r="J190" s="155">
        <f t="shared" ref="J190:J197" si="35">ROUND(I190*H190,2)</f>
        <v>0</v>
      </c>
      <c r="K190" s="156"/>
      <c r="L190" s="19"/>
      <c r="M190" s="157" t="s">
        <v>1</v>
      </c>
      <c r="N190" s="120" t="s">
        <v>42</v>
      </c>
      <c r="P190" s="158">
        <f t="shared" ref="P190:P197" si="36">O190*H190</f>
        <v>0</v>
      </c>
      <c r="Q190" s="158">
        <v>0.16503999999999999</v>
      </c>
      <c r="R190" s="158">
        <f t="shared" ref="R190:R197" si="37">Q190*H190</f>
        <v>15.84384</v>
      </c>
      <c r="S190" s="158">
        <v>0</v>
      </c>
      <c r="T190" s="159">
        <f t="shared" ref="T190:T197" si="38">S190*H190</f>
        <v>0</v>
      </c>
      <c r="AR190" s="106" t="s">
        <v>213</v>
      </c>
      <c r="AT190" s="106" t="s">
        <v>197</v>
      </c>
      <c r="AU190" s="106" t="s">
        <v>174</v>
      </c>
      <c r="AY190" s="3" t="s">
        <v>194</v>
      </c>
      <c r="BE190" s="81">
        <f t="shared" ref="BE190:BE197" si="39">IF(N190="základná",J190,0)</f>
        <v>0</v>
      </c>
      <c r="BF190" s="81">
        <f t="shared" ref="BF190:BF197" si="40">IF(N190="znížená",J190,0)</f>
        <v>0</v>
      </c>
      <c r="BG190" s="81">
        <f t="shared" ref="BG190:BG197" si="41">IF(N190="zákl. prenesená",J190,0)</f>
        <v>0</v>
      </c>
      <c r="BH190" s="81">
        <f t="shared" ref="BH190:BH197" si="42">IF(N190="zníž. prenesená",J190,0)</f>
        <v>0</v>
      </c>
      <c r="BI190" s="81">
        <f t="shared" ref="BI190:BI197" si="43">IF(N190="nulová",J190,0)</f>
        <v>0</v>
      </c>
      <c r="BJ190" s="3" t="s">
        <v>174</v>
      </c>
      <c r="BK190" s="81">
        <f t="shared" ref="BK190:BK197" si="44">ROUND(I190*H190,2)</f>
        <v>0</v>
      </c>
      <c r="BL190" s="3" t="s">
        <v>213</v>
      </c>
      <c r="BM190" s="106" t="s">
        <v>1220</v>
      </c>
    </row>
    <row r="191" spans="2:65" s="18" customFormat="1" ht="16.5" customHeight="1">
      <c r="B191" s="121"/>
      <c r="C191" s="165" t="s">
        <v>478</v>
      </c>
      <c r="D191" s="165" t="s">
        <v>209</v>
      </c>
      <c r="E191" s="166" t="s">
        <v>1221</v>
      </c>
      <c r="F191" s="167" t="s">
        <v>1222</v>
      </c>
      <c r="G191" s="168" t="s">
        <v>227</v>
      </c>
      <c r="H191" s="169">
        <v>96.96</v>
      </c>
      <c r="I191" s="170"/>
      <c r="J191" s="170">
        <f t="shared" si="35"/>
        <v>0</v>
      </c>
      <c r="K191" s="171"/>
      <c r="L191" s="172"/>
      <c r="M191" s="173" t="s">
        <v>1</v>
      </c>
      <c r="N191" s="174" t="s">
        <v>42</v>
      </c>
      <c r="P191" s="158">
        <f t="shared" si="36"/>
        <v>0</v>
      </c>
      <c r="Q191" s="158">
        <v>4.8000000000000001E-2</v>
      </c>
      <c r="R191" s="158">
        <f t="shared" si="37"/>
        <v>4.6540799999999996</v>
      </c>
      <c r="S191" s="158">
        <v>0</v>
      </c>
      <c r="T191" s="159">
        <f t="shared" si="38"/>
        <v>0</v>
      </c>
      <c r="AR191" s="106" t="s">
        <v>224</v>
      </c>
      <c r="AT191" s="106" t="s">
        <v>209</v>
      </c>
      <c r="AU191" s="106" t="s">
        <v>174</v>
      </c>
      <c r="AY191" s="3" t="s">
        <v>194</v>
      </c>
      <c r="BE191" s="81">
        <f t="shared" si="39"/>
        <v>0</v>
      </c>
      <c r="BF191" s="81">
        <f t="shared" si="40"/>
        <v>0</v>
      </c>
      <c r="BG191" s="81">
        <f t="shared" si="41"/>
        <v>0</v>
      </c>
      <c r="BH191" s="81">
        <f t="shared" si="42"/>
        <v>0</v>
      </c>
      <c r="BI191" s="81">
        <f t="shared" si="43"/>
        <v>0</v>
      </c>
      <c r="BJ191" s="3" t="s">
        <v>174</v>
      </c>
      <c r="BK191" s="81">
        <f t="shared" si="44"/>
        <v>0</v>
      </c>
      <c r="BL191" s="3" t="s">
        <v>213</v>
      </c>
      <c r="BM191" s="106" t="s">
        <v>1223</v>
      </c>
    </row>
    <row r="192" spans="2:65" s="18" customFormat="1" ht="24.2" customHeight="1">
      <c r="B192" s="121"/>
      <c r="C192" s="150" t="s">
        <v>482</v>
      </c>
      <c r="D192" s="150" t="s">
        <v>197</v>
      </c>
      <c r="E192" s="151" t="s">
        <v>1224</v>
      </c>
      <c r="F192" s="152" t="s">
        <v>1225</v>
      </c>
      <c r="G192" s="153" t="s">
        <v>419</v>
      </c>
      <c r="H192" s="154">
        <v>736</v>
      </c>
      <c r="I192" s="155"/>
      <c r="J192" s="155">
        <f t="shared" si="35"/>
        <v>0</v>
      </c>
      <c r="K192" s="156"/>
      <c r="L192" s="19"/>
      <c r="M192" s="157" t="s">
        <v>1</v>
      </c>
      <c r="N192" s="120" t="s">
        <v>42</v>
      </c>
      <c r="P192" s="158">
        <f t="shared" si="36"/>
        <v>0</v>
      </c>
      <c r="Q192" s="158">
        <v>0</v>
      </c>
      <c r="R192" s="158">
        <f t="shared" si="37"/>
        <v>0</v>
      </c>
      <c r="S192" s="158">
        <v>0</v>
      </c>
      <c r="T192" s="159">
        <f t="shared" si="38"/>
        <v>0</v>
      </c>
      <c r="AR192" s="106" t="s">
        <v>213</v>
      </c>
      <c r="AT192" s="106" t="s">
        <v>197</v>
      </c>
      <c r="AU192" s="106" t="s">
        <v>174</v>
      </c>
      <c r="AY192" s="3" t="s">
        <v>194</v>
      </c>
      <c r="BE192" s="81">
        <f t="shared" si="39"/>
        <v>0</v>
      </c>
      <c r="BF192" s="81">
        <f t="shared" si="40"/>
        <v>0</v>
      </c>
      <c r="BG192" s="81">
        <f t="shared" si="41"/>
        <v>0</v>
      </c>
      <c r="BH192" s="81">
        <f t="shared" si="42"/>
        <v>0</v>
      </c>
      <c r="BI192" s="81">
        <f t="shared" si="43"/>
        <v>0</v>
      </c>
      <c r="BJ192" s="3" t="s">
        <v>174</v>
      </c>
      <c r="BK192" s="81">
        <f t="shared" si="44"/>
        <v>0</v>
      </c>
      <c r="BL192" s="3" t="s">
        <v>213</v>
      </c>
      <c r="BM192" s="106" t="s">
        <v>1226</v>
      </c>
    </row>
    <row r="193" spans="2:65" s="18" customFormat="1" ht="24.2" customHeight="1">
      <c r="B193" s="121"/>
      <c r="C193" s="150" t="s">
        <v>486</v>
      </c>
      <c r="D193" s="150" t="s">
        <v>197</v>
      </c>
      <c r="E193" s="151" t="s">
        <v>1227</v>
      </c>
      <c r="F193" s="152" t="s">
        <v>1228</v>
      </c>
      <c r="G193" s="153" t="s">
        <v>419</v>
      </c>
      <c r="H193" s="154">
        <v>6.76</v>
      </c>
      <c r="I193" s="155"/>
      <c r="J193" s="155">
        <f t="shared" si="35"/>
        <v>0</v>
      </c>
      <c r="K193" s="156"/>
      <c r="L193" s="19"/>
      <c r="M193" s="157" t="s">
        <v>1</v>
      </c>
      <c r="N193" s="120" t="s">
        <v>42</v>
      </c>
      <c r="P193" s="158">
        <f t="shared" si="36"/>
        <v>0</v>
      </c>
      <c r="Q193" s="158">
        <v>1.5286399999999999E-3</v>
      </c>
      <c r="R193" s="158">
        <f t="shared" si="37"/>
        <v>1.0333606399999999E-2</v>
      </c>
      <c r="S193" s="158">
        <v>0</v>
      </c>
      <c r="T193" s="159">
        <f t="shared" si="38"/>
        <v>0</v>
      </c>
      <c r="AR193" s="106" t="s">
        <v>213</v>
      </c>
      <c r="AT193" s="106" t="s">
        <v>197</v>
      </c>
      <c r="AU193" s="106" t="s">
        <v>174</v>
      </c>
      <c r="AY193" s="3" t="s">
        <v>194</v>
      </c>
      <c r="BE193" s="81">
        <f t="shared" si="39"/>
        <v>0</v>
      </c>
      <c r="BF193" s="81">
        <f t="shared" si="40"/>
        <v>0</v>
      </c>
      <c r="BG193" s="81">
        <f t="shared" si="41"/>
        <v>0</v>
      </c>
      <c r="BH193" s="81">
        <f t="shared" si="42"/>
        <v>0</v>
      </c>
      <c r="BI193" s="81">
        <f t="shared" si="43"/>
        <v>0</v>
      </c>
      <c r="BJ193" s="3" t="s">
        <v>174</v>
      </c>
      <c r="BK193" s="81">
        <f t="shared" si="44"/>
        <v>0</v>
      </c>
      <c r="BL193" s="3" t="s">
        <v>213</v>
      </c>
      <c r="BM193" s="106" t="s">
        <v>1229</v>
      </c>
    </row>
    <row r="194" spans="2:65" s="18" customFormat="1" ht="24.2" customHeight="1">
      <c r="B194" s="121"/>
      <c r="C194" s="150" t="s">
        <v>490</v>
      </c>
      <c r="D194" s="150" t="s">
        <v>197</v>
      </c>
      <c r="E194" s="151" t="s">
        <v>1230</v>
      </c>
      <c r="F194" s="152" t="s">
        <v>1231</v>
      </c>
      <c r="G194" s="153" t="s">
        <v>419</v>
      </c>
      <c r="H194" s="154">
        <v>6.76</v>
      </c>
      <c r="I194" s="155"/>
      <c r="J194" s="155">
        <f t="shared" si="35"/>
        <v>0</v>
      </c>
      <c r="K194" s="156"/>
      <c r="L194" s="19"/>
      <c r="M194" s="157" t="s">
        <v>1</v>
      </c>
      <c r="N194" s="120" t="s">
        <v>42</v>
      </c>
      <c r="P194" s="158">
        <f t="shared" si="36"/>
        <v>0</v>
      </c>
      <c r="Q194" s="158">
        <v>5.0000000000000002E-5</v>
      </c>
      <c r="R194" s="158">
        <f t="shared" si="37"/>
        <v>3.3800000000000003E-4</v>
      </c>
      <c r="S194" s="158">
        <v>0</v>
      </c>
      <c r="T194" s="159">
        <f t="shared" si="38"/>
        <v>0</v>
      </c>
      <c r="AR194" s="106" t="s">
        <v>213</v>
      </c>
      <c r="AT194" s="106" t="s">
        <v>197</v>
      </c>
      <c r="AU194" s="106" t="s">
        <v>174</v>
      </c>
      <c r="AY194" s="3" t="s">
        <v>194</v>
      </c>
      <c r="BE194" s="81">
        <f t="shared" si="39"/>
        <v>0</v>
      </c>
      <c r="BF194" s="81">
        <f t="shared" si="40"/>
        <v>0</v>
      </c>
      <c r="BG194" s="81">
        <f t="shared" si="41"/>
        <v>0</v>
      </c>
      <c r="BH194" s="81">
        <f t="shared" si="42"/>
        <v>0</v>
      </c>
      <c r="BI194" s="81">
        <f t="shared" si="43"/>
        <v>0</v>
      </c>
      <c r="BJ194" s="3" t="s">
        <v>174</v>
      </c>
      <c r="BK194" s="81">
        <f t="shared" si="44"/>
        <v>0</v>
      </c>
      <c r="BL194" s="3" t="s">
        <v>213</v>
      </c>
      <c r="BM194" s="106" t="s">
        <v>1232</v>
      </c>
    </row>
    <row r="195" spans="2:65" s="18" customFormat="1" ht="37.9" customHeight="1">
      <c r="B195" s="121"/>
      <c r="C195" s="150" t="s">
        <v>494</v>
      </c>
      <c r="D195" s="150" t="s">
        <v>197</v>
      </c>
      <c r="E195" s="151" t="s">
        <v>1233</v>
      </c>
      <c r="F195" s="152" t="s">
        <v>1234</v>
      </c>
      <c r="G195" s="153" t="s">
        <v>227</v>
      </c>
      <c r="H195" s="154">
        <v>8</v>
      </c>
      <c r="I195" s="155"/>
      <c r="J195" s="155">
        <f t="shared" si="35"/>
        <v>0</v>
      </c>
      <c r="K195" s="156"/>
      <c r="L195" s="19"/>
      <c r="M195" s="157" t="s">
        <v>1</v>
      </c>
      <c r="N195" s="120" t="s">
        <v>42</v>
      </c>
      <c r="P195" s="158">
        <f t="shared" si="36"/>
        <v>0</v>
      </c>
      <c r="Q195" s="158">
        <v>1.4999999999999999E-4</v>
      </c>
      <c r="R195" s="158">
        <f t="shared" si="37"/>
        <v>1.1999999999999999E-3</v>
      </c>
      <c r="S195" s="158">
        <v>0</v>
      </c>
      <c r="T195" s="159">
        <f t="shared" si="38"/>
        <v>0</v>
      </c>
      <c r="AR195" s="106" t="s">
        <v>213</v>
      </c>
      <c r="AT195" s="106" t="s">
        <v>197</v>
      </c>
      <c r="AU195" s="106" t="s">
        <v>174</v>
      </c>
      <c r="AY195" s="3" t="s">
        <v>194</v>
      </c>
      <c r="BE195" s="81">
        <f t="shared" si="39"/>
        <v>0</v>
      </c>
      <c r="BF195" s="81">
        <f t="shared" si="40"/>
        <v>0</v>
      </c>
      <c r="BG195" s="81">
        <f t="shared" si="41"/>
        <v>0</v>
      </c>
      <c r="BH195" s="81">
        <f t="shared" si="42"/>
        <v>0</v>
      </c>
      <c r="BI195" s="81">
        <f t="shared" si="43"/>
        <v>0</v>
      </c>
      <c r="BJ195" s="3" t="s">
        <v>174</v>
      </c>
      <c r="BK195" s="81">
        <f t="shared" si="44"/>
        <v>0</v>
      </c>
      <c r="BL195" s="3" t="s">
        <v>213</v>
      </c>
      <c r="BM195" s="106" t="s">
        <v>1235</v>
      </c>
    </row>
    <row r="196" spans="2:65" s="18" customFormat="1" ht="16.5" customHeight="1">
      <c r="B196" s="121"/>
      <c r="C196" s="165" t="s">
        <v>498</v>
      </c>
      <c r="D196" s="165" t="s">
        <v>209</v>
      </c>
      <c r="E196" s="166" t="s">
        <v>1236</v>
      </c>
      <c r="F196" s="167" t="s">
        <v>1237</v>
      </c>
      <c r="G196" s="168" t="s">
        <v>227</v>
      </c>
      <c r="H196" s="169">
        <v>8</v>
      </c>
      <c r="I196" s="170"/>
      <c r="J196" s="170">
        <f t="shared" si="35"/>
        <v>0</v>
      </c>
      <c r="K196" s="171"/>
      <c r="L196" s="172"/>
      <c r="M196" s="173" t="s">
        <v>1</v>
      </c>
      <c r="N196" s="174" t="s">
        <v>42</v>
      </c>
      <c r="P196" s="158">
        <f t="shared" si="36"/>
        <v>0</v>
      </c>
      <c r="Q196" s="158">
        <v>0</v>
      </c>
      <c r="R196" s="158">
        <f t="shared" si="37"/>
        <v>0</v>
      </c>
      <c r="S196" s="158">
        <v>0</v>
      </c>
      <c r="T196" s="159">
        <f t="shared" si="38"/>
        <v>0</v>
      </c>
      <c r="AR196" s="106" t="s">
        <v>224</v>
      </c>
      <c r="AT196" s="106" t="s">
        <v>209</v>
      </c>
      <c r="AU196" s="106" t="s">
        <v>174</v>
      </c>
      <c r="AY196" s="3" t="s">
        <v>194</v>
      </c>
      <c r="BE196" s="81">
        <f t="shared" si="39"/>
        <v>0</v>
      </c>
      <c r="BF196" s="81">
        <f t="shared" si="40"/>
        <v>0</v>
      </c>
      <c r="BG196" s="81">
        <f t="shared" si="41"/>
        <v>0</v>
      </c>
      <c r="BH196" s="81">
        <f t="shared" si="42"/>
        <v>0</v>
      </c>
      <c r="BI196" s="81">
        <f t="shared" si="43"/>
        <v>0</v>
      </c>
      <c r="BJ196" s="3" t="s">
        <v>174</v>
      </c>
      <c r="BK196" s="81">
        <f t="shared" si="44"/>
        <v>0</v>
      </c>
      <c r="BL196" s="3" t="s">
        <v>213</v>
      </c>
      <c r="BM196" s="106" t="s">
        <v>1238</v>
      </c>
    </row>
    <row r="197" spans="2:65" s="18" customFormat="1" ht="37.9" customHeight="1">
      <c r="B197" s="121"/>
      <c r="C197" s="150" t="s">
        <v>502</v>
      </c>
      <c r="D197" s="150" t="s">
        <v>197</v>
      </c>
      <c r="E197" s="151" t="s">
        <v>1239</v>
      </c>
      <c r="F197" s="152" t="s">
        <v>1240</v>
      </c>
      <c r="G197" s="153" t="s">
        <v>227</v>
      </c>
      <c r="H197" s="154">
        <v>1276</v>
      </c>
      <c r="I197" s="155"/>
      <c r="J197" s="155">
        <f t="shared" si="35"/>
        <v>0</v>
      </c>
      <c r="K197" s="156"/>
      <c r="L197" s="19"/>
      <c r="M197" s="157" t="s">
        <v>1</v>
      </c>
      <c r="N197" s="120" t="s">
        <v>42</v>
      </c>
      <c r="P197" s="158">
        <f t="shared" si="36"/>
        <v>0</v>
      </c>
      <c r="Q197" s="158">
        <v>1.16E-3</v>
      </c>
      <c r="R197" s="158">
        <f t="shared" si="37"/>
        <v>1.4801599999999999</v>
      </c>
      <c r="S197" s="158">
        <v>0</v>
      </c>
      <c r="T197" s="159">
        <f t="shared" si="38"/>
        <v>0</v>
      </c>
      <c r="AR197" s="106" t="s">
        <v>213</v>
      </c>
      <c r="AT197" s="106" t="s">
        <v>197</v>
      </c>
      <c r="AU197" s="106" t="s">
        <v>174</v>
      </c>
      <c r="AY197" s="3" t="s">
        <v>194</v>
      </c>
      <c r="BE197" s="81">
        <f t="shared" si="39"/>
        <v>0</v>
      </c>
      <c r="BF197" s="81">
        <f t="shared" si="40"/>
        <v>0</v>
      </c>
      <c r="BG197" s="81">
        <f t="shared" si="41"/>
        <v>0</v>
      </c>
      <c r="BH197" s="81">
        <f t="shared" si="42"/>
        <v>0</v>
      </c>
      <c r="BI197" s="81">
        <f t="shared" si="43"/>
        <v>0</v>
      </c>
      <c r="BJ197" s="3" t="s">
        <v>174</v>
      </c>
      <c r="BK197" s="81">
        <f t="shared" si="44"/>
        <v>0</v>
      </c>
      <c r="BL197" s="3" t="s">
        <v>213</v>
      </c>
      <c r="BM197" s="106" t="s">
        <v>1241</v>
      </c>
    </row>
    <row r="198" spans="2:65" s="137" customFormat="1" ht="22.9" customHeight="1">
      <c r="B198" s="138"/>
      <c r="D198" s="139" t="s">
        <v>75</v>
      </c>
      <c r="E198" s="148" t="s">
        <v>705</v>
      </c>
      <c r="F198" s="148" t="s">
        <v>1242</v>
      </c>
      <c r="I198" s="141"/>
      <c r="J198" s="149">
        <f>BK198</f>
        <v>0</v>
      </c>
      <c r="L198" s="138"/>
      <c r="M198" s="143"/>
      <c r="P198" s="144">
        <f>P199</f>
        <v>0</v>
      </c>
      <c r="R198" s="144">
        <f>R199</f>
        <v>0</v>
      </c>
      <c r="T198" s="145">
        <f>T199</f>
        <v>0</v>
      </c>
      <c r="AR198" s="139" t="s">
        <v>84</v>
      </c>
      <c r="AT198" s="146" t="s">
        <v>75</v>
      </c>
      <c r="AU198" s="146" t="s">
        <v>84</v>
      </c>
      <c r="AY198" s="139" t="s">
        <v>194</v>
      </c>
      <c r="BK198" s="147">
        <f>BK199</f>
        <v>0</v>
      </c>
    </row>
    <row r="199" spans="2:65" s="18" customFormat="1" ht="33" customHeight="1">
      <c r="B199" s="121"/>
      <c r="C199" s="150" t="s">
        <v>506</v>
      </c>
      <c r="D199" s="150" t="s">
        <v>197</v>
      </c>
      <c r="E199" s="151" t="s">
        <v>1243</v>
      </c>
      <c r="F199" s="152" t="s">
        <v>1244</v>
      </c>
      <c r="G199" s="153" t="s">
        <v>200</v>
      </c>
      <c r="H199" s="154">
        <v>2264.681</v>
      </c>
      <c r="I199" s="155"/>
      <c r="J199" s="155">
        <f>ROUND(I199*H199,2)</f>
        <v>0</v>
      </c>
      <c r="K199" s="156"/>
      <c r="L199" s="19"/>
      <c r="M199" s="157" t="s">
        <v>1</v>
      </c>
      <c r="N199" s="120" t="s">
        <v>42</v>
      </c>
      <c r="P199" s="158">
        <f>O199*H199</f>
        <v>0</v>
      </c>
      <c r="Q199" s="158">
        <v>0</v>
      </c>
      <c r="R199" s="158">
        <f>Q199*H199</f>
        <v>0</v>
      </c>
      <c r="S199" s="158">
        <v>0</v>
      </c>
      <c r="T199" s="159">
        <f>S199*H199</f>
        <v>0</v>
      </c>
      <c r="AR199" s="106" t="s">
        <v>213</v>
      </c>
      <c r="AT199" s="106" t="s">
        <v>197</v>
      </c>
      <c r="AU199" s="106" t="s">
        <v>174</v>
      </c>
      <c r="AY199" s="3" t="s">
        <v>194</v>
      </c>
      <c r="BE199" s="81">
        <f>IF(N199="základná",J199,0)</f>
        <v>0</v>
      </c>
      <c r="BF199" s="81">
        <f>IF(N199="znížená",J199,0)</f>
        <v>0</v>
      </c>
      <c r="BG199" s="81">
        <f>IF(N199="zákl. prenesená",J199,0)</f>
        <v>0</v>
      </c>
      <c r="BH199" s="81">
        <f>IF(N199="zníž. prenesená",J199,0)</f>
        <v>0</v>
      </c>
      <c r="BI199" s="81">
        <f>IF(N199="nulová",J199,0)</f>
        <v>0</v>
      </c>
      <c r="BJ199" s="3" t="s">
        <v>174</v>
      </c>
      <c r="BK199" s="81">
        <f>ROUND(I199*H199,2)</f>
        <v>0</v>
      </c>
      <c r="BL199" s="3" t="s">
        <v>213</v>
      </c>
      <c r="BM199" s="106" t="s">
        <v>1245</v>
      </c>
    </row>
    <row r="200" spans="2:65" s="137" customFormat="1" ht="25.9" customHeight="1">
      <c r="B200" s="138"/>
      <c r="D200" s="139" t="s">
        <v>75</v>
      </c>
      <c r="E200" s="140" t="s">
        <v>1246</v>
      </c>
      <c r="F200" s="140" t="s">
        <v>1247</v>
      </c>
      <c r="I200" s="141"/>
      <c r="J200" s="142">
        <f>BK200</f>
        <v>0</v>
      </c>
      <c r="L200" s="138"/>
      <c r="M200" s="143"/>
      <c r="P200" s="144">
        <f>P201+P205+P209</f>
        <v>0</v>
      </c>
      <c r="R200" s="144">
        <f>R201+R205+R209</f>
        <v>331.44390340000001</v>
      </c>
      <c r="T200" s="145">
        <f>T201+T205+T209</f>
        <v>0</v>
      </c>
      <c r="AR200" s="139" t="s">
        <v>174</v>
      </c>
      <c r="AT200" s="146" t="s">
        <v>75</v>
      </c>
      <c r="AU200" s="146" t="s">
        <v>76</v>
      </c>
      <c r="AY200" s="139" t="s">
        <v>194</v>
      </c>
      <c r="BK200" s="147">
        <f>BK201+BK205+BK209</f>
        <v>0</v>
      </c>
    </row>
    <row r="201" spans="2:65" s="137" customFormat="1" ht="22.9" customHeight="1">
      <c r="B201" s="138"/>
      <c r="D201" s="139" t="s">
        <v>75</v>
      </c>
      <c r="E201" s="148" t="s">
        <v>1248</v>
      </c>
      <c r="F201" s="148" t="s">
        <v>1249</v>
      </c>
      <c r="I201" s="141"/>
      <c r="J201" s="149">
        <f>BK201</f>
        <v>0</v>
      </c>
      <c r="L201" s="138"/>
      <c r="M201" s="143"/>
      <c r="P201" s="144">
        <f>SUM(P202:P204)</f>
        <v>0</v>
      </c>
      <c r="R201" s="144">
        <f>SUM(R202:R204)</f>
        <v>3.6272560000000005</v>
      </c>
      <c r="T201" s="145">
        <f>SUM(T202:T204)</f>
        <v>0</v>
      </c>
      <c r="AR201" s="139" t="s">
        <v>174</v>
      </c>
      <c r="AT201" s="146" t="s">
        <v>75</v>
      </c>
      <c r="AU201" s="146" t="s">
        <v>84</v>
      </c>
      <c r="AY201" s="139" t="s">
        <v>194</v>
      </c>
      <c r="BK201" s="147">
        <f>SUM(BK202:BK204)</f>
        <v>0</v>
      </c>
    </row>
    <row r="202" spans="2:65" s="18" customFormat="1" ht="37.9" customHeight="1">
      <c r="B202" s="121"/>
      <c r="C202" s="150" t="s">
        <v>510</v>
      </c>
      <c r="D202" s="150" t="s">
        <v>197</v>
      </c>
      <c r="E202" s="151" t="s">
        <v>1250</v>
      </c>
      <c r="F202" s="152" t="s">
        <v>1251</v>
      </c>
      <c r="G202" s="153" t="s">
        <v>419</v>
      </c>
      <c r="H202" s="154">
        <v>104.16</v>
      </c>
      <c r="I202" s="155"/>
      <c r="J202" s="155">
        <f>ROUND(I202*H202,2)</f>
        <v>0</v>
      </c>
      <c r="K202" s="156"/>
      <c r="L202" s="19"/>
      <c r="M202" s="157" t="s">
        <v>1</v>
      </c>
      <c r="N202" s="120" t="s">
        <v>42</v>
      </c>
      <c r="P202" s="158">
        <f>O202*H202</f>
        <v>0</v>
      </c>
      <c r="Q202" s="158">
        <v>2.8500000000000001E-3</v>
      </c>
      <c r="R202" s="158">
        <f>Q202*H202</f>
        <v>0.29685600000000001</v>
      </c>
      <c r="S202" s="158">
        <v>0</v>
      </c>
      <c r="T202" s="159">
        <f>S202*H202</f>
        <v>0</v>
      </c>
      <c r="AR202" s="106" t="s">
        <v>257</v>
      </c>
      <c r="AT202" s="106" t="s">
        <v>197</v>
      </c>
      <c r="AU202" s="106" t="s">
        <v>174</v>
      </c>
      <c r="AY202" s="3" t="s">
        <v>194</v>
      </c>
      <c r="BE202" s="81">
        <f>IF(N202="základná",J202,0)</f>
        <v>0</v>
      </c>
      <c r="BF202" s="81">
        <f>IF(N202="znížená",J202,0)</f>
        <v>0</v>
      </c>
      <c r="BG202" s="81">
        <f>IF(N202="zákl. prenesená",J202,0)</f>
        <v>0</v>
      </c>
      <c r="BH202" s="81">
        <f>IF(N202="zníž. prenesená",J202,0)</f>
        <v>0</v>
      </c>
      <c r="BI202" s="81">
        <f>IF(N202="nulová",J202,0)</f>
        <v>0</v>
      </c>
      <c r="BJ202" s="3" t="s">
        <v>174</v>
      </c>
      <c r="BK202" s="81">
        <f>ROUND(I202*H202,2)</f>
        <v>0</v>
      </c>
      <c r="BL202" s="3" t="s">
        <v>257</v>
      </c>
      <c r="BM202" s="106" t="s">
        <v>1252</v>
      </c>
    </row>
    <row r="203" spans="2:65" s="18" customFormat="1" ht="24.2" customHeight="1">
      <c r="B203" s="121"/>
      <c r="C203" s="150" t="s">
        <v>514</v>
      </c>
      <c r="D203" s="150" t="s">
        <v>197</v>
      </c>
      <c r="E203" s="151" t="s">
        <v>1253</v>
      </c>
      <c r="F203" s="152" t="s">
        <v>1254</v>
      </c>
      <c r="G203" s="153" t="s">
        <v>419</v>
      </c>
      <c r="H203" s="154">
        <v>736</v>
      </c>
      <c r="I203" s="155"/>
      <c r="J203" s="155">
        <f>ROUND(I203*H203,2)</f>
        <v>0</v>
      </c>
      <c r="K203" s="156"/>
      <c r="L203" s="19"/>
      <c r="M203" s="157" t="s">
        <v>1</v>
      </c>
      <c r="N203" s="120" t="s">
        <v>42</v>
      </c>
      <c r="P203" s="158">
        <f>O203*H203</f>
        <v>0</v>
      </c>
      <c r="Q203" s="158">
        <v>4.5250000000000004E-3</v>
      </c>
      <c r="R203" s="158">
        <f>Q203*H203</f>
        <v>3.3304000000000005</v>
      </c>
      <c r="S203" s="158">
        <v>0</v>
      </c>
      <c r="T203" s="159">
        <f>S203*H203</f>
        <v>0</v>
      </c>
      <c r="AR203" s="106" t="s">
        <v>257</v>
      </c>
      <c r="AT203" s="106" t="s">
        <v>197</v>
      </c>
      <c r="AU203" s="106" t="s">
        <v>174</v>
      </c>
      <c r="AY203" s="3" t="s">
        <v>194</v>
      </c>
      <c r="BE203" s="81">
        <f>IF(N203="základná",J203,0)</f>
        <v>0</v>
      </c>
      <c r="BF203" s="81">
        <f>IF(N203="znížená",J203,0)</f>
        <v>0</v>
      </c>
      <c r="BG203" s="81">
        <f>IF(N203="zákl. prenesená",J203,0)</f>
        <v>0</v>
      </c>
      <c r="BH203" s="81">
        <f>IF(N203="zníž. prenesená",J203,0)</f>
        <v>0</v>
      </c>
      <c r="BI203" s="81">
        <f>IF(N203="nulová",J203,0)</f>
        <v>0</v>
      </c>
      <c r="BJ203" s="3" t="s">
        <v>174</v>
      </c>
      <c r="BK203" s="81">
        <f>ROUND(I203*H203,2)</f>
        <v>0</v>
      </c>
      <c r="BL203" s="3" t="s">
        <v>257</v>
      </c>
      <c r="BM203" s="106" t="s">
        <v>1255</v>
      </c>
    </row>
    <row r="204" spans="2:65" s="18" customFormat="1" ht="24.2" customHeight="1">
      <c r="B204" s="121"/>
      <c r="C204" s="150" t="s">
        <v>518</v>
      </c>
      <c r="D204" s="150" t="s">
        <v>197</v>
      </c>
      <c r="E204" s="151" t="s">
        <v>1256</v>
      </c>
      <c r="F204" s="152" t="s">
        <v>1257</v>
      </c>
      <c r="G204" s="153" t="s">
        <v>1258</v>
      </c>
      <c r="H204" s="154"/>
      <c r="I204" s="155"/>
      <c r="J204" s="155">
        <f>ROUND(I204*H204,2)</f>
        <v>0</v>
      </c>
      <c r="K204" s="156"/>
      <c r="L204" s="19"/>
      <c r="M204" s="157" t="s">
        <v>1</v>
      </c>
      <c r="N204" s="120" t="s">
        <v>42</v>
      </c>
      <c r="P204" s="158">
        <f>O204*H204</f>
        <v>0</v>
      </c>
      <c r="Q204" s="158">
        <v>0</v>
      </c>
      <c r="R204" s="158">
        <f>Q204*H204</f>
        <v>0</v>
      </c>
      <c r="S204" s="158">
        <v>0</v>
      </c>
      <c r="T204" s="159">
        <f>S204*H204</f>
        <v>0</v>
      </c>
      <c r="AR204" s="106" t="s">
        <v>257</v>
      </c>
      <c r="AT204" s="106" t="s">
        <v>197</v>
      </c>
      <c r="AU204" s="106" t="s">
        <v>174</v>
      </c>
      <c r="AY204" s="3" t="s">
        <v>194</v>
      </c>
      <c r="BE204" s="81">
        <f>IF(N204="základná",J204,0)</f>
        <v>0</v>
      </c>
      <c r="BF204" s="81">
        <f>IF(N204="znížená",J204,0)</f>
        <v>0</v>
      </c>
      <c r="BG204" s="81">
        <f>IF(N204="zákl. prenesená",J204,0)</f>
        <v>0</v>
      </c>
      <c r="BH204" s="81">
        <f>IF(N204="zníž. prenesená",J204,0)</f>
        <v>0</v>
      </c>
      <c r="BI204" s="81">
        <f>IF(N204="nulová",J204,0)</f>
        <v>0</v>
      </c>
      <c r="BJ204" s="3" t="s">
        <v>174</v>
      </c>
      <c r="BK204" s="81">
        <f>ROUND(I204*H204,2)</f>
        <v>0</v>
      </c>
      <c r="BL204" s="3" t="s">
        <v>257</v>
      </c>
      <c r="BM204" s="106" t="s">
        <v>1259</v>
      </c>
    </row>
    <row r="205" spans="2:65" s="137" customFormat="1" ht="22.9" customHeight="1">
      <c r="B205" s="138"/>
      <c r="D205" s="139" t="s">
        <v>75</v>
      </c>
      <c r="E205" s="148" t="s">
        <v>1260</v>
      </c>
      <c r="F205" s="148" t="s">
        <v>1261</v>
      </c>
      <c r="I205" s="141"/>
      <c r="J205" s="149">
        <f>BK205</f>
        <v>0</v>
      </c>
      <c r="L205" s="138"/>
      <c r="M205" s="143"/>
      <c r="P205" s="144">
        <f>SUM(P206:P208)</f>
        <v>0</v>
      </c>
      <c r="R205" s="144">
        <f>SUM(R206:R208)</f>
        <v>0.06</v>
      </c>
      <c r="T205" s="145">
        <f>SUM(T206:T208)</f>
        <v>0</v>
      </c>
      <c r="AR205" s="139" t="s">
        <v>174</v>
      </c>
      <c r="AT205" s="146" t="s">
        <v>75</v>
      </c>
      <c r="AU205" s="146" t="s">
        <v>84</v>
      </c>
      <c r="AY205" s="139" t="s">
        <v>194</v>
      </c>
      <c r="BK205" s="147">
        <f>SUM(BK206:BK208)</f>
        <v>0</v>
      </c>
    </row>
    <row r="206" spans="2:65" s="18" customFormat="1" ht="16.5" customHeight="1">
      <c r="B206" s="121"/>
      <c r="C206" s="150" t="s">
        <v>522</v>
      </c>
      <c r="D206" s="150" t="s">
        <v>197</v>
      </c>
      <c r="E206" s="151" t="s">
        <v>1262</v>
      </c>
      <c r="F206" s="152" t="s">
        <v>1263</v>
      </c>
      <c r="G206" s="153" t="s">
        <v>227</v>
      </c>
      <c r="H206" s="154">
        <v>4</v>
      </c>
      <c r="I206" s="155"/>
      <c r="J206" s="155">
        <f>ROUND(I206*H206,2)</f>
        <v>0</v>
      </c>
      <c r="K206" s="156"/>
      <c r="L206" s="19"/>
      <c r="M206" s="157" t="s">
        <v>1</v>
      </c>
      <c r="N206" s="120" t="s">
        <v>42</v>
      </c>
      <c r="P206" s="158">
        <f>O206*H206</f>
        <v>0</v>
      </c>
      <c r="Q206" s="158">
        <v>0</v>
      </c>
      <c r="R206" s="158">
        <f>Q206*H206</f>
        <v>0</v>
      </c>
      <c r="S206" s="158">
        <v>0</v>
      </c>
      <c r="T206" s="159">
        <f>S206*H206</f>
        <v>0</v>
      </c>
      <c r="AR206" s="106" t="s">
        <v>257</v>
      </c>
      <c r="AT206" s="106" t="s">
        <v>197</v>
      </c>
      <c r="AU206" s="106" t="s">
        <v>174</v>
      </c>
      <c r="AY206" s="3" t="s">
        <v>194</v>
      </c>
      <c r="BE206" s="81">
        <f>IF(N206="základná",J206,0)</f>
        <v>0</v>
      </c>
      <c r="BF206" s="81">
        <f>IF(N206="znížená",J206,0)</f>
        <v>0</v>
      </c>
      <c r="BG206" s="81">
        <f>IF(N206="zákl. prenesená",J206,0)</f>
        <v>0</v>
      </c>
      <c r="BH206" s="81">
        <f>IF(N206="zníž. prenesená",J206,0)</f>
        <v>0</v>
      </c>
      <c r="BI206" s="81">
        <f>IF(N206="nulová",J206,0)</f>
        <v>0</v>
      </c>
      <c r="BJ206" s="3" t="s">
        <v>174</v>
      </c>
      <c r="BK206" s="81">
        <f>ROUND(I206*H206,2)</f>
        <v>0</v>
      </c>
      <c r="BL206" s="3" t="s">
        <v>257</v>
      </c>
      <c r="BM206" s="106" t="s">
        <v>1264</v>
      </c>
    </row>
    <row r="207" spans="2:65" s="18" customFormat="1" ht="24.2" customHeight="1">
      <c r="B207" s="121"/>
      <c r="C207" s="165" t="s">
        <v>526</v>
      </c>
      <c r="D207" s="165" t="s">
        <v>209</v>
      </c>
      <c r="E207" s="166" t="s">
        <v>1265</v>
      </c>
      <c r="F207" s="167" t="s">
        <v>1266</v>
      </c>
      <c r="G207" s="168" t="s">
        <v>227</v>
      </c>
      <c r="H207" s="169">
        <v>4</v>
      </c>
      <c r="I207" s="170"/>
      <c r="J207" s="170">
        <f>ROUND(I207*H207,2)</f>
        <v>0</v>
      </c>
      <c r="K207" s="171"/>
      <c r="L207" s="177" t="s">
        <v>3462</v>
      </c>
      <c r="M207" s="173" t="s">
        <v>1</v>
      </c>
      <c r="N207" s="174" t="s">
        <v>42</v>
      </c>
      <c r="P207" s="158">
        <f>O207*H207</f>
        <v>0</v>
      </c>
      <c r="Q207" s="158">
        <v>1.4999999999999999E-2</v>
      </c>
      <c r="R207" s="158">
        <f>Q207*H207</f>
        <v>0.06</v>
      </c>
      <c r="S207" s="158">
        <v>0</v>
      </c>
      <c r="T207" s="159">
        <f>S207*H207</f>
        <v>0</v>
      </c>
      <c r="AR207" s="106" t="s">
        <v>321</v>
      </c>
      <c r="AT207" s="106" t="s">
        <v>209</v>
      </c>
      <c r="AU207" s="106" t="s">
        <v>174</v>
      </c>
      <c r="AY207" s="3" t="s">
        <v>194</v>
      </c>
      <c r="BE207" s="81">
        <f>IF(N207="základná",J207,0)</f>
        <v>0</v>
      </c>
      <c r="BF207" s="81">
        <f>IF(N207="znížená",J207,0)</f>
        <v>0</v>
      </c>
      <c r="BG207" s="81">
        <f>IF(N207="zákl. prenesená",J207,0)</f>
        <v>0</v>
      </c>
      <c r="BH207" s="81">
        <f>IF(N207="zníž. prenesená",J207,0)</f>
        <v>0</v>
      </c>
      <c r="BI207" s="81">
        <f>IF(N207="nulová",J207,0)</f>
        <v>0</v>
      </c>
      <c r="BJ207" s="3" t="s">
        <v>174</v>
      </c>
      <c r="BK207" s="81">
        <f>ROUND(I207*H207,2)</f>
        <v>0</v>
      </c>
      <c r="BL207" s="3" t="s">
        <v>257</v>
      </c>
      <c r="BM207" s="106" t="s">
        <v>1267</v>
      </c>
    </row>
    <row r="208" spans="2:65" s="18" customFormat="1" ht="24.2" customHeight="1">
      <c r="B208" s="121"/>
      <c r="C208" s="150" t="s">
        <v>530</v>
      </c>
      <c r="D208" s="150" t="s">
        <v>197</v>
      </c>
      <c r="E208" s="151" t="s">
        <v>1268</v>
      </c>
      <c r="F208" s="152" t="s">
        <v>1269</v>
      </c>
      <c r="G208" s="153" t="s">
        <v>1258</v>
      </c>
      <c r="H208" s="154"/>
      <c r="I208" s="155"/>
      <c r="J208" s="155">
        <f>ROUND(I208*H208,2)</f>
        <v>0</v>
      </c>
      <c r="K208" s="156"/>
      <c r="L208" s="19"/>
      <c r="M208" s="157" t="s">
        <v>1</v>
      </c>
      <c r="N208" s="120" t="s">
        <v>42</v>
      </c>
      <c r="P208" s="158">
        <f>O208*H208</f>
        <v>0</v>
      </c>
      <c r="Q208" s="158">
        <v>0</v>
      </c>
      <c r="R208" s="158">
        <f>Q208*H208</f>
        <v>0</v>
      </c>
      <c r="S208" s="158">
        <v>0</v>
      </c>
      <c r="T208" s="159">
        <f>S208*H208</f>
        <v>0</v>
      </c>
      <c r="AR208" s="106" t="s">
        <v>257</v>
      </c>
      <c r="AT208" s="106" t="s">
        <v>197</v>
      </c>
      <c r="AU208" s="106" t="s">
        <v>174</v>
      </c>
      <c r="AY208" s="3" t="s">
        <v>194</v>
      </c>
      <c r="BE208" s="81">
        <f>IF(N208="základná",J208,0)</f>
        <v>0</v>
      </c>
      <c r="BF208" s="81">
        <f>IF(N208="znížená",J208,0)</f>
        <v>0</v>
      </c>
      <c r="BG208" s="81">
        <f>IF(N208="zákl. prenesená",J208,0)</f>
        <v>0</v>
      </c>
      <c r="BH208" s="81">
        <f>IF(N208="zníž. prenesená",J208,0)</f>
        <v>0</v>
      </c>
      <c r="BI208" s="81">
        <f>IF(N208="nulová",J208,0)</f>
        <v>0</v>
      </c>
      <c r="BJ208" s="3" t="s">
        <v>174</v>
      </c>
      <c r="BK208" s="81">
        <f>ROUND(I208*H208,2)</f>
        <v>0</v>
      </c>
      <c r="BL208" s="3" t="s">
        <v>257</v>
      </c>
      <c r="BM208" s="106" t="s">
        <v>1270</v>
      </c>
    </row>
    <row r="209" spans="2:65" s="137" customFormat="1" ht="22.9" customHeight="1">
      <c r="B209" s="138"/>
      <c r="D209" s="139" t="s">
        <v>75</v>
      </c>
      <c r="E209" s="148" t="s">
        <v>1271</v>
      </c>
      <c r="F209" s="148" t="s">
        <v>1272</v>
      </c>
      <c r="I209" s="141"/>
      <c r="J209" s="149">
        <f>BK209</f>
        <v>0</v>
      </c>
      <c r="L209" s="138"/>
      <c r="M209" s="143"/>
      <c r="P209" s="144">
        <f>SUM(P210:P214)</f>
        <v>0</v>
      </c>
      <c r="R209" s="144">
        <f>SUM(R210:R214)</f>
        <v>327.75664740000002</v>
      </c>
      <c r="T209" s="145">
        <f>SUM(T210:T214)</f>
        <v>0</v>
      </c>
      <c r="AR209" s="139" t="s">
        <v>174</v>
      </c>
      <c r="AT209" s="146" t="s">
        <v>75</v>
      </c>
      <c r="AU209" s="146" t="s">
        <v>84</v>
      </c>
      <c r="AY209" s="139" t="s">
        <v>194</v>
      </c>
      <c r="BK209" s="147">
        <f>SUM(BK210:BK214)</f>
        <v>0</v>
      </c>
    </row>
    <row r="210" spans="2:65" s="18" customFormat="1" ht="24.2" customHeight="1">
      <c r="B210" s="121"/>
      <c r="C210" s="150" t="s">
        <v>534</v>
      </c>
      <c r="D210" s="150" t="s">
        <v>197</v>
      </c>
      <c r="E210" s="151" t="s">
        <v>1273</v>
      </c>
      <c r="F210" s="152" t="s">
        <v>1274</v>
      </c>
      <c r="G210" s="153" t="s">
        <v>419</v>
      </c>
      <c r="H210" s="154">
        <v>11.97</v>
      </c>
      <c r="I210" s="155"/>
      <c r="J210" s="155">
        <f>ROUND(I210*H210,2)</f>
        <v>0</v>
      </c>
      <c r="K210" s="156"/>
      <c r="L210" s="177" t="s">
        <v>3462</v>
      </c>
      <c r="M210" s="157" t="s">
        <v>1</v>
      </c>
      <c r="N210" s="120" t="s">
        <v>42</v>
      </c>
      <c r="P210" s="158">
        <f>O210*H210</f>
        <v>0</v>
      </c>
      <c r="Q210" s="158">
        <v>6.9999999999999994E-5</v>
      </c>
      <c r="R210" s="158">
        <f>Q210*H210</f>
        <v>8.3789999999999993E-4</v>
      </c>
      <c r="S210" s="158">
        <v>0</v>
      </c>
      <c r="T210" s="159">
        <f>S210*H210</f>
        <v>0</v>
      </c>
      <c r="AR210" s="106" t="s">
        <v>257</v>
      </c>
      <c r="AT210" s="106" t="s">
        <v>197</v>
      </c>
      <c r="AU210" s="106" t="s">
        <v>174</v>
      </c>
      <c r="AY210" s="3" t="s">
        <v>194</v>
      </c>
      <c r="BE210" s="81">
        <f>IF(N210="základná",J210,0)</f>
        <v>0</v>
      </c>
      <c r="BF210" s="81">
        <f>IF(N210="znížená",J210,0)</f>
        <v>0</v>
      </c>
      <c r="BG210" s="81">
        <f>IF(N210="zákl. prenesená",J210,0)</f>
        <v>0</v>
      </c>
      <c r="BH210" s="81">
        <f>IF(N210="zníž. prenesená",J210,0)</f>
        <v>0</v>
      </c>
      <c r="BI210" s="81">
        <f>IF(N210="nulová",J210,0)</f>
        <v>0</v>
      </c>
      <c r="BJ210" s="3" t="s">
        <v>174</v>
      </c>
      <c r="BK210" s="81">
        <f>ROUND(I210*H210,2)</f>
        <v>0</v>
      </c>
      <c r="BL210" s="3" t="s">
        <v>257</v>
      </c>
      <c r="BM210" s="106" t="s">
        <v>1275</v>
      </c>
    </row>
    <row r="211" spans="2:65" s="18" customFormat="1" ht="24.2" customHeight="1">
      <c r="B211" s="121"/>
      <c r="C211" s="165" t="s">
        <v>538</v>
      </c>
      <c r="D211" s="165" t="s">
        <v>209</v>
      </c>
      <c r="E211" s="166" t="s">
        <v>1276</v>
      </c>
      <c r="F211" s="167" t="s">
        <v>1277</v>
      </c>
      <c r="G211" s="168" t="s">
        <v>419</v>
      </c>
      <c r="H211" s="169">
        <v>11.97</v>
      </c>
      <c r="I211" s="170"/>
      <c r="J211" s="170">
        <f>ROUND(I211*H211,2)</f>
        <v>0</v>
      </c>
      <c r="K211" s="171"/>
      <c r="L211" s="177" t="s">
        <v>3462</v>
      </c>
      <c r="M211" s="173" t="s">
        <v>1</v>
      </c>
      <c r="N211" s="174" t="s">
        <v>42</v>
      </c>
      <c r="P211" s="158">
        <f>O211*H211</f>
        <v>0</v>
      </c>
      <c r="Q211" s="158">
        <v>5.7999999999999996E-3</v>
      </c>
      <c r="R211" s="158">
        <f>Q211*H211</f>
        <v>6.9426000000000002E-2</v>
      </c>
      <c r="S211" s="158">
        <v>0</v>
      </c>
      <c r="T211" s="159">
        <f>S211*H211</f>
        <v>0</v>
      </c>
      <c r="AR211" s="106" t="s">
        <v>321</v>
      </c>
      <c r="AT211" s="106" t="s">
        <v>209</v>
      </c>
      <c r="AU211" s="106" t="s">
        <v>174</v>
      </c>
      <c r="AY211" s="3" t="s">
        <v>194</v>
      </c>
      <c r="BE211" s="81">
        <f>IF(N211="základná",J211,0)</f>
        <v>0</v>
      </c>
      <c r="BF211" s="81">
        <f>IF(N211="znížená",J211,0)</f>
        <v>0</v>
      </c>
      <c r="BG211" s="81">
        <f>IF(N211="zákl. prenesená",J211,0)</f>
        <v>0</v>
      </c>
      <c r="BH211" s="81">
        <f>IF(N211="zníž. prenesená",J211,0)</f>
        <v>0</v>
      </c>
      <c r="BI211" s="81">
        <f>IF(N211="nulová",J211,0)</f>
        <v>0</v>
      </c>
      <c r="BJ211" s="3" t="s">
        <v>174</v>
      </c>
      <c r="BK211" s="81">
        <f>ROUND(I211*H211,2)</f>
        <v>0</v>
      </c>
      <c r="BL211" s="3" t="s">
        <v>257</v>
      </c>
      <c r="BM211" s="106" t="s">
        <v>1278</v>
      </c>
    </row>
    <row r="212" spans="2:65" s="18" customFormat="1" ht="37.9" customHeight="1">
      <c r="B212" s="121"/>
      <c r="C212" s="150" t="s">
        <v>542</v>
      </c>
      <c r="D212" s="150" t="s">
        <v>197</v>
      </c>
      <c r="E212" s="151" t="s">
        <v>1279</v>
      </c>
      <c r="F212" s="152" t="s">
        <v>1280</v>
      </c>
      <c r="G212" s="153" t="s">
        <v>216</v>
      </c>
      <c r="H212" s="154">
        <v>327.67</v>
      </c>
      <c r="I212" s="155"/>
      <c r="J212" s="155">
        <f>ROUND(I212*H212,2)</f>
        <v>0</v>
      </c>
      <c r="K212" s="156"/>
      <c r="L212" s="177" t="s">
        <v>3462</v>
      </c>
      <c r="M212" s="157" t="s">
        <v>1</v>
      </c>
      <c r="N212" s="120" t="s">
        <v>42</v>
      </c>
      <c r="P212" s="158">
        <f>O212*H212</f>
        <v>0</v>
      </c>
      <c r="Q212" s="158">
        <v>5.0000000000000002E-5</v>
      </c>
      <c r="R212" s="158">
        <f>Q212*H212</f>
        <v>1.6383500000000002E-2</v>
      </c>
      <c r="S212" s="158">
        <v>0</v>
      </c>
      <c r="T212" s="159">
        <f>S212*H212</f>
        <v>0</v>
      </c>
      <c r="AR212" s="106" t="s">
        <v>257</v>
      </c>
      <c r="AT212" s="106" t="s">
        <v>197</v>
      </c>
      <c r="AU212" s="106" t="s">
        <v>174</v>
      </c>
      <c r="AY212" s="3" t="s">
        <v>194</v>
      </c>
      <c r="BE212" s="81">
        <f>IF(N212="základná",J212,0)</f>
        <v>0</v>
      </c>
      <c r="BF212" s="81">
        <f>IF(N212="znížená",J212,0)</f>
        <v>0</v>
      </c>
      <c r="BG212" s="81">
        <f>IF(N212="zákl. prenesená",J212,0)</f>
        <v>0</v>
      </c>
      <c r="BH212" s="81">
        <f>IF(N212="zníž. prenesená",J212,0)</f>
        <v>0</v>
      </c>
      <c r="BI212" s="81">
        <f>IF(N212="nulová",J212,0)</f>
        <v>0</v>
      </c>
      <c r="BJ212" s="3" t="s">
        <v>174</v>
      </c>
      <c r="BK212" s="81">
        <f>ROUND(I212*H212,2)</f>
        <v>0</v>
      </c>
      <c r="BL212" s="3" t="s">
        <v>257</v>
      </c>
      <c r="BM212" s="106" t="s">
        <v>1281</v>
      </c>
    </row>
    <row r="213" spans="2:65" s="18" customFormat="1" ht="24.2" customHeight="1">
      <c r="B213" s="121"/>
      <c r="C213" s="165" t="s">
        <v>546</v>
      </c>
      <c r="D213" s="165" t="s">
        <v>209</v>
      </c>
      <c r="E213" s="166" t="s">
        <v>1282</v>
      </c>
      <c r="F213" s="167" t="s">
        <v>1283</v>
      </c>
      <c r="G213" s="168" t="s">
        <v>216</v>
      </c>
      <c r="H213" s="169">
        <v>327.67</v>
      </c>
      <c r="I213" s="170"/>
      <c r="J213" s="170">
        <f>ROUND(I213*H213,2)</f>
        <v>0</v>
      </c>
      <c r="K213" s="171"/>
      <c r="L213" s="177" t="s">
        <v>3462</v>
      </c>
      <c r="M213" s="173" t="s">
        <v>1</v>
      </c>
      <c r="N213" s="174" t="s">
        <v>42</v>
      </c>
      <c r="P213" s="158">
        <f>O213*H213</f>
        <v>0</v>
      </c>
      <c r="Q213" s="158">
        <v>1</v>
      </c>
      <c r="R213" s="158">
        <f>Q213*H213</f>
        <v>327.67</v>
      </c>
      <c r="S213" s="158">
        <v>0</v>
      </c>
      <c r="T213" s="159">
        <f>S213*H213</f>
        <v>0</v>
      </c>
      <c r="AR213" s="106" t="s">
        <v>321</v>
      </c>
      <c r="AT213" s="106" t="s">
        <v>209</v>
      </c>
      <c r="AU213" s="106" t="s">
        <v>174</v>
      </c>
      <c r="AY213" s="3" t="s">
        <v>194</v>
      </c>
      <c r="BE213" s="81">
        <f>IF(N213="základná",J213,0)</f>
        <v>0</v>
      </c>
      <c r="BF213" s="81">
        <f>IF(N213="znížená",J213,0)</f>
        <v>0</v>
      </c>
      <c r="BG213" s="81">
        <f>IF(N213="zákl. prenesená",J213,0)</f>
        <v>0</v>
      </c>
      <c r="BH213" s="81">
        <f>IF(N213="zníž. prenesená",J213,0)</f>
        <v>0</v>
      </c>
      <c r="BI213" s="81">
        <f>IF(N213="nulová",J213,0)</f>
        <v>0</v>
      </c>
      <c r="BJ213" s="3" t="s">
        <v>174</v>
      </c>
      <c r="BK213" s="81">
        <f>ROUND(I213*H213,2)</f>
        <v>0</v>
      </c>
      <c r="BL213" s="3" t="s">
        <v>257</v>
      </c>
      <c r="BM213" s="106" t="s">
        <v>1284</v>
      </c>
    </row>
    <row r="214" spans="2:65" s="18" customFormat="1" ht="24.2" customHeight="1">
      <c r="B214" s="121"/>
      <c r="C214" s="150" t="s">
        <v>550</v>
      </c>
      <c r="D214" s="150" t="s">
        <v>197</v>
      </c>
      <c r="E214" s="151" t="s">
        <v>1285</v>
      </c>
      <c r="F214" s="152" t="s">
        <v>1286</v>
      </c>
      <c r="G214" s="153" t="s">
        <v>1258</v>
      </c>
      <c r="H214" s="154"/>
      <c r="I214" s="155"/>
      <c r="J214" s="155">
        <f>ROUND(I214*H214,2)</f>
        <v>0</v>
      </c>
      <c r="K214" s="156"/>
      <c r="L214" s="177" t="s">
        <v>3462</v>
      </c>
      <c r="M214" s="157" t="s">
        <v>1</v>
      </c>
      <c r="N214" s="120" t="s">
        <v>42</v>
      </c>
      <c r="P214" s="158">
        <f>O214*H214</f>
        <v>0</v>
      </c>
      <c r="Q214" s="158">
        <v>0</v>
      </c>
      <c r="R214" s="158">
        <f>Q214*H214</f>
        <v>0</v>
      </c>
      <c r="S214" s="158">
        <v>0</v>
      </c>
      <c r="T214" s="159">
        <f>S214*H214</f>
        <v>0</v>
      </c>
      <c r="AR214" s="106" t="s">
        <v>257</v>
      </c>
      <c r="AT214" s="106" t="s">
        <v>197</v>
      </c>
      <c r="AU214" s="106" t="s">
        <v>174</v>
      </c>
      <c r="AY214" s="3" t="s">
        <v>194</v>
      </c>
      <c r="BE214" s="81">
        <f>IF(N214="základná",J214,0)</f>
        <v>0</v>
      </c>
      <c r="BF214" s="81">
        <f>IF(N214="znížená",J214,0)</f>
        <v>0</v>
      </c>
      <c r="BG214" s="81">
        <f>IF(N214="zákl. prenesená",J214,0)</f>
        <v>0</v>
      </c>
      <c r="BH214" s="81">
        <f>IF(N214="zníž. prenesená",J214,0)</f>
        <v>0</v>
      </c>
      <c r="BI214" s="81">
        <f>IF(N214="nulová",J214,0)</f>
        <v>0</v>
      </c>
      <c r="BJ214" s="3" t="s">
        <v>174</v>
      </c>
      <c r="BK214" s="81">
        <f>ROUND(I214*H214,2)</f>
        <v>0</v>
      </c>
      <c r="BL214" s="3" t="s">
        <v>257</v>
      </c>
      <c r="BM214" s="106" t="s">
        <v>1287</v>
      </c>
    </row>
    <row r="215" spans="2:65" s="137" customFormat="1" ht="25.9" customHeight="1">
      <c r="B215" s="138"/>
      <c r="D215" s="139" t="s">
        <v>75</v>
      </c>
      <c r="E215" s="140" t="s">
        <v>209</v>
      </c>
      <c r="F215" s="140" t="s">
        <v>210</v>
      </c>
      <c r="I215" s="141"/>
      <c r="J215" s="142">
        <f>BK215</f>
        <v>0</v>
      </c>
      <c r="L215" s="138"/>
      <c r="M215" s="143"/>
      <c r="P215" s="144">
        <f>P216</f>
        <v>0</v>
      </c>
      <c r="R215" s="144">
        <f>R216</f>
        <v>2.0131249999999996E-2</v>
      </c>
      <c r="T215" s="145">
        <f>T216</f>
        <v>0</v>
      </c>
      <c r="AR215" s="139" t="s">
        <v>205</v>
      </c>
      <c r="AT215" s="146" t="s">
        <v>75</v>
      </c>
      <c r="AU215" s="146" t="s">
        <v>76</v>
      </c>
      <c r="AY215" s="139" t="s">
        <v>194</v>
      </c>
      <c r="BK215" s="147">
        <f>BK216</f>
        <v>0</v>
      </c>
    </row>
    <row r="216" spans="2:65" s="137" customFormat="1" ht="22.9" customHeight="1">
      <c r="B216" s="138"/>
      <c r="D216" s="139" t="s">
        <v>75</v>
      </c>
      <c r="E216" s="148" t="s">
        <v>1288</v>
      </c>
      <c r="F216" s="148" t="s">
        <v>1289</v>
      </c>
      <c r="I216" s="141"/>
      <c r="J216" s="149">
        <f>BK216</f>
        <v>0</v>
      </c>
      <c r="L216" s="138"/>
      <c r="M216" s="143"/>
      <c r="P216" s="144">
        <f>SUM(P217:P221)</f>
        <v>0</v>
      </c>
      <c r="R216" s="144">
        <f>SUM(R217:R221)</f>
        <v>2.0131249999999996E-2</v>
      </c>
      <c r="T216" s="145">
        <f>SUM(T217:T221)</f>
        <v>0</v>
      </c>
      <c r="AR216" s="139" t="s">
        <v>205</v>
      </c>
      <c r="AT216" s="146" t="s">
        <v>75</v>
      </c>
      <c r="AU216" s="146" t="s">
        <v>84</v>
      </c>
      <c r="AY216" s="139" t="s">
        <v>194</v>
      </c>
      <c r="BK216" s="147">
        <f>SUM(BK217:BK221)</f>
        <v>0</v>
      </c>
    </row>
    <row r="217" spans="2:65" s="18" customFormat="1" ht="33" customHeight="1">
      <c r="B217" s="121"/>
      <c r="C217" s="150" t="s">
        <v>554</v>
      </c>
      <c r="D217" s="150" t="s">
        <v>197</v>
      </c>
      <c r="E217" s="151" t="s">
        <v>1290</v>
      </c>
      <c r="F217" s="152" t="s">
        <v>1291</v>
      </c>
      <c r="G217" s="153" t="s">
        <v>419</v>
      </c>
      <c r="H217" s="154">
        <v>10.484999999999999</v>
      </c>
      <c r="I217" s="155"/>
      <c r="J217" s="155">
        <f>ROUND(I217*H217,2)</f>
        <v>0</v>
      </c>
      <c r="K217" s="156"/>
      <c r="L217" s="177" t="s">
        <v>3462</v>
      </c>
      <c r="M217" s="157" t="s">
        <v>1</v>
      </c>
      <c r="N217" s="120" t="s">
        <v>42</v>
      </c>
      <c r="P217" s="158">
        <f>O217*H217</f>
        <v>0</v>
      </c>
      <c r="Q217" s="158">
        <v>8.4999999999999995E-4</v>
      </c>
      <c r="R217" s="158">
        <f>Q217*H217</f>
        <v>8.9122499999999983E-3</v>
      </c>
      <c r="S217" s="158">
        <v>0</v>
      </c>
      <c r="T217" s="159">
        <f>S217*H217</f>
        <v>0</v>
      </c>
      <c r="AR217" s="106" t="s">
        <v>420</v>
      </c>
      <c r="AT217" s="106" t="s">
        <v>197</v>
      </c>
      <c r="AU217" s="106" t="s">
        <v>174</v>
      </c>
      <c r="AY217" s="3" t="s">
        <v>194</v>
      </c>
      <c r="BE217" s="81">
        <f>IF(N217="základná",J217,0)</f>
        <v>0</v>
      </c>
      <c r="BF217" s="81">
        <f>IF(N217="znížená",J217,0)</f>
        <v>0</v>
      </c>
      <c r="BG217" s="81">
        <f>IF(N217="zákl. prenesená",J217,0)</f>
        <v>0</v>
      </c>
      <c r="BH217" s="81">
        <f>IF(N217="zníž. prenesená",J217,0)</f>
        <v>0</v>
      </c>
      <c r="BI217" s="81">
        <f>IF(N217="nulová",J217,0)</f>
        <v>0</v>
      </c>
      <c r="BJ217" s="3" t="s">
        <v>174</v>
      </c>
      <c r="BK217" s="81">
        <f>ROUND(I217*H217,2)</f>
        <v>0</v>
      </c>
      <c r="BL217" s="3" t="s">
        <v>420</v>
      </c>
      <c r="BM217" s="106" t="s">
        <v>1292</v>
      </c>
    </row>
    <row r="218" spans="2:65" s="18" customFormat="1" ht="24.2" customHeight="1">
      <c r="B218" s="121"/>
      <c r="C218" s="165" t="s">
        <v>558</v>
      </c>
      <c r="D218" s="165" t="s">
        <v>209</v>
      </c>
      <c r="E218" s="166" t="s">
        <v>1293</v>
      </c>
      <c r="F218" s="167" t="s">
        <v>1294</v>
      </c>
      <c r="G218" s="168" t="s">
        <v>216</v>
      </c>
      <c r="H218" s="169">
        <v>11.218999999999999</v>
      </c>
      <c r="I218" s="170"/>
      <c r="J218" s="170">
        <f>ROUND(I218*H218,2)</f>
        <v>0</v>
      </c>
      <c r="K218" s="171"/>
      <c r="L218" s="177" t="s">
        <v>3462</v>
      </c>
      <c r="M218" s="173" t="s">
        <v>1</v>
      </c>
      <c r="N218" s="174" t="s">
        <v>42</v>
      </c>
      <c r="P218" s="158">
        <f>O218*H218</f>
        <v>0</v>
      </c>
      <c r="Q218" s="158">
        <v>1E-3</v>
      </c>
      <c r="R218" s="158">
        <f>Q218*H218</f>
        <v>1.1219E-2</v>
      </c>
      <c r="S218" s="158">
        <v>0</v>
      </c>
      <c r="T218" s="159">
        <f>S218*H218</f>
        <v>0</v>
      </c>
      <c r="AR218" s="106" t="s">
        <v>352</v>
      </c>
      <c r="AT218" s="106" t="s">
        <v>209</v>
      </c>
      <c r="AU218" s="106" t="s">
        <v>174</v>
      </c>
      <c r="AY218" s="3" t="s">
        <v>194</v>
      </c>
      <c r="BE218" s="81">
        <f>IF(N218="základná",J218,0)</f>
        <v>0</v>
      </c>
      <c r="BF218" s="81">
        <f>IF(N218="znížená",J218,0)</f>
        <v>0</v>
      </c>
      <c r="BG218" s="81">
        <f>IF(N218="zákl. prenesená",J218,0)</f>
        <v>0</v>
      </c>
      <c r="BH218" s="81">
        <f>IF(N218="zníž. prenesená",J218,0)</f>
        <v>0</v>
      </c>
      <c r="BI218" s="81">
        <f>IF(N218="nulová",J218,0)</f>
        <v>0</v>
      </c>
      <c r="BJ218" s="3" t="s">
        <v>174</v>
      </c>
      <c r="BK218" s="81">
        <f>ROUND(I218*H218,2)</f>
        <v>0</v>
      </c>
      <c r="BL218" s="3" t="s">
        <v>352</v>
      </c>
      <c r="BM218" s="106" t="s">
        <v>1295</v>
      </c>
    </row>
    <row r="219" spans="2:65" s="18" customFormat="1" ht="16.5" customHeight="1">
      <c r="B219" s="121"/>
      <c r="C219" s="150" t="s">
        <v>562</v>
      </c>
      <c r="D219" s="150" t="s">
        <v>197</v>
      </c>
      <c r="E219" s="151" t="s">
        <v>1296</v>
      </c>
      <c r="F219" s="152" t="s">
        <v>1297</v>
      </c>
      <c r="G219" s="153" t="s">
        <v>1258</v>
      </c>
      <c r="H219" s="154"/>
      <c r="I219" s="155"/>
      <c r="J219" s="155">
        <f>ROUND(I219*H219,2)</f>
        <v>0</v>
      </c>
      <c r="K219" s="156"/>
      <c r="L219" s="19"/>
      <c r="M219" s="157" t="s">
        <v>1</v>
      </c>
      <c r="N219" s="120" t="s">
        <v>42</v>
      </c>
      <c r="P219" s="158">
        <f>O219*H219</f>
        <v>0</v>
      </c>
      <c r="Q219" s="158">
        <v>0</v>
      </c>
      <c r="R219" s="158">
        <f>Q219*H219</f>
        <v>0</v>
      </c>
      <c r="S219" s="158">
        <v>0</v>
      </c>
      <c r="T219" s="159">
        <f>S219*H219</f>
        <v>0</v>
      </c>
      <c r="AR219" s="106" t="s">
        <v>420</v>
      </c>
      <c r="AT219" s="106" t="s">
        <v>197</v>
      </c>
      <c r="AU219" s="106" t="s">
        <v>174</v>
      </c>
      <c r="AY219" s="3" t="s">
        <v>194</v>
      </c>
      <c r="BE219" s="81">
        <f>IF(N219="základná",J219,0)</f>
        <v>0</v>
      </c>
      <c r="BF219" s="81">
        <f>IF(N219="znížená",J219,0)</f>
        <v>0</v>
      </c>
      <c r="BG219" s="81">
        <f>IF(N219="zákl. prenesená",J219,0)</f>
        <v>0</v>
      </c>
      <c r="BH219" s="81">
        <f>IF(N219="zníž. prenesená",J219,0)</f>
        <v>0</v>
      </c>
      <c r="BI219" s="81">
        <f>IF(N219="nulová",J219,0)</f>
        <v>0</v>
      </c>
      <c r="BJ219" s="3" t="s">
        <v>174</v>
      </c>
      <c r="BK219" s="81">
        <f>ROUND(I219*H219,2)</f>
        <v>0</v>
      </c>
      <c r="BL219" s="3" t="s">
        <v>420</v>
      </c>
      <c r="BM219" s="106" t="s">
        <v>1298</v>
      </c>
    </row>
    <row r="220" spans="2:65" s="18" customFormat="1" ht="16.5" customHeight="1">
      <c r="B220" s="121"/>
      <c r="C220" s="150" t="s">
        <v>566</v>
      </c>
      <c r="D220" s="150" t="s">
        <v>197</v>
      </c>
      <c r="E220" s="151" t="s">
        <v>1299</v>
      </c>
      <c r="F220" s="152" t="s">
        <v>1300</v>
      </c>
      <c r="G220" s="153" t="s">
        <v>1258</v>
      </c>
      <c r="H220" s="154"/>
      <c r="I220" s="155"/>
      <c r="J220" s="155">
        <f>ROUND(I220*H220,2)</f>
        <v>0</v>
      </c>
      <c r="K220" s="156"/>
      <c r="L220" s="19"/>
      <c r="M220" s="157" t="s">
        <v>1</v>
      </c>
      <c r="N220" s="120" t="s">
        <v>42</v>
      </c>
      <c r="P220" s="158">
        <f>O220*H220</f>
        <v>0</v>
      </c>
      <c r="Q220" s="158">
        <v>0</v>
      </c>
      <c r="R220" s="158">
        <f>Q220*H220</f>
        <v>0</v>
      </c>
      <c r="S220" s="158">
        <v>0</v>
      </c>
      <c r="T220" s="159">
        <f>S220*H220</f>
        <v>0</v>
      </c>
      <c r="AR220" s="106" t="s">
        <v>352</v>
      </c>
      <c r="AT220" s="106" t="s">
        <v>197</v>
      </c>
      <c r="AU220" s="106" t="s">
        <v>174</v>
      </c>
      <c r="AY220" s="3" t="s">
        <v>194</v>
      </c>
      <c r="BE220" s="81">
        <f>IF(N220="základná",J220,0)</f>
        <v>0</v>
      </c>
      <c r="BF220" s="81">
        <f>IF(N220="znížená",J220,0)</f>
        <v>0</v>
      </c>
      <c r="BG220" s="81">
        <f>IF(N220="zákl. prenesená",J220,0)</f>
        <v>0</v>
      </c>
      <c r="BH220" s="81">
        <f>IF(N220="zníž. prenesená",J220,0)</f>
        <v>0</v>
      </c>
      <c r="BI220" s="81">
        <f>IF(N220="nulová",J220,0)</f>
        <v>0</v>
      </c>
      <c r="BJ220" s="3" t="s">
        <v>174</v>
      </c>
      <c r="BK220" s="81">
        <f>ROUND(I220*H220,2)</f>
        <v>0</v>
      </c>
      <c r="BL220" s="3" t="s">
        <v>352</v>
      </c>
      <c r="BM220" s="106" t="s">
        <v>1301</v>
      </c>
    </row>
    <row r="221" spans="2:65" s="18" customFormat="1" ht="16.5" customHeight="1">
      <c r="B221" s="121"/>
      <c r="C221" s="150" t="s">
        <v>420</v>
      </c>
      <c r="D221" s="150" t="s">
        <v>197</v>
      </c>
      <c r="E221" s="151" t="s">
        <v>1302</v>
      </c>
      <c r="F221" s="152" t="s">
        <v>1303</v>
      </c>
      <c r="G221" s="153" t="s">
        <v>1258</v>
      </c>
      <c r="H221" s="154"/>
      <c r="I221" s="155"/>
      <c r="J221" s="155">
        <f>ROUND(I221*H221,2)</f>
        <v>0</v>
      </c>
      <c r="K221" s="156"/>
      <c r="L221" s="19"/>
      <c r="M221" s="157" t="s">
        <v>1</v>
      </c>
      <c r="N221" s="120" t="s">
        <v>42</v>
      </c>
      <c r="P221" s="158">
        <f>O221*H221</f>
        <v>0</v>
      </c>
      <c r="Q221" s="158">
        <v>0</v>
      </c>
      <c r="R221" s="158">
        <f>Q221*H221</f>
        <v>0</v>
      </c>
      <c r="S221" s="158">
        <v>0</v>
      </c>
      <c r="T221" s="159">
        <f>S221*H221</f>
        <v>0</v>
      </c>
      <c r="AR221" s="106" t="s">
        <v>420</v>
      </c>
      <c r="AT221" s="106" t="s">
        <v>197</v>
      </c>
      <c r="AU221" s="106" t="s">
        <v>174</v>
      </c>
      <c r="AY221" s="3" t="s">
        <v>194</v>
      </c>
      <c r="BE221" s="81">
        <f>IF(N221="základná",J221,0)</f>
        <v>0</v>
      </c>
      <c r="BF221" s="81">
        <f>IF(N221="znížená",J221,0)</f>
        <v>0</v>
      </c>
      <c r="BG221" s="81">
        <f>IF(N221="zákl. prenesená",J221,0)</f>
        <v>0</v>
      </c>
      <c r="BH221" s="81">
        <f>IF(N221="zníž. prenesená",J221,0)</f>
        <v>0</v>
      </c>
      <c r="BI221" s="81">
        <f>IF(N221="nulová",J221,0)</f>
        <v>0</v>
      </c>
      <c r="BJ221" s="3" t="s">
        <v>174</v>
      </c>
      <c r="BK221" s="81">
        <f>ROUND(I221*H221,2)</f>
        <v>0</v>
      </c>
      <c r="BL221" s="3" t="s">
        <v>420</v>
      </c>
      <c r="BM221" s="106" t="s">
        <v>1304</v>
      </c>
    </row>
    <row r="222" spans="2:65" s="137" customFormat="1" ht="25.9" customHeight="1">
      <c r="B222" s="138"/>
      <c r="D222" s="139" t="s">
        <v>75</v>
      </c>
      <c r="E222" s="140" t="s">
        <v>354</v>
      </c>
      <c r="F222" s="140" t="s">
        <v>355</v>
      </c>
      <c r="I222" s="141"/>
      <c r="J222" s="142">
        <f>BK222</f>
        <v>0</v>
      </c>
      <c r="L222" s="138"/>
      <c r="M222" s="143"/>
      <c r="P222" s="144">
        <f>P223</f>
        <v>0</v>
      </c>
      <c r="R222" s="144">
        <f>R223</f>
        <v>0</v>
      </c>
      <c r="T222" s="145">
        <f>T223</f>
        <v>0</v>
      </c>
      <c r="AR222" s="139" t="s">
        <v>213</v>
      </c>
      <c r="AT222" s="146" t="s">
        <v>75</v>
      </c>
      <c r="AU222" s="146" t="s">
        <v>76</v>
      </c>
      <c r="AY222" s="139" t="s">
        <v>194</v>
      </c>
      <c r="BK222" s="147">
        <f>BK223</f>
        <v>0</v>
      </c>
    </row>
    <row r="223" spans="2:65" s="18" customFormat="1" ht="16.5" customHeight="1">
      <c r="B223" s="121"/>
      <c r="C223" s="150" t="s">
        <v>573</v>
      </c>
      <c r="D223" s="150" t="s">
        <v>197</v>
      </c>
      <c r="E223" s="151" t="s">
        <v>1305</v>
      </c>
      <c r="F223" s="152" t="s">
        <v>1306</v>
      </c>
      <c r="G223" s="153" t="s">
        <v>358</v>
      </c>
      <c r="H223" s="154">
        <v>32</v>
      </c>
      <c r="I223" s="155"/>
      <c r="J223" s="155">
        <f>ROUND(I223*H223,2)</f>
        <v>0</v>
      </c>
      <c r="K223" s="156"/>
      <c r="L223" s="19"/>
      <c r="M223" s="160" t="s">
        <v>1</v>
      </c>
      <c r="N223" s="161" t="s">
        <v>42</v>
      </c>
      <c r="O223" s="162"/>
      <c r="P223" s="163">
        <f>O223*H223</f>
        <v>0</v>
      </c>
      <c r="Q223" s="163">
        <v>0</v>
      </c>
      <c r="R223" s="163">
        <f>Q223*H223</f>
        <v>0</v>
      </c>
      <c r="S223" s="163">
        <v>0</v>
      </c>
      <c r="T223" s="164">
        <f>S223*H223</f>
        <v>0</v>
      </c>
      <c r="AR223" s="106" t="s">
        <v>359</v>
      </c>
      <c r="AT223" s="106" t="s">
        <v>197</v>
      </c>
      <c r="AU223" s="106" t="s">
        <v>84</v>
      </c>
      <c r="AY223" s="3" t="s">
        <v>194</v>
      </c>
      <c r="BE223" s="81">
        <f>IF(N223="základná",J223,0)</f>
        <v>0</v>
      </c>
      <c r="BF223" s="81">
        <f>IF(N223="znížená",J223,0)</f>
        <v>0</v>
      </c>
      <c r="BG223" s="81">
        <f>IF(N223="zákl. prenesená",J223,0)</f>
        <v>0</v>
      </c>
      <c r="BH223" s="81">
        <f>IF(N223="zníž. prenesená",J223,0)</f>
        <v>0</v>
      </c>
      <c r="BI223" s="81">
        <f>IF(N223="nulová",J223,0)</f>
        <v>0</v>
      </c>
      <c r="BJ223" s="3" t="s">
        <v>174</v>
      </c>
      <c r="BK223" s="81">
        <f>ROUND(I223*H223,2)</f>
        <v>0</v>
      </c>
      <c r="BL223" s="3" t="s">
        <v>359</v>
      </c>
      <c r="BM223" s="106" t="s">
        <v>1307</v>
      </c>
    </row>
    <row r="224" spans="2:65" s="18" customFormat="1" ht="6.95" customHeight="1">
      <c r="B224" s="33"/>
      <c r="C224" s="34"/>
      <c r="D224" s="34"/>
      <c r="E224" s="34"/>
      <c r="F224" s="34"/>
      <c r="G224" s="34"/>
      <c r="H224" s="34"/>
      <c r="I224" s="34"/>
      <c r="J224" s="34"/>
      <c r="K224" s="34"/>
      <c r="L224" s="19"/>
    </row>
  </sheetData>
  <autoFilter ref="C141:K223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2"/>
  <sheetViews>
    <sheetView showGridLines="0" topLeftCell="A160" workbookViewId="0">
      <selection activeCell="F156" sqref="F156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17.66406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98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1308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29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J110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ROUND((SUM(BE110:BE117) + SUM(BE137:BE181)),  2)</f>
        <v>0</v>
      </c>
      <c r="G35" s="96"/>
      <c r="H35" s="96"/>
      <c r="I35" s="97">
        <v>0.23</v>
      </c>
      <c r="J35" s="95">
        <f>ROUND(((SUM(BE110:BE117) + SUM(BE137:BE181))*I35),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ROUND((SUM(BF110:BF117) + SUM(BF137:BF181)),  2)</f>
        <v>0</v>
      </c>
      <c r="I36" s="99">
        <v>0.23</v>
      </c>
      <c r="J36" s="98">
        <f>ROUND(((SUM(BF110:BF117) + SUM(BF137:BF181))*I36),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ROUND((SUM(BG110:BG117) + SUM(BG137:BG181)),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ROUND((SUM(BH110:BH117) + SUM(BH137:BH181)),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ROUND((SUM(BI110:BI117) + SUM(BI137:BI181)),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SO33 - Stanovište tlmivky 110 kV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>Košice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J137</f>
        <v>0</v>
      </c>
      <c r="L96" s="19"/>
      <c r="AU96" s="3" t="s">
        <v>166</v>
      </c>
    </row>
    <row r="97" spans="2:65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J138</f>
        <v>0</v>
      </c>
      <c r="L97" s="110"/>
    </row>
    <row r="98" spans="2:65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J139</f>
        <v>0</v>
      </c>
      <c r="L98" s="115"/>
    </row>
    <row r="99" spans="2:65" s="114" customFormat="1" ht="19.899999999999999" customHeight="1">
      <c r="B99" s="115"/>
      <c r="D99" s="116" t="s">
        <v>715</v>
      </c>
      <c r="E99" s="117"/>
      <c r="F99" s="117"/>
      <c r="G99" s="117"/>
      <c r="H99" s="117"/>
      <c r="I99" s="117"/>
      <c r="J99" s="118">
        <f>J148</f>
        <v>0</v>
      </c>
      <c r="L99" s="115"/>
    </row>
    <row r="100" spans="2:65" s="114" customFormat="1" ht="19.899999999999999" customHeight="1">
      <c r="B100" s="115"/>
      <c r="D100" s="116" t="s">
        <v>1085</v>
      </c>
      <c r="E100" s="117"/>
      <c r="F100" s="117"/>
      <c r="G100" s="117"/>
      <c r="H100" s="117"/>
      <c r="I100" s="117"/>
      <c r="J100" s="118">
        <f>J152</f>
        <v>0</v>
      </c>
      <c r="L100" s="115"/>
    </row>
    <row r="101" spans="2:65" s="114" customFormat="1" ht="19.899999999999999" customHeight="1">
      <c r="B101" s="115"/>
      <c r="D101" s="116" t="s">
        <v>1086</v>
      </c>
      <c r="E101" s="117"/>
      <c r="F101" s="117"/>
      <c r="G101" s="117"/>
      <c r="H101" s="117"/>
      <c r="I101" s="117"/>
      <c r="J101" s="118">
        <f>J156</f>
        <v>0</v>
      </c>
      <c r="L101" s="115"/>
    </row>
    <row r="102" spans="2:65" s="114" customFormat="1" ht="19.899999999999999" customHeight="1">
      <c r="B102" s="115"/>
      <c r="D102" s="116" t="s">
        <v>716</v>
      </c>
      <c r="E102" s="117"/>
      <c r="F102" s="117"/>
      <c r="G102" s="117"/>
      <c r="H102" s="117"/>
      <c r="I102" s="117"/>
      <c r="J102" s="118">
        <f>J159</f>
        <v>0</v>
      </c>
      <c r="L102" s="115"/>
    </row>
    <row r="103" spans="2:65" s="114" customFormat="1" ht="19.899999999999999" customHeight="1">
      <c r="B103" s="115"/>
      <c r="D103" s="116" t="s">
        <v>1089</v>
      </c>
      <c r="E103" s="117"/>
      <c r="F103" s="117"/>
      <c r="G103" s="117"/>
      <c r="H103" s="117"/>
      <c r="I103" s="117"/>
      <c r="J103" s="118">
        <f>J168</f>
        <v>0</v>
      </c>
      <c r="L103" s="115"/>
    </row>
    <row r="104" spans="2:65" s="114" customFormat="1" ht="19.899999999999999" customHeight="1">
      <c r="B104" s="115"/>
      <c r="D104" s="116" t="s">
        <v>1090</v>
      </c>
      <c r="E104" s="117"/>
      <c r="F104" s="117"/>
      <c r="G104" s="117"/>
      <c r="H104" s="117"/>
      <c r="I104" s="117"/>
      <c r="J104" s="118">
        <f>J170</f>
        <v>0</v>
      </c>
      <c r="L104" s="115"/>
    </row>
    <row r="105" spans="2:65" s="109" customFormat="1" ht="24.95" customHeight="1">
      <c r="B105" s="110"/>
      <c r="D105" s="111" t="s">
        <v>1091</v>
      </c>
      <c r="E105" s="112"/>
      <c r="F105" s="112"/>
      <c r="G105" s="112"/>
      <c r="H105" s="112"/>
      <c r="I105" s="112"/>
      <c r="J105" s="113">
        <f>J172</f>
        <v>0</v>
      </c>
      <c r="L105" s="110"/>
    </row>
    <row r="106" spans="2:65" s="114" customFormat="1" ht="19.899999999999999" customHeight="1">
      <c r="B106" s="115"/>
      <c r="D106" s="116" t="s">
        <v>1309</v>
      </c>
      <c r="E106" s="117"/>
      <c r="F106" s="117"/>
      <c r="G106" s="117"/>
      <c r="H106" s="117"/>
      <c r="I106" s="117"/>
      <c r="J106" s="118">
        <f>J173</f>
        <v>0</v>
      </c>
      <c r="L106" s="115"/>
    </row>
    <row r="107" spans="2:65" s="114" customFormat="1" ht="19.899999999999999" customHeight="1">
      <c r="B107" s="115"/>
      <c r="D107" s="116" t="s">
        <v>1093</v>
      </c>
      <c r="E107" s="117"/>
      <c r="F107" s="117"/>
      <c r="G107" s="117"/>
      <c r="H107" s="117"/>
      <c r="I107" s="117"/>
      <c r="J107" s="118">
        <f>J178</f>
        <v>0</v>
      </c>
      <c r="L107" s="115"/>
    </row>
    <row r="108" spans="2:65" s="18" customFormat="1" ht="21.75" customHeight="1">
      <c r="B108" s="19"/>
      <c r="L108" s="19"/>
    </row>
    <row r="109" spans="2:65" s="18" customFormat="1" ht="6.95" customHeight="1">
      <c r="B109" s="19"/>
      <c r="L109" s="19"/>
    </row>
    <row r="110" spans="2:65" s="18" customFormat="1" ht="29.25" customHeight="1">
      <c r="B110" s="19"/>
      <c r="C110" s="108" t="s">
        <v>171</v>
      </c>
      <c r="J110" s="119">
        <f>ROUND(J111 + J112 + J113 + J114 + J115 + J116,2)</f>
        <v>0</v>
      </c>
      <c r="L110" s="19"/>
      <c r="N110" s="120" t="s">
        <v>40</v>
      </c>
    </row>
    <row r="111" spans="2:65" s="18" customFormat="1" ht="18" customHeight="1">
      <c r="B111" s="121"/>
      <c r="C111" s="122"/>
      <c r="D111" s="185" t="s">
        <v>172</v>
      </c>
      <c r="E111" s="185"/>
      <c r="F111" s="185"/>
      <c r="G111" s="122"/>
      <c r="H111" s="122"/>
      <c r="I111" s="122"/>
      <c r="J111" s="123">
        <v>0</v>
      </c>
      <c r="K111" s="122"/>
      <c r="L111" s="121"/>
      <c r="M111" s="122"/>
      <c r="N111" s="79" t="s">
        <v>42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4" t="s">
        <v>173</v>
      </c>
      <c r="AZ111" s="122"/>
      <c r="BA111" s="122"/>
      <c r="BB111" s="122"/>
      <c r="BC111" s="122"/>
      <c r="BD111" s="122"/>
      <c r="BE111" s="125">
        <f t="shared" ref="BE111:BE116" si="0">IF(N111="základná",J111,0)</f>
        <v>0</v>
      </c>
      <c r="BF111" s="125">
        <f t="shared" ref="BF111:BF116" si="1">IF(N111="znížená",J111,0)</f>
        <v>0</v>
      </c>
      <c r="BG111" s="125">
        <f t="shared" ref="BG111:BG116" si="2">IF(N111="zákl. prenesená",J111,0)</f>
        <v>0</v>
      </c>
      <c r="BH111" s="125">
        <f t="shared" ref="BH111:BH116" si="3">IF(N111="zníž. prenesená",J111,0)</f>
        <v>0</v>
      </c>
      <c r="BI111" s="125">
        <f t="shared" ref="BI111:BI116" si="4">IF(N111="nulová",J111,0)</f>
        <v>0</v>
      </c>
      <c r="BJ111" s="124" t="s">
        <v>174</v>
      </c>
      <c r="BK111" s="122"/>
      <c r="BL111" s="122"/>
      <c r="BM111" s="122"/>
    </row>
    <row r="112" spans="2:65" s="18" customFormat="1" ht="18" customHeight="1">
      <c r="B112" s="121"/>
      <c r="C112" s="122"/>
      <c r="D112" s="185" t="s">
        <v>175</v>
      </c>
      <c r="E112" s="185"/>
      <c r="F112" s="185"/>
      <c r="G112" s="122"/>
      <c r="H112" s="122"/>
      <c r="I112" s="122"/>
      <c r="J112" s="123">
        <v>0</v>
      </c>
      <c r="K112" s="122"/>
      <c r="L112" s="121"/>
      <c r="M112" s="122"/>
      <c r="N112" s="79" t="s">
        <v>42</v>
      </c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4" t="s">
        <v>173</v>
      </c>
      <c r="AZ112" s="122"/>
      <c r="BA112" s="122"/>
      <c r="BB112" s="122"/>
      <c r="BC112" s="122"/>
      <c r="BD112" s="122"/>
      <c r="BE112" s="125">
        <f t="shared" si="0"/>
        <v>0</v>
      </c>
      <c r="BF112" s="125">
        <f t="shared" si="1"/>
        <v>0</v>
      </c>
      <c r="BG112" s="125">
        <f t="shared" si="2"/>
        <v>0</v>
      </c>
      <c r="BH112" s="125">
        <f t="shared" si="3"/>
        <v>0</v>
      </c>
      <c r="BI112" s="125">
        <f t="shared" si="4"/>
        <v>0</v>
      </c>
      <c r="BJ112" s="124" t="s">
        <v>174</v>
      </c>
      <c r="BK112" s="122"/>
      <c r="BL112" s="122"/>
      <c r="BM112" s="122"/>
    </row>
    <row r="113" spans="2:65" s="18" customFormat="1" ht="18" customHeight="1">
      <c r="B113" s="121"/>
      <c r="C113" s="122"/>
      <c r="D113" s="185" t="s">
        <v>176</v>
      </c>
      <c r="E113" s="185"/>
      <c r="F113" s="185"/>
      <c r="G113" s="122"/>
      <c r="H113" s="122"/>
      <c r="I113" s="122"/>
      <c r="J113" s="123">
        <v>0</v>
      </c>
      <c r="K113" s="122"/>
      <c r="L113" s="121"/>
      <c r="M113" s="122"/>
      <c r="N113" s="79" t="s">
        <v>42</v>
      </c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4" t="s">
        <v>173</v>
      </c>
      <c r="AZ113" s="122"/>
      <c r="BA113" s="122"/>
      <c r="BB113" s="122"/>
      <c r="BC113" s="122"/>
      <c r="BD113" s="122"/>
      <c r="BE113" s="125">
        <f t="shared" si="0"/>
        <v>0</v>
      </c>
      <c r="BF113" s="125">
        <f t="shared" si="1"/>
        <v>0</v>
      </c>
      <c r="BG113" s="125">
        <f t="shared" si="2"/>
        <v>0</v>
      </c>
      <c r="BH113" s="125">
        <f t="shared" si="3"/>
        <v>0</v>
      </c>
      <c r="BI113" s="125">
        <f t="shared" si="4"/>
        <v>0</v>
      </c>
      <c r="BJ113" s="124" t="s">
        <v>174</v>
      </c>
      <c r="BK113" s="122"/>
      <c r="BL113" s="122"/>
      <c r="BM113" s="122"/>
    </row>
    <row r="114" spans="2:65" s="18" customFormat="1" ht="18" customHeight="1">
      <c r="B114" s="121"/>
      <c r="C114" s="122"/>
      <c r="D114" s="185" t="s">
        <v>177</v>
      </c>
      <c r="E114" s="185"/>
      <c r="F114" s="185"/>
      <c r="G114" s="122"/>
      <c r="H114" s="122"/>
      <c r="I114" s="122"/>
      <c r="J114" s="123">
        <v>0</v>
      </c>
      <c r="K114" s="122"/>
      <c r="L114" s="121"/>
      <c r="M114" s="122"/>
      <c r="N114" s="79" t="s">
        <v>42</v>
      </c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4" t="s">
        <v>173</v>
      </c>
      <c r="AZ114" s="122"/>
      <c r="BA114" s="122"/>
      <c r="BB114" s="122"/>
      <c r="BC114" s="122"/>
      <c r="BD114" s="122"/>
      <c r="BE114" s="125">
        <f t="shared" si="0"/>
        <v>0</v>
      </c>
      <c r="BF114" s="125">
        <f t="shared" si="1"/>
        <v>0</v>
      </c>
      <c r="BG114" s="125">
        <f t="shared" si="2"/>
        <v>0</v>
      </c>
      <c r="BH114" s="125">
        <f t="shared" si="3"/>
        <v>0</v>
      </c>
      <c r="BI114" s="125">
        <f t="shared" si="4"/>
        <v>0</v>
      </c>
      <c r="BJ114" s="124" t="s">
        <v>174</v>
      </c>
      <c r="BK114" s="122"/>
      <c r="BL114" s="122"/>
      <c r="BM114" s="122"/>
    </row>
    <row r="115" spans="2:65" s="18" customFormat="1" ht="18" customHeight="1">
      <c r="B115" s="121"/>
      <c r="C115" s="122"/>
      <c r="D115" s="185" t="s">
        <v>178</v>
      </c>
      <c r="E115" s="185"/>
      <c r="F115" s="185"/>
      <c r="G115" s="122"/>
      <c r="H115" s="122"/>
      <c r="I115" s="122"/>
      <c r="J115" s="123">
        <v>0</v>
      </c>
      <c r="K115" s="122"/>
      <c r="L115" s="121"/>
      <c r="M115" s="122"/>
      <c r="N115" s="79" t="s">
        <v>42</v>
      </c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4" t="s">
        <v>173</v>
      </c>
      <c r="AZ115" s="122"/>
      <c r="BA115" s="122"/>
      <c r="BB115" s="122"/>
      <c r="BC115" s="122"/>
      <c r="BD115" s="122"/>
      <c r="BE115" s="125">
        <f t="shared" si="0"/>
        <v>0</v>
      </c>
      <c r="BF115" s="125">
        <f t="shared" si="1"/>
        <v>0</v>
      </c>
      <c r="BG115" s="125">
        <f t="shared" si="2"/>
        <v>0</v>
      </c>
      <c r="BH115" s="125">
        <f t="shared" si="3"/>
        <v>0</v>
      </c>
      <c r="BI115" s="125">
        <f t="shared" si="4"/>
        <v>0</v>
      </c>
      <c r="BJ115" s="124" t="s">
        <v>174</v>
      </c>
      <c r="BK115" s="122"/>
      <c r="BL115" s="122"/>
      <c r="BM115" s="122"/>
    </row>
    <row r="116" spans="2:65" s="18" customFormat="1" ht="18" customHeight="1">
      <c r="B116" s="121"/>
      <c r="C116" s="122"/>
      <c r="D116" s="126" t="s">
        <v>179</v>
      </c>
      <c r="E116" s="122"/>
      <c r="F116" s="122"/>
      <c r="G116" s="122"/>
      <c r="H116" s="122"/>
      <c r="I116" s="122"/>
      <c r="J116" s="123">
        <f>ROUND(J30*T116,2)</f>
        <v>0</v>
      </c>
      <c r="K116" s="122"/>
      <c r="L116" s="121"/>
      <c r="M116" s="122"/>
      <c r="N116" s="79" t="s">
        <v>42</v>
      </c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4" t="s">
        <v>180</v>
      </c>
      <c r="AZ116" s="122"/>
      <c r="BA116" s="122"/>
      <c r="BB116" s="122"/>
      <c r="BC116" s="122"/>
      <c r="BD116" s="122"/>
      <c r="BE116" s="125">
        <f t="shared" si="0"/>
        <v>0</v>
      </c>
      <c r="BF116" s="125">
        <f t="shared" si="1"/>
        <v>0</v>
      </c>
      <c r="BG116" s="125">
        <f t="shared" si="2"/>
        <v>0</v>
      </c>
      <c r="BH116" s="125">
        <f t="shared" si="3"/>
        <v>0</v>
      </c>
      <c r="BI116" s="125">
        <f t="shared" si="4"/>
        <v>0</v>
      </c>
      <c r="BJ116" s="124" t="s">
        <v>174</v>
      </c>
      <c r="BK116" s="122"/>
      <c r="BL116" s="122"/>
      <c r="BM116" s="122"/>
    </row>
    <row r="117" spans="2:65" s="18" customFormat="1">
      <c r="B117" s="19"/>
      <c r="L117" s="19"/>
    </row>
    <row r="118" spans="2:65" s="18" customFormat="1" ht="29.25" customHeight="1">
      <c r="B118" s="19"/>
      <c r="C118" s="53" t="s">
        <v>151</v>
      </c>
      <c r="J118" s="92">
        <f>ROUND(J96+J110,2)</f>
        <v>0</v>
      </c>
      <c r="L118" s="19"/>
    </row>
    <row r="119" spans="2:65" s="18" customFormat="1" ht="6.95" customHeight="1"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19"/>
    </row>
    <row r="123" spans="2:65" s="18" customFormat="1" ht="6.95" customHeight="1"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19"/>
    </row>
    <row r="124" spans="2:65" s="18" customFormat="1" ht="24.95" customHeight="1">
      <c r="B124" s="19"/>
      <c r="C124" s="7" t="s">
        <v>3460</v>
      </c>
      <c r="L124" s="19"/>
    </row>
    <row r="125" spans="2:65" s="18" customFormat="1" ht="6.95" customHeight="1">
      <c r="B125" s="19"/>
      <c r="L125" s="19"/>
    </row>
    <row r="126" spans="2:65" s="18" customFormat="1" ht="12" customHeight="1">
      <c r="B126" s="19"/>
      <c r="C126" s="12" t="s">
        <v>15</v>
      </c>
      <c r="L126" s="19"/>
    </row>
    <row r="127" spans="2:65" s="18" customFormat="1" ht="26.25" customHeight="1">
      <c r="B127" s="19"/>
      <c r="E127" s="226" t="str">
        <f>E7</f>
        <v>25A092 - 17981 - VAR ESt. 110 kV - doplnenie kompenzačnej tlmivky VVN a rekonštrukcia súvisiacich zariadení (II. časť  -</v>
      </c>
      <c r="F127" s="227"/>
      <c r="G127" s="227"/>
      <c r="H127" s="227"/>
      <c r="L127" s="19"/>
    </row>
    <row r="128" spans="2:65" s="18" customFormat="1" ht="12" customHeight="1">
      <c r="B128" s="19"/>
      <c r="C128" s="12" t="s">
        <v>153</v>
      </c>
      <c r="L128" s="19"/>
    </row>
    <row r="129" spans="2:65" s="18" customFormat="1" ht="16.5" customHeight="1">
      <c r="B129" s="19"/>
      <c r="E129" s="220" t="str">
        <f>E9</f>
        <v>SO33 - Stanovište tlmivky 110 kV</v>
      </c>
      <c r="F129" s="228"/>
      <c r="G129" s="228"/>
      <c r="H129" s="228"/>
      <c r="L129" s="19"/>
    </row>
    <row r="130" spans="2:65" s="18" customFormat="1" ht="6.95" customHeight="1">
      <c r="B130" s="19"/>
      <c r="L130" s="19"/>
    </row>
    <row r="131" spans="2:65" s="18" customFormat="1" ht="12" customHeight="1">
      <c r="B131" s="19"/>
      <c r="C131" s="12" t="s">
        <v>19</v>
      </c>
      <c r="F131" s="13" t="str">
        <f>F12</f>
        <v>Košice</v>
      </c>
      <c r="I131" s="12" t="s">
        <v>21</v>
      </c>
      <c r="J131" s="86" t="str">
        <f>IF(J12="","",J12)</f>
        <v>24. 6. 2026</v>
      </c>
      <c r="L131" s="19"/>
    </row>
    <row r="132" spans="2:65" s="18" customFormat="1" ht="6.95" customHeight="1">
      <c r="B132" s="19"/>
      <c r="L132" s="19"/>
    </row>
    <row r="133" spans="2:65" s="18" customFormat="1" ht="15.2" customHeight="1">
      <c r="B133" s="19"/>
      <c r="C133" s="12" t="s">
        <v>23</v>
      </c>
      <c r="F133" s="13" t="str">
        <f>E15</f>
        <v>Stredoslovenská distribučná, a.s.</v>
      </c>
      <c r="I133" s="12" t="s">
        <v>28</v>
      </c>
      <c r="J133" s="105" t="str">
        <f>E21</f>
        <v>Ing.Štefan Proks</v>
      </c>
      <c r="L133" s="19"/>
    </row>
    <row r="134" spans="2:65" s="18" customFormat="1" ht="15.2" customHeight="1">
      <c r="B134" s="19"/>
      <c r="C134" s="12" t="s">
        <v>27</v>
      </c>
      <c r="F134" s="13" t="str">
        <f>IF(E18="","",E18)</f>
        <v/>
      </c>
      <c r="I134" s="12" t="s">
        <v>31</v>
      </c>
      <c r="J134" s="105" t="str">
        <f>E24</f>
        <v xml:space="preserve"> </v>
      </c>
      <c r="L134" s="19"/>
    </row>
    <row r="135" spans="2:65" s="18" customFormat="1" ht="10.35" customHeight="1">
      <c r="B135" s="19"/>
      <c r="L135" s="19"/>
    </row>
    <row r="136" spans="2:65" s="127" customFormat="1" ht="29.25" customHeight="1">
      <c r="B136" s="128"/>
      <c r="C136" s="129" t="s">
        <v>181</v>
      </c>
      <c r="D136" s="130" t="s">
        <v>61</v>
      </c>
      <c r="E136" s="130" t="s">
        <v>57</v>
      </c>
      <c r="F136" s="130" t="s">
        <v>58</v>
      </c>
      <c r="G136" s="130" t="s">
        <v>182</v>
      </c>
      <c r="H136" s="130" t="s">
        <v>183</v>
      </c>
      <c r="I136" s="130" t="s">
        <v>184</v>
      </c>
      <c r="J136" s="131" t="s">
        <v>164</v>
      </c>
      <c r="K136" s="132" t="s">
        <v>185</v>
      </c>
      <c r="L136" s="128"/>
      <c r="M136" s="47" t="s">
        <v>1</v>
      </c>
      <c r="N136" s="48" t="s">
        <v>40</v>
      </c>
      <c r="O136" s="48" t="s">
        <v>186</v>
      </c>
      <c r="P136" s="48" t="s">
        <v>187</v>
      </c>
      <c r="Q136" s="48" t="s">
        <v>188</v>
      </c>
      <c r="R136" s="48" t="s">
        <v>189</v>
      </c>
      <c r="S136" s="48" t="s">
        <v>190</v>
      </c>
      <c r="T136" s="49" t="s">
        <v>191</v>
      </c>
    </row>
    <row r="137" spans="2:65" s="18" customFormat="1" ht="22.9" customHeight="1">
      <c r="B137" s="19"/>
      <c r="C137" s="53" t="s">
        <v>161</v>
      </c>
      <c r="J137" s="133">
        <f>BK137</f>
        <v>0</v>
      </c>
      <c r="L137" s="19"/>
      <c r="M137" s="50"/>
      <c r="N137" s="43"/>
      <c r="O137" s="43"/>
      <c r="P137" s="134">
        <f>P138+P172</f>
        <v>0</v>
      </c>
      <c r="Q137" s="43"/>
      <c r="R137" s="134">
        <f>R138+R172</f>
        <v>497.89107971499993</v>
      </c>
      <c r="S137" s="43"/>
      <c r="T137" s="135">
        <f>T138+T172</f>
        <v>0</v>
      </c>
      <c r="AT137" s="3" t="s">
        <v>75</v>
      </c>
      <c r="AU137" s="3" t="s">
        <v>166</v>
      </c>
      <c r="BK137" s="136">
        <f>BK138+BK172</f>
        <v>0</v>
      </c>
    </row>
    <row r="138" spans="2:65" s="137" customFormat="1" ht="25.9" customHeight="1">
      <c r="B138" s="138"/>
      <c r="D138" s="139" t="s">
        <v>75</v>
      </c>
      <c r="E138" s="140" t="s">
        <v>192</v>
      </c>
      <c r="F138" s="140" t="s">
        <v>193</v>
      </c>
      <c r="I138" s="141"/>
      <c r="J138" s="142">
        <f>BK138</f>
        <v>0</v>
      </c>
      <c r="L138" s="138"/>
      <c r="M138" s="143"/>
      <c r="P138" s="144">
        <f>P139+P148+P152+P156+P159+P168+P170</f>
        <v>0</v>
      </c>
      <c r="R138" s="144">
        <f>R139+R148+R152+R156+R159+R168+R170</f>
        <v>497.81896051499996</v>
      </c>
      <c r="T138" s="145">
        <f>T139+T148+T152+T156+T159+T168+T170</f>
        <v>0</v>
      </c>
      <c r="AR138" s="139" t="s">
        <v>84</v>
      </c>
      <c r="AT138" s="146" t="s">
        <v>75</v>
      </c>
      <c r="AU138" s="146" t="s">
        <v>76</v>
      </c>
      <c r="AY138" s="139" t="s">
        <v>194</v>
      </c>
      <c r="BK138" s="147">
        <f>BK139+BK148+BK152+BK156+BK159+BK168+BK170</f>
        <v>0</v>
      </c>
    </row>
    <row r="139" spans="2:65" s="137" customFormat="1" ht="22.9" customHeight="1">
      <c r="B139" s="138"/>
      <c r="D139" s="139" t="s">
        <v>75</v>
      </c>
      <c r="E139" s="148" t="s">
        <v>84</v>
      </c>
      <c r="F139" s="148" t="s">
        <v>1097</v>
      </c>
      <c r="I139" s="141"/>
      <c r="J139" s="149">
        <f>BK139</f>
        <v>0</v>
      </c>
      <c r="L139" s="138"/>
      <c r="M139" s="143"/>
      <c r="P139" s="144">
        <f>SUM(P140:P147)</f>
        <v>0</v>
      </c>
      <c r="R139" s="144">
        <f>SUM(R140:R147)</f>
        <v>1.4379999999999999</v>
      </c>
      <c r="T139" s="145">
        <f>SUM(T140:T147)</f>
        <v>0</v>
      </c>
      <c r="AR139" s="139" t="s">
        <v>84</v>
      </c>
      <c r="AT139" s="146" t="s">
        <v>75</v>
      </c>
      <c r="AU139" s="146" t="s">
        <v>84</v>
      </c>
      <c r="AY139" s="139" t="s">
        <v>194</v>
      </c>
      <c r="BK139" s="147">
        <f>SUM(BK140:BK147)</f>
        <v>0</v>
      </c>
    </row>
    <row r="140" spans="2:65" s="18" customFormat="1" ht="24.2" customHeight="1">
      <c r="B140" s="121"/>
      <c r="C140" s="150" t="s">
        <v>84</v>
      </c>
      <c r="D140" s="150" t="s">
        <v>197</v>
      </c>
      <c r="E140" s="151" t="s">
        <v>1101</v>
      </c>
      <c r="F140" s="152" t="s">
        <v>1102</v>
      </c>
      <c r="G140" s="153" t="s">
        <v>803</v>
      </c>
      <c r="H140" s="154">
        <v>590</v>
      </c>
      <c r="I140" s="155"/>
      <c r="J140" s="155">
        <f t="shared" ref="J140:J147" si="5">ROUND(I140*H140,2)</f>
        <v>0</v>
      </c>
      <c r="K140" s="156"/>
      <c r="L140" s="19"/>
      <c r="M140" s="157" t="s">
        <v>1</v>
      </c>
      <c r="N140" s="120" t="s">
        <v>42</v>
      </c>
      <c r="P140" s="158">
        <f t="shared" ref="P140:P147" si="6">O140*H140</f>
        <v>0</v>
      </c>
      <c r="Q140" s="158">
        <v>0</v>
      </c>
      <c r="R140" s="158">
        <f t="shared" ref="R140:R147" si="7">Q140*H140</f>
        <v>0</v>
      </c>
      <c r="S140" s="158">
        <v>0</v>
      </c>
      <c r="T140" s="159">
        <f t="shared" ref="T140:T147" si="8">S140*H140</f>
        <v>0</v>
      </c>
      <c r="AR140" s="106" t="s">
        <v>213</v>
      </c>
      <c r="AT140" s="106" t="s">
        <v>197</v>
      </c>
      <c r="AU140" s="106" t="s">
        <v>174</v>
      </c>
      <c r="AY140" s="3" t="s">
        <v>194</v>
      </c>
      <c r="BE140" s="81">
        <f t="shared" ref="BE140:BE147" si="9">IF(N140="základná",J140,0)</f>
        <v>0</v>
      </c>
      <c r="BF140" s="81">
        <f t="shared" ref="BF140:BF147" si="10">IF(N140="znížená",J140,0)</f>
        <v>0</v>
      </c>
      <c r="BG140" s="81">
        <f t="shared" ref="BG140:BG147" si="11">IF(N140="zákl. prenesená",J140,0)</f>
        <v>0</v>
      </c>
      <c r="BH140" s="81">
        <f t="shared" ref="BH140:BH147" si="12">IF(N140="zníž. prenesená",J140,0)</f>
        <v>0</v>
      </c>
      <c r="BI140" s="81">
        <f t="shared" ref="BI140:BI147" si="13">IF(N140="nulová",J140,0)</f>
        <v>0</v>
      </c>
      <c r="BJ140" s="3" t="s">
        <v>174</v>
      </c>
      <c r="BK140" s="81">
        <f t="shared" ref="BK140:BK147" si="14">ROUND(I140*H140,2)</f>
        <v>0</v>
      </c>
      <c r="BL140" s="3" t="s">
        <v>213</v>
      </c>
      <c r="BM140" s="106" t="s">
        <v>1310</v>
      </c>
    </row>
    <row r="141" spans="2:65" s="18" customFormat="1" ht="24.2" customHeight="1">
      <c r="B141" s="121"/>
      <c r="C141" s="150" t="s">
        <v>174</v>
      </c>
      <c r="D141" s="150" t="s">
        <v>197</v>
      </c>
      <c r="E141" s="151" t="s">
        <v>1104</v>
      </c>
      <c r="F141" s="152" t="s">
        <v>1105</v>
      </c>
      <c r="G141" s="153" t="s">
        <v>803</v>
      </c>
      <c r="H141" s="154">
        <v>590</v>
      </c>
      <c r="I141" s="155"/>
      <c r="J141" s="155">
        <f t="shared" si="5"/>
        <v>0</v>
      </c>
      <c r="K141" s="156"/>
      <c r="L141" s="19"/>
      <c r="M141" s="157" t="s">
        <v>1</v>
      </c>
      <c r="N141" s="120" t="s">
        <v>42</v>
      </c>
      <c r="P141" s="158">
        <f t="shared" si="6"/>
        <v>0</v>
      </c>
      <c r="Q141" s="158">
        <v>0</v>
      </c>
      <c r="R141" s="158">
        <f t="shared" si="7"/>
        <v>0</v>
      </c>
      <c r="S141" s="158">
        <v>0</v>
      </c>
      <c r="T141" s="159">
        <f t="shared" si="8"/>
        <v>0</v>
      </c>
      <c r="AR141" s="106" t="s">
        <v>213</v>
      </c>
      <c r="AT141" s="106" t="s">
        <v>197</v>
      </c>
      <c r="AU141" s="106" t="s">
        <v>174</v>
      </c>
      <c r="AY141" s="3" t="s">
        <v>194</v>
      </c>
      <c r="BE141" s="81">
        <f t="shared" si="9"/>
        <v>0</v>
      </c>
      <c r="BF141" s="81">
        <f t="shared" si="10"/>
        <v>0</v>
      </c>
      <c r="BG141" s="81">
        <f t="shared" si="11"/>
        <v>0</v>
      </c>
      <c r="BH141" s="81">
        <f t="shared" si="12"/>
        <v>0</v>
      </c>
      <c r="BI141" s="81">
        <f t="shared" si="13"/>
        <v>0</v>
      </c>
      <c r="BJ141" s="3" t="s">
        <v>174</v>
      </c>
      <c r="BK141" s="81">
        <f t="shared" si="14"/>
        <v>0</v>
      </c>
      <c r="BL141" s="3" t="s">
        <v>213</v>
      </c>
      <c r="BM141" s="106" t="s">
        <v>1311</v>
      </c>
    </row>
    <row r="142" spans="2:65" s="18" customFormat="1" ht="37.9" customHeight="1">
      <c r="B142" s="121"/>
      <c r="C142" s="150" t="s">
        <v>205</v>
      </c>
      <c r="D142" s="150" t="s">
        <v>197</v>
      </c>
      <c r="E142" s="151" t="s">
        <v>1113</v>
      </c>
      <c r="F142" s="152" t="s">
        <v>1114</v>
      </c>
      <c r="G142" s="153" t="s">
        <v>803</v>
      </c>
      <c r="H142" s="154">
        <v>284.86799999999999</v>
      </c>
      <c r="I142" s="155"/>
      <c r="J142" s="155">
        <f t="shared" si="5"/>
        <v>0</v>
      </c>
      <c r="K142" s="156"/>
      <c r="L142" s="19"/>
      <c r="M142" s="157" t="s">
        <v>1</v>
      </c>
      <c r="N142" s="120" t="s">
        <v>42</v>
      </c>
      <c r="P142" s="158">
        <f t="shared" si="6"/>
        <v>0</v>
      </c>
      <c r="Q142" s="158">
        <v>0</v>
      </c>
      <c r="R142" s="158">
        <f t="shared" si="7"/>
        <v>0</v>
      </c>
      <c r="S142" s="158">
        <v>0</v>
      </c>
      <c r="T142" s="159">
        <f t="shared" si="8"/>
        <v>0</v>
      </c>
      <c r="AR142" s="106" t="s">
        <v>213</v>
      </c>
      <c r="AT142" s="106" t="s">
        <v>197</v>
      </c>
      <c r="AU142" s="106" t="s">
        <v>174</v>
      </c>
      <c r="AY142" s="3" t="s">
        <v>194</v>
      </c>
      <c r="BE142" s="81">
        <f t="shared" si="9"/>
        <v>0</v>
      </c>
      <c r="BF142" s="81">
        <f t="shared" si="10"/>
        <v>0</v>
      </c>
      <c r="BG142" s="81">
        <f t="shared" si="11"/>
        <v>0</v>
      </c>
      <c r="BH142" s="81">
        <f t="shared" si="12"/>
        <v>0</v>
      </c>
      <c r="BI142" s="81">
        <f t="shared" si="13"/>
        <v>0</v>
      </c>
      <c r="BJ142" s="3" t="s">
        <v>174</v>
      </c>
      <c r="BK142" s="81">
        <f t="shared" si="14"/>
        <v>0</v>
      </c>
      <c r="BL142" s="3" t="s">
        <v>213</v>
      </c>
      <c r="BM142" s="106" t="s">
        <v>1312</v>
      </c>
    </row>
    <row r="143" spans="2:65" s="18" customFormat="1" ht="44.25" customHeight="1">
      <c r="B143" s="121"/>
      <c r="C143" s="150" t="s">
        <v>213</v>
      </c>
      <c r="D143" s="150" t="s">
        <v>197</v>
      </c>
      <c r="E143" s="151" t="s">
        <v>1116</v>
      </c>
      <c r="F143" s="152" t="s">
        <v>1117</v>
      </c>
      <c r="G143" s="153" t="s">
        <v>803</v>
      </c>
      <c r="H143" s="154">
        <v>1994.076</v>
      </c>
      <c r="I143" s="155"/>
      <c r="J143" s="155">
        <f t="shared" si="5"/>
        <v>0</v>
      </c>
      <c r="K143" s="156"/>
      <c r="L143" s="19"/>
      <c r="M143" s="157" t="s">
        <v>1</v>
      </c>
      <c r="N143" s="120" t="s">
        <v>42</v>
      </c>
      <c r="P143" s="158">
        <f t="shared" si="6"/>
        <v>0</v>
      </c>
      <c r="Q143" s="158">
        <v>0</v>
      </c>
      <c r="R143" s="158">
        <f t="shared" si="7"/>
        <v>0</v>
      </c>
      <c r="S143" s="158">
        <v>0</v>
      </c>
      <c r="T143" s="159">
        <f t="shared" si="8"/>
        <v>0</v>
      </c>
      <c r="AR143" s="106" t="s">
        <v>213</v>
      </c>
      <c r="AT143" s="106" t="s">
        <v>197</v>
      </c>
      <c r="AU143" s="106" t="s">
        <v>174</v>
      </c>
      <c r="AY143" s="3" t="s">
        <v>194</v>
      </c>
      <c r="BE143" s="81">
        <f t="shared" si="9"/>
        <v>0</v>
      </c>
      <c r="BF143" s="81">
        <f t="shared" si="10"/>
        <v>0</v>
      </c>
      <c r="BG143" s="81">
        <f t="shared" si="11"/>
        <v>0</v>
      </c>
      <c r="BH143" s="81">
        <f t="shared" si="12"/>
        <v>0</v>
      </c>
      <c r="BI143" s="81">
        <f t="shared" si="13"/>
        <v>0</v>
      </c>
      <c r="BJ143" s="3" t="s">
        <v>174</v>
      </c>
      <c r="BK143" s="81">
        <f t="shared" si="14"/>
        <v>0</v>
      </c>
      <c r="BL143" s="3" t="s">
        <v>213</v>
      </c>
      <c r="BM143" s="106" t="s">
        <v>1313</v>
      </c>
    </row>
    <row r="144" spans="2:65" s="18" customFormat="1" ht="21.75" customHeight="1">
      <c r="B144" s="121"/>
      <c r="C144" s="150" t="s">
        <v>218</v>
      </c>
      <c r="D144" s="150" t="s">
        <v>197</v>
      </c>
      <c r="E144" s="151" t="s">
        <v>1119</v>
      </c>
      <c r="F144" s="152" t="s">
        <v>1120</v>
      </c>
      <c r="G144" s="153" t="s">
        <v>803</v>
      </c>
      <c r="H144" s="154">
        <v>284.86799999999999</v>
      </c>
      <c r="I144" s="155"/>
      <c r="J144" s="155">
        <f t="shared" si="5"/>
        <v>0</v>
      </c>
      <c r="K144" s="156"/>
      <c r="L144" s="19"/>
      <c r="M144" s="157" t="s">
        <v>1</v>
      </c>
      <c r="N144" s="120" t="s">
        <v>42</v>
      </c>
      <c r="P144" s="158">
        <f t="shared" si="6"/>
        <v>0</v>
      </c>
      <c r="Q144" s="158">
        <v>0</v>
      </c>
      <c r="R144" s="158">
        <f t="shared" si="7"/>
        <v>0</v>
      </c>
      <c r="S144" s="158">
        <v>0</v>
      </c>
      <c r="T144" s="159">
        <f t="shared" si="8"/>
        <v>0</v>
      </c>
      <c r="AR144" s="106" t="s">
        <v>213</v>
      </c>
      <c r="AT144" s="106" t="s">
        <v>197</v>
      </c>
      <c r="AU144" s="106" t="s">
        <v>174</v>
      </c>
      <c r="AY144" s="3" t="s">
        <v>194</v>
      </c>
      <c r="BE144" s="81">
        <f t="shared" si="9"/>
        <v>0</v>
      </c>
      <c r="BF144" s="81">
        <f t="shared" si="10"/>
        <v>0</v>
      </c>
      <c r="BG144" s="81">
        <f t="shared" si="11"/>
        <v>0</v>
      </c>
      <c r="BH144" s="81">
        <f t="shared" si="12"/>
        <v>0</v>
      </c>
      <c r="BI144" s="81">
        <f t="shared" si="13"/>
        <v>0</v>
      </c>
      <c r="BJ144" s="3" t="s">
        <v>174</v>
      </c>
      <c r="BK144" s="81">
        <f t="shared" si="14"/>
        <v>0</v>
      </c>
      <c r="BL144" s="3" t="s">
        <v>213</v>
      </c>
      <c r="BM144" s="106" t="s">
        <v>1314</v>
      </c>
    </row>
    <row r="145" spans="2:65" s="18" customFormat="1" ht="24.2" customHeight="1">
      <c r="B145" s="121"/>
      <c r="C145" s="150" t="s">
        <v>220</v>
      </c>
      <c r="D145" s="150" t="s">
        <v>197</v>
      </c>
      <c r="E145" s="151" t="s">
        <v>1122</v>
      </c>
      <c r="F145" s="152" t="s">
        <v>1123</v>
      </c>
      <c r="G145" s="153" t="s">
        <v>200</v>
      </c>
      <c r="H145" s="154">
        <v>512.76199999999994</v>
      </c>
      <c r="I145" s="155"/>
      <c r="J145" s="155">
        <f t="shared" si="5"/>
        <v>0</v>
      </c>
      <c r="K145" s="156"/>
      <c r="L145" s="19"/>
      <c r="M145" s="157" t="s">
        <v>1</v>
      </c>
      <c r="N145" s="120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0</v>
      </c>
      <c r="T145" s="159">
        <f t="shared" si="8"/>
        <v>0</v>
      </c>
      <c r="AR145" s="106" t="s">
        <v>213</v>
      </c>
      <c r="AT145" s="106" t="s">
        <v>197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213</v>
      </c>
      <c r="BM145" s="106" t="s">
        <v>1315</v>
      </c>
    </row>
    <row r="146" spans="2:65" s="18" customFormat="1" ht="24.2" customHeight="1">
      <c r="B146" s="121"/>
      <c r="C146" s="150" t="s">
        <v>222</v>
      </c>
      <c r="D146" s="150" t="s">
        <v>197</v>
      </c>
      <c r="E146" s="151" t="s">
        <v>1316</v>
      </c>
      <c r="F146" s="152" t="s">
        <v>1317</v>
      </c>
      <c r="G146" s="153" t="s">
        <v>803</v>
      </c>
      <c r="H146" s="154">
        <v>65.799000000000007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213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213</v>
      </c>
      <c r="BM146" s="106" t="s">
        <v>1318</v>
      </c>
    </row>
    <row r="147" spans="2:65" s="18" customFormat="1" ht="16.5" customHeight="1">
      <c r="B147" s="121"/>
      <c r="C147" s="165" t="s">
        <v>224</v>
      </c>
      <c r="D147" s="165" t="s">
        <v>209</v>
      </c>
      <c r="E147" s="166" t="s">
        <v>1319</v>
      </c>
      <c r="F147" s="167" t="s">
        <v>1320</v>
      </c>
      <c r="G147" s="168" t="s">
        <v>200</v>
      </c>
      <c r="H147" s="169">
        <v>1.4379999999999999</v>
      </c>
      <c r="I147" s="170"/>
      <c r="J147" s="170">
        <f t="shared" si="5"/>
        <v>0</v>
      </c>
      <c r="K147" s="171"/>
      <c r="L147" s="172"/>
      <c r="M147" s="173" t="s">
        <v>1</v>
      </c>
      <c r="N147" s="174" t="s">
        <v>42</v>
      </c>
      <c r="P147" s="158">
        <f t="shared" si="6"/>
        <v>0</v>
      </c>
      <c r="Q147" s="158">
        <v>1</v>
      </c>
      <c r="R147" s="158">
        <f t="shared" si="7"/>
        <v>1.4379999999999999</v>
      </c>
      <c r="S147" s="158">
        <v>0</v>
      </c>
      <c r="T147" s="159">
        <f t="shared" si="8"/>
        <v>0</v>
      </c>
      <c r="AR147" s="106" t="s">
        <v>224</v>
      </c>
      <c r="AT147" s="106" t="s">
        <v>209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213</v>
      </c>
      <c r="BM147" s="106" t="s">
        <v>1321</v>
      </c>
    </row>
    <row r="148" spans="2:65" s="137" customFormat="1" ht="22.9" customHeight="1">
      <c r="B148" s="138"/>
      <c r="D148" s="139" t="s">
        <v>75</v>
      </c>
      <c r="E148" s="148" t="s">
        <v>174</v>
      </c>
      <c r="F148" s="148" t="s">
        <v>797</v>
      </c>
      <c r="I148" s="141"/>
      <c r="J148" s="149">
        <f>BK148</f>
        <v>0</v>
      </c>
      <c r="L148" s="138"/>
      <c r="M148" s="143"/>
      <c r="P148" s="144">
        <f>SUM(P149:P151)</f>
        <v>0</v>
      </c>
      <c r="R148" s="144">
        <f>SUM(R149:R151)</f>
        <v>491.05899999999997</v>
      </c>
      <c r="T148" s="145">
        <f>SUM(T149:T151)</f>
        <v>0</v>
      </c>
      <c r="AR148" s="139" t="s">
        <v>84</v>
      </c>
      <c r="AT148" s="146" t="s">
        <v>75</v>
      </c>
      <c r="AU148" s="146" t="s">
        <v>84</v>
      </c>
      <c r="AY148" s="139" t="s">
        <v>194</v>
      </c>
      <c r="BK148" s="147">
        <f>SUM(BK149:BK151)</f>
        <v>0</v>
      </c>
    </row>
    <row r="149" spans="2:65" s="18" customFormat="1" ht="33" customHeight="1">
      <c r="B149" s="121"/>
      <c r="C149" s="150" t="s">
        <v>195</v>
      </c>
      <c r="D149" s="150" t="s">
        <v>197</v>
      </c>
      <c r="E149" s="151" t="s">
        <v>798</v>
      </c>
      <c r="F149" s="152" t="s">
        <v>799</v>
      </c>
      <c r="G149" s="153" t="s">
        <v>419</v>
      </c>
      <c r="H149" s="154">
        <v>249.63</v>
      </c>
      <c r="I149" s="155"/>
      <c r="J149" s="155">
        <f>ROUND(I149*H149,2)</f>
        <v>0</v>
      </c>
      <c r="K149" s="156"/>
      <c r="L149" s="19"/>
      <c r="M149" s="157" t="s">
        <v>1</v>
      </c>
      <c r="N149" s="120" t="s">
        <v>42</v>
      </c>
      <c r="P149" s="158">
        <f>O149*H149</f>
        <v>0</v>
      </c>
      <c r="Q149" s="158">
        <v>0</v>
      </c>
      <c r="R149" s="158">
        <f>Q149*H149</f>
        <v>0</v>
      </c>
      <c r="S149" s="158">
        <v>0</v>
      </c>
      <c r="T149" s="159">
        <f>S149*H149</f>
        <v>0</v>
      </c>
      <c r="AR149" s="106" t="s">
        <v>213</v>
      </c>
      <c r="AT149" s="106" t="s">
        <v>197</v>
      </c>
      <c r="AU149" s="106" t="s">
        <v>174</v>
      </c>
      <c r="AY149" s="3" t="s">
        <v>194</v>
      </c>
      <c r="BE149" s="81">
        <f>IF(N149="základná",J149,0)</f>
        <v>0</v>
      </c>
      <c r="BF149" s="81">
        <f>IF(N149="znížená",J149,0)</f>
        <v>0</v>
      </c>
      <c r="BG149" s="81">
        <f>IF(N149="zákl. prenesená",J149,0)</f>
        <v>0</v>
      </c>
      <c r="BH149" s="81">
        <f>IF(N149="zníž. prenesená",J149,0)</f>
        <v>0</v>
      </c>
      <c r="BI149" s="81">
        <f>IF(N149="nulová",J149,0)</f>
        <v>0</v>
      </c>
      <c r="BJ149" s="3" t="s">
        <v>174</v>
      </c>
      <c r="BK149" s="81">
        <f>ROUND(I149*H149,2)</f>
        <v>0</v>
      </c>
      <c r="BL149" s="3" t="s">
        <v>213</v>
      </c>
      <c r="BM149" s="106" t="s">
        <v>1322</v>
      </c>
    </row>
    <row r="150" spans="2:65" s="18" customFormat="1" ht="24.2" customHeight="1">
      <c r="B150" s="121"/>
      <c r="C150" s="150" t="s">
        <v>232</v>
      </c>
      <c r="D150" s="150" t="s">
        <v>197</v>
      </c>
      <c r="E150" s="151" t="s">
        <v>1323</v>
      </c>
      <c r="F150" s="152" t="s">
        <v>1324</v>
      </c>
      <c r="G150" s="153" t="s">
        <v>803</v>
      </c>
      <c r="H150" s="154">
        <v>237</v>
      </c>
      <c r="I150" s="155"/>
      <c r="J150" s="155">
        <f>ROUND(I150*H150,2)</f>
        <v>0</v>
      </c>
      <c r="K150" s="156"/>
      <c r="L150" s="19"/>
      <c r="M150" s="157" t="s">
        <v>1</v>
      </c>
      <c r="N150" s="120" t="s">
        <v>42</v>
      </c>
      <c r="P150" s="158">
        <f>O150*H150</f>
        <v>0</v>
      </c>
      <c r="Q150" s="158">
        <v>2.0699999999999998</v>
      </c>
      <c r="R150" s="158">
        <f>Q150*H150</f>
        <v>490.59</v>
      </c>
      <c r="S150" s="158">
        <v>0</v>
      </c>
      <c r="T150" s="159">
        <f>S150*H150</f>
        <v>0</v>
      </c>
      <c r="AR150" s="106" t="s">
        <v>213</v>
      </c>
      <c r="AT150" s="106" t="s">
        <v>197</v>
      </c>
      <c r="AU150" s="106" t="s">
        <v>174</v>
      </c>
      <c r="AY150" s="3" t="s">
        <v>194</v>
      </c>
      <c r="BE150" s="81">
        <f>IF(N150="základná",J150,0)</f>
        <v>0</v>
      </c>
      <c r="BF150" s="81">
        <f>IF(N150="znížená",J150,0)</f>
        <v>0</v>
      </c>
      <c r="BG150" s="81">
        <f>IF(N150="zákl. prenesená",J150,0)</f>
        <v>0</v>
      </c>
      <c r="BH150" s="81">
        <f>IF(N150="zníž. prenesená",J150,0)</f>
        <v>0</v>
      </c>
      <c r="BI150" s="81">
        <f>IF(N150="nulová",J150,0)</f>
        <v>0</v>
      </c>
      <c r="BJ150" s="3" t="s">
        <v>174</v>
      </c>
      <c r="BK150" s="81">
        <f>ROUND(I150*H150,2)</f>
        <v>0</v>
      </c>
      <c r="BL150" s="3" t="s">
        <v>213</v>
      </c>
      <c r="BM150" s="106" t="s">
        <v>1325</v>
      </c>
    </row>
    <row r="151" spans="2:65" s="18" customFormat="1" ht="33" customHeight="1">
      <c r="B151" s="121"/>
      <c r="C151" s="150" t="s">
        <v>236</v>
      </c>
      <c r="D151" s="150" t="s">
        <v>197</v>
      </c>
      <c r="E151" s="151" t="s">
        <v>1326</v>
      </c>
      <c r="F151" s="152" t="s">
        <v>1327</v>
      </c>
      <c r="G151" s="153" t="s">
        <v>419</v>
      </c>
      <c r="H151" s="154">
        <v>200</v>
      </c>
      <c r="I151" s="155"/>
      <c r="J151" s="155">
        <f>ROUND(I151*H151,2)</f>
        <v>0</v>
      </c>
      <c r="K151" s="156"/>
      <c r="L151" s="19"/>
      <c r="M151" s="157" t="s">
        <v>1</v>
      </c>
      <c r="N151" s="120" t="s">
        <v>42</v>
      </c>
      <c r="P151" s="158">
        <f>O151*H151</f>
        <v>0</v>
      </c>
      <c r="Q151" s="158">
        <v>2.3449999999999999E-3</v>
      </c>
      <c r="R151" s="158">
        <f>Q151*H151</f>
        <v>0.46899999999999997</v>
      </c>
      <c r="S151" s="158">
        <v>0</v>
      </c>
      <c r="T151" s="159">
        <f>S151*H151</f>
        <v>0</v>
      </c>
      <c r="AR151" s="106" t="s">
        <v>213</v>
      </c>
      <c r="AT151" s="106" t="s">
        <v>197</v>
      </c>
      <c r="AU151" s="106" t="s">
        <v>174</v>
      </c>
      <c r="AY151" s="3" t="s">
        <v>194</v>
      </c>
      <c r="BE151" s="81">
        <f>IF(N151="základná",J151,0)</f>
        <v>0</v>
      </c>
      <c r="BF151" s="81">
        <f>IF(N151="znížená",J151,0)</f>
        <v>0</v>
      </c>
      <c r="BG151" s="81">
        <f>IF(N151="zákl. prenesená",J151,0)</f>
        <v>0</v>
      </c>
      <c r="BH151" s="81">
        <f>IF(N151="zníž. prenesená",J151,0)</f>
        <v>0</v>
      </c>
      <c r="BI151" s="81">
        <f>IF(N151="nulová",J151,0)</f>
        <v>0</v>
      </c>
      <c r="BJ151" s="3" t="s">
        <v>174</v>
      </c>
      <c r="BK151" s="81">
        <f>ROUND(I151*H151,2)</f>
        <v>0</v>
      </c>
      <c r="BL151" s="3" t="s">
        <v>213</v>
      </c>
      <c r="BM151" s="106" t="s">
        <v>1328</v>
      </c>
    </row>
    <row r="152" spans="2:65" s="137" customFormat="1" ht="22.9" customHeight="1">
      <c r="B152" s="138"/>
      <c r="D152" s="139" t="s">
        <v>75</v>
      </c>
      <c r="E152" s="148" t="s">
        <v>205</v>
      </c>
      <c r="F152" s="148" t="s">
        <v>1171</v>
      </c>
      <c r="I152" s="141"/>
      <c r="J152" s="149">
        <f>BK152</f>
        <v>0</v>
      </c>
      <c r="L152" s="138"/>
      <c r="M152" s="143"/>
      <c r="P152" s="144">
        <f>SUM(P153:P155)</f>
        <v>0</v>
      </c>
      <c r="R152" s="144">
        <f>SUM(R153:R155)</f>
        <v>5.9325299999999991E-2</v>
      </c>
      <c r="T152" s="145">
        <f>SUM(T153:T155)</f>
        <v>0</v>
      </c>
      <c r="AR152" s="139" t="s">
        <v>84</v>
      </c>
      <c r="AT152" s="146" t="s">
        <v>75</v>
      </c>
      <c r="AU152" s="146" t="s">
        <v>84</v>
      </c>
      <c r="AY152" s="139" t="s">
        <v>194</v>
      </c>
      <c r="BK152" s="147">
        <f>SUM(BK153:BK155)</f>
        <v>0</v>
      </c>
    </row>
    <row r="153" spans="2:65" s="18" customFormat="1" ht="16.5" customHeight="1">
      <c r="B153" s="121"/>
      <c r="C153" s="150" t="s">
        <v>317</v>
      </c>
      <c r="D153" s="150" t="s">
        <v>197</v>
      </c>
      <c r="E153" s="151" t="s">
        <v>1329</v>
      </c>
      <c r="F153" s="152" t="s">
        <v>1330</v>
      </c>
      <c r="G153" s="153" t="s">
        <v>227</v>
      </c>
      <c r="H153" s="154">
        <v>6</v>
      </c>
      <c r="I153" s="155"/>
      <c r="J153" s="155">
        <f>ROUND(I153*H153,2)</f>
        <v>0</v>
      </c>
      <c r="K153" s="156"/>
      <c r="L153" s="177" t="s">
        <v>3462</v>
      </c>
      <c r="M153" s="157" t="s">
        <v>1</v>
      </c>
      <c r="N153" s="120" t="s">
        <v>42</v>
      </c>
      <c r="P153" s="158">
        <f>O153*H153</f>
        <v>0</v>
      </c>
      <c r="Q153" s="158">
        <v>8.8754999999999997E-4</v>
      </c>
      <c r="R153" s="158">
        <f>Q153*H153</f>
        <v>5.3252999999999998E-3</v>
      </c>
      <c r="S153" s="158">
        <v>0</v>
      </c>
      <c r="T153" s="159">
        <f>S153*H153</f>
        <v>0</v>
      </c>
      <c r="AR153" s="106" t="s">
        <v>213</v>
      </c>
      <c r="AT153" s="106" t="s">
        <v>197</v>
      </c>
      <c r="AU153" s="106" t="s">
        <v>174</v>
      </c>
      <c r="AY153" s="3" t="s">
        <v>194</v>
      </c>
      <c r="BE153" s="81">
        <f>IF(N153="základná",J153,0)</f>
        <v>0</v>
      </c>
      <c r="BF153" s="81">
        <f>IF(N153="znížená",J153,0)</f>
        <v>0</v>
      </c>
      <c r="BG153" s="81">
        <f>IF(N153="zákl. prenesená",J153,0)</f>
        <v>0</v>
      </c>
      <c r="BH153" s="81">
        <f>IF(N153="zníž. prenesená",J153,0)</f>
        <v>0</v>
      </c>
      <c r="BI153" s="81">
        <f>IF(N153="nulová",J153,0)</f>
        <v>0</v>
      </c>
      <c r="BJ153" s="3" t="s">
        <v>174</v>
      </c>
      <c r="BK153" s="81">
        <f>ROUND(I153*H153,2)</f>
        <v>0</v>
      </c>
      <c r="BL153" s="3" t="s">
        <v>213</v>
      </c>
      <c r="BM153" s="106" t="s">
        <v>1331</v>
      </c>
    </row>
    <row r="154" spans="2:65" s="18" customFormat="1" ht="24.2" customHeight="1">
      <c r="B154" s="121"/>
      <c r="C154" s="165" t="s">
        <v>321</v>
      </c>
      <c r="D154" s="165" t="s">
        <v>209</v>
      </c>
      <c r="E154" s="166" t="s">
        <v>1332</v>
      </c>
      <c r="F154" s="167" t="s">
        <v>1333</v>
      </c>
      <c r="G154" s="168" t="s">
        <v>227</v>
      </c>
      <c r="H154" s="169">
        <v>6</v>
      </c>
      <c r="I154" s="170"/>
      <c r="J154" s="170">
        <f>ROUND(I154*H154,2)</f>
        <v>0</v>
      </c>
      <c r="K154" s="171"/>
      <c r="L154" s="177" t="s">
        <v>3462</v>
      </c>
      <c r="M154" s="173" t="s">
        <v>1</v>
      </c>
      <c r="N154" s="174" t="s">
        <v>42</v>
      </c>
      <c r="P154" s="158">
        <f>O154*H154</f>
        <v>0</v>
      </c>
      <c r="Q154" s="158">
        <v>8.9999999999999993E-3</v>
      </c>
      <c r="R154" s="158">
        <f>Q154*H154</f>
        <v>5.3999999999999992E-2</v>
      </c>
      <c r="S154" s="158">
        <v>0</v>
      </c>
      <c r="T154" s="159">
        <f>S154*H154</f>
        <v>0</v>
      </c>
      <c r="AR154" s="106" t="s">
        <v>224</v>
      </c>
      <c r="AT154" s="106" t="s">
        <v>209</v>
      </c>
      <c r="AU154" s="106" t="s">
        <v>174</v>
      </c>
      <c r="AY154" s="3" t="s">
        <v>194</v>
      </c>
      <c r="BE154" s="81">
        <f>IF(N154="základná",J154,0)</f>
        <v>0</v>
      </c>
      <c r="BF154" s="81">
        <f>IF(N154="znížená",J154,0)</f>
        <v>0</v>
      </c>
      <c r="BG154" s="81">
        <f>IF(N154="zákl. prenesená",J154,0)</f>
        <v>0</v>
      </c>
      <c r="BH154" s="81">
        <f>IF(N154="zníž. prenesená",J154,0)</f>
        <v>0</v>
      </c>
      <c r="BI154" s="81">
        <f>IF(N154="nulová",J154,0)</f>
        <v>0</v>
      </c>
      <c r="BJ154" s="3" t="s">
        <v>174</v>
      </c>
      <c r="BK154" s="81">
        <f>ROUND(I154*H154,2)</f>
        <v>0</v>
      </c>
      <c r="BL154" s="3" t="s">
        <v>213</v>
      </c>
      <c r="BM154" s="106" t="s">
        <v>1334</v>
      </c>
    </row>
    <row r="155" spans="2:65" s="18" customFormat="1" ht="21.75" customHeight="1">
      <c r="B155" s="121"/>
      <c r="C155" s="150" t="s">
        <v>325</v>
      </c>
      <c r="D155" s="150" t="s">
        <v>197</v>
      </c>
      <c r="E155" s="151" t="s">
        <v>1335</v>
      </c>
      <c r="F155" s="152" t="s">
        <v>3464</v>
      </c>
      <c r="G155" s="153" t="s">
        <v>1336</v>
      </c>
      <c r="H155" s="154">
        <v>1</v>
      </c>
      <c r="I155" s="155"/>
      <c r="J155" s="155">
        <f>ROUND(I155*H155,2)</f>
        <v>0</v>
      </c>
      <c r="K155" s="156"/>
      <c r="L155" s="19"/>
      <c r="M155" s="157" t="s">
        <v>1</v>
      </c>
      <c r="N155" s="120" t="s">
        <v>42</v>
      </c>
      <c r="P155" s="158">
        <f>O155*H155</f>
        <v>0</v>
      </c>
      <c r="Q155" s="158">
        <v>0</v>
      </c>
      <c r="R155" s="158">
        <f>Q155*H155</f>
        <v>0</v>
      </c>
      <c r="S155" s="158">
        <v>0</v>
      </c>
      <c r="T155" s="159">
        <f>S155*H155</f>
        <v>0</v>
      </c>
      <c r="AR155" s="106" t="s">
        <v>213</v>
      </c>
      <c r="AT155" s="106" t="s">
        <v>197</v>
      </c>
      <c r="AU155" s="106" t="s">
        <v>174</v>
      </c>
      <c r="AY155" s="3" t="s">
        <v>194</v>
      </c>
      <c r="BE155" s="81">
        <f>IF(N155="základná",J155,0)</f>
        <v>0</v>
      </c>
      <c r="BF155" s="81">
        <f>IF(N155="znížená",J155,0)</f>
        <v>0</v>
      </c>
      <c r="BG155" s="81">
        <f>IF(N155="zákl. prenesená",J155,0)</f>
        <v>0</v>
      </c>
      <c r="BH155" s="81">
        <f>IF(N155="zníž. prenesená",J155,0)</f>
        <v>0</v>
      </c>
      <c r="BI155" s="81">
        <f>IF(N155="nulová",J155,0)</f>
        <v>0</v>
      </c>
      <c r="BJ155" s="3" t="s">
        <v>174</v>
      </c>
      <c r="BK155" s="81">
        <f>ROUND(I155*H155,2)</f>
        <v>0</v>
      </c>
      <c r="BL155" s="3" t="s">
        <v>213</v>
      </c>
      <c r="BM155" s="106" t="s">
        <v>1337</v>
      </c>
    </row>
    <row r="156" spans="2:65" s="137" customFormat="1" ht="22.9" customHeight="1">
      <c r="B156" s="138"/>
      <c r="D156" s="139" t="s">
        <v>75</v>
      </c>
      <c r="E156" s="148" t="s">
        <v>213</v>
      </c>
      <c r="F156" s="148" t="s">
        <v>1184</v>
      </c>
      <c r="I156" s="141"/>
      <c r="J156" s="149">
        <f>BK156</f>
        <v>0</v>
      </c>
      <c r="L156" s="138"/>
      <c r="M156" s="143"/>
      <c r="P156" s="144">
        <f>SUM(P157:P158)</f>
        <v>0</v>
      </c>
      <c r="R156" s="144">
        <f>SUM(R157:R158)</f>
        <v>1.0289140650000002</v>
      </c>
      <c r="T156" s="145">
        <f>SUM(T157:T158)</f>
        <v>0</v>
      </c>
      <c r="AR156" s="139" t="s">
        <v>84</v>
      </c>
      <c r="AT156" s="146" t="s">
        <v>75</v>
      </c>
      <c r="AU156" s="146" t="s">
        <v>84</v>
      </c>
      <c r="AY156" s="139" t="s">
        <v>194</v>
      </c>
      <c r="BK156" s="147">
        <f>SUM(BK157:BK158)</f>
        <v>0</v>
      </c>
    </row>
    <row r="157" spans="2:65" s="18" customFormat="1" ht="24.2" customHeight="1">
      <c r="B157" s="121"/>
      <c r="C157" s="150" t="s">
        <v>240</v>
      </c>
      <c r="D157" s="150" t="s">
        <v>197</v>
      </c>
      <c r="E157" s="151" t="s">
        <v>1338</v>
      </c>
      <c r="F157" s="152" t="s">
        <v>1339</v>
      </c>
      <c r="G157" s="153" t="s">
        <v>803</v>
      </c>
      <c r="H157" s="154">
        <v>0.52800000000000002</v>
      </c>
      <c r="I157" s="155"/>
      <c r="J157" s="155">
        <f>ROUND(I157*H157,2)</f>
        <v>0</v>
      </c>
      <c r="K157" s="156"/>
      <c r="L157" s="19"/>
      <c r="M157" s="157" t="s">
        <v>1</v>
      </c>
      <c r="N157" s="120" t="s">
        <v>42</v>
      </c>
      <c r="P157" s="158">
        <f>O157*H157</f>
        <v>0</v>
      </c>
      <c r="Q157" s="158">
        <v>1.7034</v>
      </c>
      <c r="R157" s="158">
        <f>Q157*H157</f>
        <v>0.89939520000000006</v>
      </c>
      <c r="S157" s="158">
        <v>0</v>
      </c>
      <c r="T157" s="159">
        <f>S157*H157</f>
        <v>0</v>
      </c>
      <c r="AR157" s="106" t="s">
        <v>213</v>
      </c>
      <c r="AT157" s="106" t="s">
        <v>197</v>
      </c>
      <c r="AU157" s="106" t="s">
        <v>174</v>
      </c>
      <c r="AY157" s="3" t="s">
        <v>194</v>
      </c>
      <c r="BE157" s="81">
        <f>IF(N157="základná",J157,0)</f>
        <v>0</v>
      </c>
      <c r="BF157" s="81">
        <f>IF(N157="znížená",J157,0)</f>
        <v>0</v>
      </c>
      <c r="BG157" s="81">
        <f>IF(N157="zákl. prenesená",J157,0)</f>
        <v>0</v>
      </c>
      <c r="BH157" s="81">
        <f>IF(N157="zníž. prenesená",J157,0)</f>
        <v>0</v>
      </c>
      <c r="BI157" s="81">
        <f>IF(N157="nulová",J157,0)</f>
        <v>0</v>
      </c>
      <c r="BJ157" s="3" t="s">
        <v>174</v>
      </c>
      <c r="BK157" s="81">
        <f>ROUND(I157*H157,2)</f>
        <v>0</v>
      </c>
      <c r="BL157" s="3" t="s">
        <v>213</v>
      </c>
      <c r="BM157" s="106" t="s">
        <v>1340</v>
      </c>
    </row>
    <row r="158" spans="2:65" s="18" customFormat="1" ht="16.5" customHeight="1">
      <c r="B158" s="121"/>
      <c r="C158" s="150" t="s">
        <v>244</v>
      </c>
      <c r="D158" s="150" t="s">
        <v>197</v>
      </c>
      <c r="E158" s="151" t="s">
        <v>1341</v>
      </c>
      <c r="F158" s="152" t="s">
        <v>1342</v>
      </c>
      <c r="G158" s="153" t="s">
        <v>803</v>
      </c>
      <c r="H158" s="154">
        <v>6.9000000000000006E-2</v>
      </c>
      <c r="I158" s="155"/>
      <c r="J158" s="155">
        <f>ROUND(I158*H158,2)</f>
        <v>0</v>
      </c>
      <c r="K158" s="156"/>
      <c r="L158" s="19"/>
      <c r="M158" s="157" t="s">
        <v>1</v>
      </c>
      <c r="N158" s="120" t="s">
        <v>42</v>
      </c>
      <c r="P158" s="158">
        <f>O158*H158</f>
        <v>0</v>
      </c>
      <c r="Q158" s="158">
        <v>1.8770849999999999</v>
      </c>
      <c r="R158" s="158">
        <f>Q158*H158</f>
        <v>0.12951886500000001</v>
      </c>
      <c r="S158" s="158">
        <v>0</v>
      </c>
      <c r="T158" s="159">
        <f>S158*H158</f>
        <v>0</v>
      </c>
      <c r="AR158" s="106" t="s">
        <v>213</v>
      </c>
      <c r="AT158" s="106" t="s">
        <v>197</v>
      </c>
      <c r="AU158" s="106" t="s">
        <v>174</v>
      </c>
      <c r="AY158" s="3" t="s">
        <v>194</v>
      </c>
      <c r="BE158" s="81">
        <f>IF(N158="základná",J158,0)</f>
        <v>0</v>
      </c>
      <c r="BF158" s="81">
        <f>IF(N158="znížená",J158,0)</f>
        <v>0</v>
      </c>
      <c r="BG158" s="81">
        <f>IF(N158="zákl. prenesená",J158,0)</f>
        <v>0</v>
      </c>
      <c r="BH158" s="81">
        <f>IF(N158="zníž. prenesená",J158,0)</f>
        <v>0</v>
      </c>
      <c r="BI158" s="81">
        <f>IF(N158="nulová",J158,0)</f>
        <v>0</v>
      </c>
      <c r="BJ158" s="3" t="s">
        <v>174</v>
      </c>
      <c r="BK158" s="81">
        <f>ROUND(I158*H158,2)</f>
        <v>0</v>
      </c>
      <c r="BL158" s="3" t="s">
        <v>213</v>
      </c>
      <c r="BM158" s="106" t="s">
        <v>1343</v>
      </c>
    </row>
    <row r="159" spans="2:65" s="137" customFormat="1" ht="22.9" customHeight="1">
      <c r="B159" s="138"/>
      <c r="D159" s="139" t="s">
        <v>75</v>
      </c>
      <c r="E159" s="148" t="s">
        <v>224</v>
      </c>
      <c r="F159" s="148" t="s">
        <v>808</v>
      </c>
      <c r="I159" s="141"/>
      <c r="J159" s="149">
        <f>BK159</f>
        <v>0</v>
      </c>
      <c r="L159" s="138"/>
      <c r="M159" s="143"/>
      <c r="P159" s="144">
        <f>SUM(P160:P167)</f>
        <v>0</v>
      </c>
      <c r="R159" s="144">
        <f>SUM(R160:R167)</f>
        <v>4.23372115</v>
      </c>
      <c r="T159" s="145">
        <f>SUM(T160:T167)</f>
        <v>0</v>
      </c>
      <c r="AR159" s="139" t="s">
        <v>84</v>
      </c>
      <c r="AT159" s="146" t="s">
        <v>75</v>
      </c>
      <c r="AU159" s="146" t="s">
        <v>84</v>
      </c>
      <c r="AY159" s="139" t="s">
        <v>194</v>
      </c>
      <c r="BK159" s="147">
        <f>SUM(BK160:BK167)</f>
        <v>0</v>
      </c>
    </row>
    <row r="160" spans="2:65" s="18" customFormat="1" ht="24.2" customHeight="1">
      <c r="B160" s="121"/>
      <c r="C160" s="150" t="s">
        <v>249</v>
      </c>
      <c r="D160" s="150" t="s">
        <v>197</v>
      </c>
      <c r="E160" s="151" t="s">
        <v>1344</v>
      </c>
      <c r="F160" s="152" t="s">
        <v>1345</v>
      </c>
      <c r="G160" s="153" t="s">
        <v>227</v>
      </c>
      <c r="H160" s="154">
        <v>4</v>
      </c>
      <c r="I160" s="155"/>
      <c r="J160" s="155">
        <f t="shared" ref="J160:J167" si="15">ROUND(I160*H160,2)</f>
        <v>0</v>
      </c>
      <c r="K160" s="156"/>
      <c r="L160" s="19"/>
      <c r="M160" s="157" t="s">
        <v>1</v>
      </c>
      <c r="N160" s="120" t="s">
        <v>42</v>
      </c>
      <c r="P160" s="158">
        <f t="shared" ref="P160:P167" si="16">O160*H160</f>
        <v>0</v>
      </c>
      <c r="Q160" s="158">
        <v>5.4749999999999998E-3</v>
      </c>
      <c r="R160" s="158">
        <f t="shared" ref="R160:R167" si="17">Q160*H160</f>
        <v>2.1899999999999999E-2</v>
      </c>
      <c r="S160" s="158">
        <v>0</v>
      </c>
      <c r="T160" s="159">
        <f t="shared" ref="T160:T167" si="18">S160*H160</f>
        <v>0</v>
      </c>
      <c r="AR160" s="106" t="s">
        <v>213</v>
      </c>
      <c r="AT160" s="106" t="s">
        <v>197</v>
      </c>
      <c r="AU160" s="106" t="s">
        <v>174</v>
      </c>
      <c r="AY160" s="3" t="s">
        <v>194</v>
      </c>
      <c r="BE160" s="81">
        <f t="shared" ref="BE160:BE167" si="19">IF(N160="základná",J160,0)</f>
        <v>0</v>
      </c>
      <c r="BF160" s="81">
        <f t="shared" ref="BF160:BF167" si="20">IF(N160="znížená",J160,0)</f>
        <v>0</v>
      </c>
      <c r="BG160" s="81">
        <f t="shared" ref="BG160:BG167" si="21">IF(N160="zákl. prenesená",J160,0)</f>
        <v>0</v>
      </c>
      <c r="BH160" s="81">
        <f t="shared" ref="BH160:BH167" si="22">IF(N160="zníž. prenesená",J160,0)</f>
        <v>0</v>
      </c>
      <c r="BI160" s="81">
        <f t="shared" ref="BI160:BI167" si="23">IF(N160="nulová",J160,0)</f>
        <v>0</v>
      </c>
      <c r="BJ160" s="3" t="s">
        <v>174</v>
      </c>
      <c r="BK160" s="81">
        <f t="shared" ref="BK160:BK167" si="24">ROUND(I160*H160,2)</f>
        <v>0</v>
      </c>
      <c r="BL160" s="3" t="s">
        <v>213</v>
      </c>
      <c r="BM160" s="106" t="s">
        <v>1346</v>
      </c>
    </row>
    <row r="161" spans="2:65" s="18" customFormat="1" ht="33" customHeight="1">
      <c r="B161" s="121"/>
      <c r="C161" s="165" t="s">
        <v>253</v>
      </c>
      <c r="D161" s="165" t="s">
        <v>209</v>
      </c>
      <c r="E161" s="166" t="s">
        <v>1347</v>
      </c>
      <c r="F161" s="167" t="s">
        <v>1348</v>
      </c>
      <c r="G161" s="168" t="s">
        <v>227</v>
      </c>
      <c r="H161" s="169">
        <v>4</v>
      </c>
      <c r="I161" s="170"/>
      <c r="J161" s="170">
        <f t="shared" si="15"/>
        <v>0</v>
      </c>
      <c r="K161" s="171"/>
      <c r="L161" s="172"/>
      <c r="M161" s="173" t="s">
        <v>1</v>
      </c>
      <c r="N161" s="174" t="s">
        <v>42</v>
      </c>
      <c r="P161" s="158">
        <f t="shared" si="16"/>
        <v>0</v>
      </c>
      <c r="Q161" s="158">
        <v>0.3</v>
      </c>
      <c r="R161" s="158">
        <f t="shared" si="17"/>
        <v>1.2</v>
      </c>
      <c r="S161" s="158">
        <v>0</v>
      </c>
      <c r="T161" s="159">
        <f t="shared" si="18"/>
        <v>0</v>
      </c>
      <c r="AR161" s="106" t="s">
        <v>224</v>
      </c>
      <c r="AT161" s="106" t="s">
        <v>209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213</v>
      </c>
      <c r="BM161" s="106" t="s">
        <v>1349</v>
      </c>
    </row>
    <row r="162" spans="2:65" s="18" customFormat="1" ht="33" customHeight="1">
      <c r="B162" s="121"/>
      <c r="C162" s="150" t="s">
        <v>257</v>
      </c>
      <c r="D162" s="150" t="s">
        <v>197</v>
      </c>
      <c r="E162" s="151" t="s">
        <v>1350</v>
      </c>
      <c r="F162" s="152" t="s">
        <v>1351</v>
      </c>
      <c r="G162" s="153" t="s">
        <v>227</v>
      </c>
      <c r="H162" s="154">
        <v>1</v>
      </c>
      <c r="I162" s="155"/>
      <c r="J162" s="155">
        <f t="shared" si="15"/>
        <v>0</v>
      </c>
      <c r="K162" s="156"/>
      <c r="L162" s="19"/>
      <c r="M162" s="157" t="s">
        <v>1</v>
      </c>
      <c r="N162" s="120" t="s">
        <v>42</v>
      </c>
      <c r="P162" s="158">
        <f t="shared" si="16"/>
        <v>0</v>
      </c>
      <c r="Q162" s="158">
        <v>5.855E-3</v>
      </c>
      <c r="R162" s="158">
        <f t="shared" si="17"/>
        <v>5.855E-3</v>
      </c>
      <c r="S162" s="158">
        <v>0</v>
      </c>
      <c r="T162" s="159">
        <f t="shared" si="18"/>
        <v>0</v>
      </c>
      <c r="AR162" s="106" t="s">
        <v>213</v>
      </c>
      <c r="AT162" s="106" t="s">
        <v>197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213</v>
      </c>
      <c r="BM162" s="106" t="s">
        <v>1352</v>
      </c>
    </row>
    <row r="163" spans="2:65" s="18" customFormat="1" ht="44.25" customHeight="1">
      <c r="B163" s="121"/>
      <c r="C163" s="165" t="s">
        <v>261</v>
      </c>
      <c r="D163" s="165" t="s">
        <v>209</v>
      </c>
      <c r="E163" s="166" t="s">
        <v>1353</v>
      </c>
      <c r="F163" s="167" t="s">
        <v>1354</v>
      </c>
      <c r="G163" s="168" t="s">
        <v>227</v>
      </c>
      <c r="H163" s="169">
        <v>1</v>
      </c>
      <c r="I163" s="170"/>
      <c r="J163" s="170">
        <f t="shared" si="15"/>
        <v>0</v>
      </c>
      <c r="K163" s="171"/>
      <c r="L163" s="172"/>
      <c r="M163" s="173" t="s">
        <v>1</v>
      </c>
      <c r="N163" s="174" t="s">
        <v>42</v>
      </c>
      <c r="P163" s="158">
        <f t="shared" si="16"/>
        <v>0</v>
      </c>
      <c r="Q163" s="158">
        <v>0.68</v>
      </c>
      <c r="R163" s="158">
        <f t="shared" si="17"/>
        <v>0.68</v>
      </c>
      <c r="S163" s="158">
        <v>0</v>
      </c>
      <c r="T163" s="159">
        <f t="shared" si="18"/>
        <v>0</v>
      </c>
      <c r="AR163" s="106" t="s">
        <v>224</v>
      </c>
      <c r="AT163" s="106" t="s">
        <v>209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213</v>
      </c>
      <c r="BM163" s="106" t="s">
        <v>1355</v>
      </c>
    </row>
    <row r="164" spans="2:65" s="18" customFormat="1" ht="49.15" customHeight="1">
      <c r="B164" s="121"/>
      <c r="C164" s="165" t="s">
        <v>265</v>
      </c>
      <c r="D164" s="165" t="s">
        <v>209</v>
      </c>
      <c r="E164" s="166" t="s">
        <v>1356</v>
      </c>
      <c r="F164" s="167" t="s">
        <v>1357</v>
      </c>
      <c r="G164" s="168" t="s">
        <v>227</v>
      </c>
      <c r="H164" s="169">
        <v>1</v>
      </c>
      <c r="I164" s="170"/>
      <c r="J164" s="170">
        <f t="shared" si="15"/>
        <v>0</v>
      </c>
      <c r="K164" s="171"/>
      <c r="L164" s="172"/>
      <c r="M164" s="173" t="s">
        <v>1</v>
      </c>
      <c r="N164" s="174" t="s">
        <v>42</v>
      </c>
      <c r="P164" s="158">
        <f t="shared" si="16"/>
        <v>0</v>
      </c>
      <c r="Q164" s="158">
        <v>0.28999999999999998</v>
      </c>
      <c r="R164" s="158">
        <f t="shared" si="17"/>
        <v>0.28999999999999998</v>
      </c>
      <c r="S164" s="158">
        <v>0</v>
      </c>
      <c r="T164" s="159">
        <f t="shared" si="18"/>
        <v>0</v>
      </c>
      <c r="AR164" s="106" t="s">
        <v>224</v>
      </c>
      <c r="AT164" s="106" t="s">
        <v>209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213</v>
      </c>
      <c r="BM164" s="106" t="s">
        <v>1358</v>
      </c>
    </row>
    <row r="165" spans="2:65" s="18" customFormat="1" ht="24.2" customHeight="1">
      <c r="B165" s="121"/>
      <c r="C165" s="150" t="s">
        <v>269</v>
      </c>
      <c r="D165" s="150" t="s">
        <v>197</v>
      </c>
      <c r="E165" s="151" t="s">
        <v>1359</v>
      </c>
      <c r="F165" s="152" t="s">
        <v>1360</v>
      </c>
      <c r="G165" s="153" t="s">
        <v>227</v>
      </c>
      <c r="H165" s="154">
        <v>1</v>
      </c>
      <c r="I165" s="155"/>
      <c r="J165" s="155">
        <f t="shared" si="15"/>
        <v>0</v>
      </c>
      <c r="K165" s="156"/>
      <c r="L165" s="19"/>
      <c r="M165" s="157" t="s">
        <v>1</v>
      </c>
      <c r="N165" s="120" t="s">
        <v>42</v>
      </c>
      <c r="P165" s="158">
        <f t="shared" si="16"/>
        <v>0</v>
      </c>
      <c r="Q165" s="158">
        <v>6.3E-3</v>
      </c>
      <c r="R165" s="158">
        <f t="shared" si="17"/>
        <v>6.3E-3</v>
      </c>
      <c r="S165" s="158">
        <v>0</v>
      </c>
      <c r="T165" s="159">
        <f t="shared" si="18"/>
        <v>0</v>
      </c>
      <c r="AR165" s="106" t="s">
        <v>213</v>
      </c>
      <c r="AT165" s="106" t="s">
        <v>197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213</v>
      </c>
      <c r="BM165" s="106" t="s">
        <v>1361</v>
      </c>
    </row>
    <row r="166" spans="2:65" s="18" customFormat="1" ht="24.2" customHeight="1">
      <c r="B166" s="121"/>
      <c r="C166" s="165" t="s">
        <v>273</v>
      </c>
      <c r="D166" s="165" t="s">
        <v>209</v>
      </c>
      <c r="E166" s="166" t="s">
        <v>1362</v>
      </c>
      <c r="F166" s="167" t="s">
        <v>1363</v>
      </c>
      <c r="G166" s="168" t="s">
        <v>227</v>
      </c>
      <c r="H166" s="169">
        <v>1</v>
      </c>
      <c r="I166" s="170"/>
      <c r="J166" s="170">
        <f t="shared" si="15"/>
        <v>0</v>
      </c>
      <c r="K166" s="171"/>
      <c r="L166" s="172"/>
      <c r="M166" s="173" t="s">
        <v>1</v>
      </c>
      <c r="N166" s="174" t="s">
        <v>42</v>
      </c>
      <c r="P166" s="158">
        <f t="shared" si="16"/>
        <v>0</v>
      </c>
      <c r="Q166" s="158">
        <v>5.5E-2</v>
      </c>
      <c r="R166" s="158">
        <f t="shared" si="17"/>
        <v>5.5E-2</v>
      </c>
      <c r="S166" s="158">
        <v>0</v>
      </c>
      <c r="T166" s="159">
        <f t="shared" si="18"/>
        <v>0</v>
      </c>
      <c r="AR166" s="106" t="s">
        <v>224</v>
      </c>
      <c r="AT166" s="106" t="s">
        <v>209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213</v>
      </c>
      <c r="BM166" s="106" t="s">
        <v>1364</v>
      </c>
    </row>
    <row r="167" spans="2:65" s="18" customFormat="1" ht="33" customHeight="1">
      <c r="B167" s="121"/>
      <c r="C167" s="150" t="s">
        <v>277</v>
      </c>
      <c r="D167" s="150" t="s">
        <v>197</v>
      </c>
      <c r="E167" s="151" t="s">
        <v>1365</v>
      </c>
      <c r="F167" s="152" t="s">
        <v>1366</v>
      </c>
      <c r="G167" s="153" t="s">
        <v>803</v>
      </c>
      <c r="H167" s="154">
        <v>0.9</v>
      </c>
      <c r="I167" s="155"/>
      <c r="J167" s="155">
        <f t="shared" si="15"/>
        <v>0</v>
      </c>
      <c r="K167" s="156"/>
      <c r="L167" s="19"/>
      <c r="M167" s="157" t="s">
        <v>1</v>
      </c>
      <c r="N167" s="120" t="s">
        <v>42</v>
      </c>
      <c r="P167" s="158">
        <f t="shared" si="16"/>
        <v>0</v>
      </c>
      <c r="Q167" s="158">
        <v>2.1940735</v>
      </c>
      <c r="R167" s="158">
        <f t="shared" si="17"/>
        <v>1.97466615</v>
      </c>
      <c r="S167" s="158">
        <v>0</v>
      </c>
      <c r="T167" s="159">
        <f t="shared" si="18"/>
        <v>0</v>
      </c>
      <c r="AR167" s="106" t="s">
        <v>213</v>
      </c>
      <c r="AT167" s="106" t="s">
        <v>197</v>
      </c>
      <c r="AU167" s="106" t="s">
        <v>174</v>
      </c>
      <c r="AY167" s="3" t="s">
        <v>194</v>
      </c>
      <c r="BE167" s="81">
        <f t="shared" si="19"/>
        <v>0</v>
      </c>
      <c r="BF167" s="81">
        <f t="shared" si="20"/>
        <v>0</v>
      </c>
      <c r="BG167" s="81">
        <f t="shared" si="21"/>
        <v>0</v>
      </c>
      <c r="BH167" s="81">
        <f t="shared" si="22"/>
        <v>0</v>
      </c>
      <c r="BI167" s="81">
        <f t="shared" si="23"/>
        <v>0</v>
      </c>
      <c r="BJ167" s="3" t="s">
        <v>174</v>
      </c>
      <c r="BK167" s="81">
        <f t="shared" si="24"/>
        <v>0</v>
      </c>
      <c r="BL167" s="3" t="s">
        <v>213</v>
      </c>
      <c r="BM167" s="106" t="s">
        <v>1367</v>
      </c>
    </row>
    <row r="168" spans="2:65" s="137" customFormat="1" ht="22.9" customHeight="1">
      <c r="B168" s="138"/>
      <c r="D168" s="139" t="s">
        <v>75</v>
      </c>
      <c r="E168" s="148" t="s">
        <v>195</v>
      </c>
      <c r="F168" s="148" t="s">
        <v>1217</v>
      </c>
      <c r="I168" s="141"/>
      <c r="J168" s="149">
        <f>BK168</f>
        <v>0</v>
      </c>
      <c r="L168" s="138"/>
      <c r="M168" s="143"/>
      <c r="P168" s="144">
        <f>P169</f>
        <v>0</v>
      </c>
      <c r="R168" s="144">
        <f>R169</f>
        <v>0</v>
      </c>
      <c r="T168" s="145">
        <f>T169</f>
        <v>0</v>
      </c>
      <c r="AR168" s="139" t="s">
        <v>84</v>
      </c>
      <c r="AT168" s="146" t="s">
        <v>75</v>
      </c>
      <c r="AU168" s="146" t="s">
        <v>84</v>
      </c>
      <c r="AY168" s="139" t="s">
        <v>194</v>
      </c>
      <c r="BK168" s="147">
        <f>BK169</f>
        <v>0</v>
      </c>
    </row>
    <row r="169" spans="2:65" s="18" customFormat="1" ht="24.2" customHeight="1">
      <c r="B169" s="121"/>
      <c r="C169" s="150" t="s">
        <v>281</v>
      </c>
      <c r="D169" s="150" t="s">
        <v>197</v>
      </c>
      <c r="E169" s="151" t="s">
        <v>1368</v>
      </c>
      <c r="F169" s="152" t="s">
        <v>1369</v>
      </c>
      <c r="G169" s="153" t="s">
        <v>419</v>
      </c>
      <c r="H169" s="154">
        <v>324</v>
      </c>
      <c r="I169" s="155"/>
      <c r="J169" s="155">
        <f>ROUND(I169*H169,2)</f>
        <v>0</v>
      </c>
      <c r="K169" s="156"/>
      <c r="L169" s="19"/>
      <c r="M169" s="157" t="s">
        <v>1</v>
      </c>
      <c r="N169" s="120" t="s">
        <v>42</v>
      </c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AR169" s="106" t="s">
        <v>213</v>
      </c>
      <c r="AT169" s="106" t="s">
        <v>197</v>
      </c>
      <c r="AU169" s="106" t="s">
        <v>174</v>
      </c>
      <c r="AY169" s="3" t="s">
        <v>194</v>
      </c>
      <c r="BE169" s="81">
        <f>IF(N169="základná",J169,0)</f>
        <v>0</v>
      </c>
      <c r="BF169" s="81">
        <f>IF(N169="znížená",J169,0)</f>
        <v>0</v>
      </c>
      <c r="BG169" s="81">
        <f>IF(N169="zákl. prenesená",J169,0)</f>
        <v>0</v>
      </c>
      <c r="BH169" s="81">
        <f>IF(N169="zníž. prenesená",J169,0)</f>
        <v>0</v>
      </c>
      <c r="BI169" s="81">
        <f>IF(N169="nulová",J169,0)</f>
        <v>0</v>
      </c>
      <c r="BJ169" s="3" t="s">
        <v>174</v>
      </c>
      <c r="BK169" s="81">
        <f>ROUND(I169*H169,2)</f>
        <v>0</v>
      </c>
      <c r="BL169" s="3" t="s">
        <v>213</v>
      </c>
      <c r="BM169" s="106" t="s">
        <v>1370</v>
      </c>
    </row>
    <row r="170" spans="2:65" s="137" customFormat="1" ht="22.9" customHeight="1">
      <c r="B170" s="138"/>
      <c r="D170" s="139" t="s">
        <v>75</v>
      </c>
      <c r="E170" s="148" t="s">
        <v>705</v>
      </c>
      <c r="F170" s="148" t="s">
        <v>1242</v>
      </c>
      <c r="I170" s="141"/>
      <c r="J170" s="149">
        <f>BK170</f>
        <v>0</v>
      </c>
      <c r="L170" s="138"/>
      <c r="M170" s="143"/>
      <c r="P170" s="144">
        <f>P171</f>
        <v>0</v>
      </c>
      <c r="R170" s="144">
        <f>R171</f>
        <v>0</v>
      </c>
      <c r="T170" s="145">
        <f>T171</f>
        <v>0</v>
      </c>
      <c r="AR170" s="139" t="s">
        <v>84</v>
      </c>
      <c r="AT170" s="146" t="s">
        <v>75</v>
      </c>
      <c r="AU170" s="146" t="s">
        <v>84</v>
      </c>
      <c r="AY170" s="139" t="s">
        <v>194</v>
      </c>
      <c r="BK170" s="147">
        <f>BK171</f>
        <v>0</v>
      </c>
    </row>
    <row r="171" spans="2:65" s="18" customFormat="1" ht="24.2" customHeight="1">
      <c r="B171" s="121"/>
      <c r="C171" s="150" t="s">
        <v>7</v>
      </c>
      <c r="D171" s="150" t="s">
        <v>197</v>
      </c>
      <c r="E171" s="151" t="s">
        <v>1371</v>
      </c>
      <c r="F171" s="152" t="s">
        <v>1372</v>
      </c>
      <c r="G171" s="153" t="s">
        <v>200</v>
      </c>
      <c r="H171" s="154">
        <v>497.81900000000002</v>
      </c>
      <c r="I171" s="155"/>
      <c r="J171" s="155">
        <f>ROUND(I171*H171,2)</f>
        <v>0</v>
      </c>
      <c r="K171" s="156"/>
      <c r="L171" s="19"/>
      <c r="M171" s="157" t="s">
        <v>1</v>
      </c>
      <c r="N171" s="120" t="s">
        <v>42</v>
      </c>
      <c r="P171" s="158">
        <f>O171*H171</f>
        <v>0</v>
      </c>
      <c r="Q171" s="158">
        <v>0</v>
      </c>
      <c r="R171" s="158">
        <f>Q171*H171</f>
        <v>0</v>
      </c>
      <c r="S171" s="158">
        <v>0</v>
      </c>
      <c r="T171" s="159">
        <f>S171*H171</f>
        <v>0</v>
      </c>
      <c r="AR171" s="106" t="s">
        <v>213</v>
      </c>
      <c r="AT171" s="106" t="s">
        <v>197</v>
      </c>
      <c r="AU171" s="106" t="s">
        <v>174</v>
      </c>
      <c r="AY171" s="3" t="s">
        <v>194</v>
      </c>
      <c r="BE171" s="81">
        <f>IF(N171="základná",J171,0)</f>
        <v>0</v>
      </c>
      <c r="BF171" s="81">
        <f>IF(N171="znížená",J171,0)</f>
        <v>0</v>
      </c>
      <c r="BG171" s="81">
        <f>IF(N171="zákl. prenesená",J171,0)</f>
        <v>0</v>
      </c>
      <c r="BH171" s="81">
        <f>IF(N171="zníž. prenesená",J171,0)</f>
        <v>0</v>
      </c>
      <c r="BI171" s="81">
        <f>IF(N171="nulová",J171,0)</f>
        <v>0</v>
      </c>
      <c r="BJ171" s="3" t="s">
        <v>174</v>
      </c>
      <c r="BK171" s="81">
        <f>ROUND(I171*H171,2)</f>
        <v>0</v>
      </c>
      <c r="BL171" s="3" t="s">
        <v>213</v>
      </c>
      <c r="BM171" s="106" t="s">
        <v>1373</v>
      </c>
    </row>
    <row r="172" spans="2:65" s="137" customFormat="1" ht="25.9" customHeight="1">
      <c r="B172" s="138"/>
      <c r="D172" s="139" t="s">
        <v>75</v>
      </c>
      <c r="E172" s="140" t="s">
        <v>1246</v>
      </c>
      <c r="F172" s="140" t="s">
        <v>1247</v>
      </c>
      <c r="I172" s="141"/>
      <c r="J172" s="142">
        <f>BK172</f>
        <v>0</v>
      </c>
      <c r="L172" s="138"/>
      <c r="M172" s="143"/>
      <c r="P172" s="144">
        <f>P173+P178</f>
        <v>0</v>
      </c>
      <c r="R172" s="144">
        <f>R173+R178</f>
        <v>7.2119199999999994E-2</v>
      </c>
      <c r="T172" s="145">
        <f>T173+T178</f>
        <v>0</v>
      </c>
      <c r="AR172" s="139" t="s">
        <v>174</v>
      </c>
      <c r="AT172" s="146" t="s">
        <v>75</v>
      </c>
      <c r="AU172" s="146" t="s">
        <v>76</v>
      </c>
      <c r="AY172" s="139" t="s">
        <v>194</v>
      </c>
      <c r="BK172" s="147">
        <f>BK173+BK178</f>
        <v>0</v>
      </c>
    </row>
    <row r="173" spans="2:65" s="137" customFormat="1" ht="22.9" customHeight="1">
      <c r="B173" s="138"/>
      <c r="D173" s="139" t="s">
        <v>75</v>
      </c>
      <c r="E173" s="148" t="s">
        <v>1374</v>
      </c>
      <c r="F173" s="148" t="s">
        <v>1375</v>
      </c>
      <c r="I173" s="141"/>
      <c r="J173" s="149">
        <f>BK173</f>
        <v>0</v>
      </c>
      <c r="L173" s="138"/>
      <c r="M173" s="143"/>
      <c r="P173" s="144">
        <f>SUM(P174:P177)</f>
        <v>0</v>
      </c>
      <c r="R173" s="144">
        <f>SUM(R174:R177)</f>
        <v>2.8619199999999997E-2</v>
      </c>
      <c r="T173" s="145">
        <f>SUM(T174:T177)</f>
        <v>0</v>
      </c>
      <c r="AR173" s="139" t="s">
        <v>174</v>
      </c>
      <c r="AT173" s="146" t="s">
        <v>75</v>
      </c>
      <c r="AU173" s="146" t="s">
        <v>84</v>
      </c>
      <c r="AY173" s="139" t="s">
        <v>194</v>
      </c>
      <c r="BK173" s="147">
        <f>SUM(BK174:BK177)</f>
        <v>0</v>
      </c>
    </row>
    <row r="174" spans="2:65" s="18" customFormat="1" ht="16.5" customHeight="1">
      <c r="B174" s="121"/>
      <c r="C174" s="150" t="s">
        <v>289</v>
      </c>
      <c r="D174" s="150" t="s">
        <v>197</v>
      </c>
      <c r="E174" s="151" t="s">
        <v>1376</v>
      </c>
      <c r="F174" s="152" t="s">
        <v>1377</v>
      </c>
      <c r="G174" s="153" t="s">
        <v>284</v>
      </c>
      <c r="H174" s="154">
        <v>5</v>
      </c>
      <c r="I174" s="155"/>
      <c r="J174" s="155">
        <f>ROUND(I174*H174,2)</f>
        <v>0</v>
      </c>
      <c r="K174" s="156"/>
      <c r="L174" s="19"/>
      <c r="M174" s="157" t="s">
        <v>1</v>
      </c>
      <c r="N174" s="120" t="s">
        <v>42</v>
      </c>
      <c r="P174" s="158">
        <f>O174*H174</f>
        <v>0</v>
      </c>
      <c r="Q174" s="158">
        <v>1.4798400000000001E-3</v>
      </c>
      <c r="R174" s="158">
        <f>Q174*H174</f>
        <v>7.3991999999999999E-3</v>
      </c>
      <c r="S174" s="158">
        <v>0</v>
      </c>
      <c r="T174" s="159">
        <f>S174*H174</f>
        <v>0</v>
      </c>
      <c r="AR174" s="106" t="s">
        <v>257</v>
      </c>
      <c r="AT174" s="106" t="s">
        <v>197</v>
      </c>
      <c r="AU174" s="106" t="s">
        <v>174</v>
      </c>
      <c r="AY174" s="3" t="s">
        <v>194</v>
      </c>
      <c r="BE174" s="81">
        <f>IF(N174="základná",J174,0)</f>
        <v>0</v>
      </c>
      <c r="BF174" s="81">
        <f>IF(N174="znížená",J174,0)</f>
        <v>0</v>
      </c>
      <c r="BG174" s="81">
        <f>IF(N174="zákl. prenesená",J174,0)</f>
        <v>0</v>
      </c>
      <c r="BH174" s="81">
        <f>IF(N174="zníž. prenesená",J174,0)</f>
        <v>0</v>
      </c>
      <c r="BI174" s="81">
        <f>IF(N174="nulová",J174,0)</f>
        <v>0</v>
      </c>
      <c r="BJ174" s="3" t="s">
        <v>174</v>
      </c>
      <c r="BK174" s="81">
        <f>ROUND(I174*H174,2)</f>
        <v>0</v>
      </c>
      <c r="BL174" s="3" t="s">
        <v>257</v>
      </c>
      <c r="BM174" s="106" t="s">
        <v>1378</v>
      </c>
    </row>
    <row r="175" spans="2:65" s="18" customFormat="1" ht="21.75" customHeight="1">
      <c r="B175" s="121"/>
      <c r="C175" s="150" t="s">
        <v>293</v>
      </c>
      <c r="D175" s="150" t="s">
        <v>197</v>
      </c>
      <c r="E175" s="151" t="s">
        <v>1379</v>
      </c>
      <c r="F175" s="152" t="s">
        <v>1380</v>
      </c>
      <c r="G175" s="153" t="s">
        <v>227</v>
      </c>
      <c r="H175" s="154">
        <v>1</v>
      </c>
      <c r="I175" s="155"/>
      <c r="J175" s="155">
        <f>ROUND(I175*H175,2)</f>
        <v>0</v>
      </c>
      <c r="K175" s="156"/>
      <c r="L175" s="19"/>
      <c r="M175" s="157" t="s">
        <v>1</v>
      </c>
      <c r="N175" s="120" t="s">
        <v>42</v>
      </c>
      <c r="P175" s="158">
        <f>O175*H175</f>
        <v>0</v>
      </c>
      <c r="Q175" s="158">
        <v>2.1219999999999999E-2</v>
      </c>
      <c r="R175" s="158">
        <f>Q175*H175</f>
        <v>2.1219999999999999E-2</v>
      </c>
      <c r="S175" s="158">
        <v>0</v>
      </c>
      <c r="T175" s="159">
        <f>S175*H175</f>
        <v>0</v>
      </c>
      <c r="AR175" s="106" t="s">
        <v>257</v>
      </c>
      <c r="AT175" s="106" t="s">
        <v>197</v>
      </c>
      <c r="AU175" s="106" t="s">
        <v>174</v>
      </c>
      <c r="AY175" s="3" t="s">
        <v>194</v>
      </c>
      <c r="BE175" s="81">
        <f>IF(N175="základná",J175,0)</f>
        <v>0</v>
      </c>
      <c r="BF175" s="81">
        <f>IF(N175="znížená",J175,0)</f>
        <v>0</v>
      </c>
      <c r="BG175" s="81">
        <f>IF(N175="zákl. prenesená",J175,0)</f>
        <v>0</v>
      </c>
      <c r="BH175" s="81">
        <f>IF(N175="zníž. prenesená",J175,0)</f>
        <v>0</v>
      </c>
      <c r="BI175" s="81">
        <f>IF(N175="nulová",J175,0)</f>
        <v>0</v>
      </c>
      <c r="BJ175" s="3" t="s">
        <v>174</v>
      </c>
      <c r="BK175" s="81">
        <f>ROUND(I175*H175,2)</f>
        <v>0</v>
      </c>
      <c r="BL175" s="3" t="s">
        <v>257</v>
      </c>
      <c r="BM175" s="106" t="s">
        <v>1381</v>
      </c>
    </row>
    <row r="176" spans="2:65" s="18" customFormat="1" ht="24.2" customHeight="1">
      <c r="B176" s="121"/>
      <c r="C176" s="150" t="s">
        <v>297</v>
      </c>
      <c r="D176" s="150" t="s">
        <v>197</v>
      </c>
      <c r="E176" s="151" t="s">
        <v>1382</v>
      </c>
      <c r="F176" s="152" t="s">
        <v>1383</v>
      </c>
      <c r="G176" s="153" t="s">
        <v>284</v>
      </c>
      <c r="H176" s="154">
        <v>5</v>
      </c>
      <c r="I176" s="155"/>
      <c r="J176" s="155">
        <f>ROUND(I176*H176,2)</f>
        <v>0</v>
      </c>
      <c r="K176" s="156"/>
      <c r="L176" s="19"/>
      <c r="M176" s="157" t="s">
        <v>1</v>
      </c>
      <c r="N176" s="120" t="s">
        <v>42</v>
      </c>
      <c r="P176" s="158">
        <f>O176*H176</f>
        <v>0</v>
      </c>
      <c r="Q176" s="158">
        <v>0</v>
      </c>
      <c r="R176" s="158">
        <f>Q176*H176</f>
        <v>0</v>
      </c>
      <c r="S176" s="158">
        <v>0</v>
      </c>
      <c r="T176" s="159">
        <f>S176*H176</f>
        <v>0</v>
      </c>
      <c r="AR176" s="106" t="s">
        <v>257</v>
      </c>
      <c r="AT176" s="106" t="s">
        <v>197</v>
      </c>
      <c r="AU176" s="106" t="s">
        <v>174</v>
      </c>
      <c r="AY176" s="3" t="s">
        <v>194</v>
      </c>
      <c r="BE176" s="81">
        <f>IF(N176="základná",J176,0)</f>
        <v>0</v>
      </c>
      <c r="BF176" s="81">
        <f>IF(N176="znížená",J176,0)</f>
        <v>0</v>
      </c>
      <c r="BG176" s="81">
        <f>IF(N176="zákl. prenesená",J176,0)</f>
        <v>0</v>
      </c>
      <c r="BH176" s="81">
        <f>IF(N176="zníž. prenesená",J176,0)</f>
        <v>0</v>
      </c>
      <c r="BI176" s="81">
        <f>IF(N176="nulová",J176,0)</f>
        <v>0</v>
      </c>
      <c r="BJ176" s="3" t="s">
        <v>174</v>
      </c>
      <c r="BK176" s="81">
        <f>ROUND(I176*H176,2)</f>
        <v>0</v>
      </c>
      <c r="BL176" s="3" t="s">
        <v>257</v>
      </c>
      <c r="BM176" s="106" t="s">
        <v>1384</v>
      </c>
    </row>
    <row r="177" spans="2:65" s="18" customFormat="1" ht="24.2" customHeight="1">
      <c r="B177" s="121"/>
      <c r="C177" s="150" t="s">
        <v>301</v>
      </c>
      <c r="D177" s="150" t="s">
        <v>197</v>
      </c>
      <c r="E177" s="151" t="s">
        <v>1385</v>
      </c>
      <c r="F177" s="152" t="s">
        <v>1386</v>
      </c>
      <c r="G177" s="153" t="s">
        <v>1258</v>
      </c>
      <c r="H177" s="154"/>
      <c r="I177" s="155"/>
      <c r="J177" s="155">
        <f>ROUND(I177*H177,2)</f>
        <v>0</v>
      </c>
      <c r="K177" s="156"/>
      <c r="L177" s="19"/>
      <c r="M177" s="157" t="s">
        <v>1</v>
      </c>
      <c r="N177" s="120" t="s">
        <v>42</v>
      </c>
      <c r="P177" s="158">
        <f>O177*H177</f>
        <v>0</v>
      </c>
      <c r="Q177" s="158">
        <v>0</v>
      </c>
      <c r="R177" s="158">
        <f>Q177*H177</f>
        <v>0</v>
      </c>
      <c r="S177" s="158">
        <v>0</v>
      </c>
      <c r="T177" s="159">
        <f>S177*H177</f>
        <v>0</v>
      </c>
      <c r="AR177" s="106" t="s">
        <v>257</v>
      </c>
      <c r="AT177" s="106" t="s">
        <v>197</v>
      </c>
      <c r="AU177" s="106" t="s">
        <v>174</v>
      </c>
      <c r="AY177" s="3" t="s">
        <v>194</v>
      </c>
      <c r="BE177" s="81">
        <f>IF(N177="základná",J177,0)</f>
        <v>0</v>
      </c>
      <c r="BF177" s="81">
        <f>IF(N177="znížená",J177,0)</f>
        <v>0</v>
      </c>
      <c r="BG177" s="81">
        <f>IF(N177="zákl. prenesená",J177,0)</f>
        <v>0</v>
      </c>
      <c r="BH177" s="81">
        <f>IF(N177="zníž. prenesená",J177,0)</f>
        <v>0</v>
      </c>
      <c r="BI177" s="81">
        <f>IF(N177="nulová",J177,0)</f>
        <v>0</v>
      </c>
      <c r="BJ177" s="3" t="s">
        <v>174</v>
      </c>
      <c r="BK177" s="81">
        <f>ROUND(I177*H177,2)</f>
        <v>0</v>
      </c>
      <c r="BL177" s="3" t="s">
        <v>257</v>
      </c>
      <c r="BM177" s="106" t="s">
        <v>1387</v>
      </c>
    </row>
    <row r="178" spans="2:65" s="137" customFormat="1" ht="22.9" customHeight="1">
      <c r="B178" s="138"/>
      <c r="D178" s="139" t="s">
        <v>75</v>
      </c>
      <c r="E178" s="148" t="s">
        <v>1260</v>
      </c>
      <c r="F178" s="148" t="s">
        <v>1261</v>
      </c>
      <c r="I178" s="141"/>
      <c r="J178" s="149">
        <f>BK178</f>
        <v>0</v>
      </c>
      <c r="L178" s="138"/>
      <c r="M178" s="143"/>
      <c r="P178" s="144">
        <f>SUM(P179:P181)</f>
        <v>0</v>
      </c>
      <c r="R178" s="144">
        <f>SUM(R179:R181)</f>
        <v>4.3500000000000004E-2</v>
      </c>
      <c r="T178" s="145">
        <f>SUM(T179:T181)</f>
        <v>0</v>
      </c>
      <c r="AR178" s="139" t="s">
        <v>174</v>
      </c>
      <c r="AT178" s="146" t="s">
        <v>75</v>
      </c>
      <c r="AU178" s="146" t="s">
        <v>84</v>
      </c>
      <c r="AY178" s="139" t="s">
        <v>194</v>
      </c>
      <c r="BK178" s="147">
        <f>SUM(BK179:BK181)</f>
        <v>0</v>
      </c>
    </row>
    <row r="179" spans="2:65" s="18" customFormat="1" ht="16.5" customHeight="1">
      <c r="B179" s="121"/>
      <c r="C179" s="150" t="s">
        <v>305</v>
      </c>
      <c r="D179" s="150" t="s">
        <v>197</v>
      </c>
      <c r="E179" s="151" t="s">
        <v>1388</v>
      </c>
      <c r="F179" s="152" t="s">
        <v>1389</v>
      </c>
      <c r="G179" s="153" t="s">
        <v>227</v>
      </c>
      <c r="H179" s="154">
        <v>3</v>
      </c>
      <c r="I179" s="155"/>
      <c r="J179" s="155">
        <f>ROUND(I179*H179,2)</f>
        <v>0</v>
      </c>
      <c r="K179" s="156"/>
      <c r="L179" s="19"/>
      <c r="M179" s="157" t="s">
        <v>1</v>
      </c>
      <c r="N179" s="120" t="s">
        <v>42</v>
      </c>
      <c r="P179" s="158">
        <f>O179*H179</f>
        <v>0</v>
      </c>
      <c r="Q179" s="158">
        <v>0</v>
      </c>
      <c r="R179" s="158">
        <f>Q179*H179</f>
        <v>0</v>
      </c>
      <c r="S179" s="158">
        <v>0</v>
      </c>
      <c r="T179" s="159">
        <f>S179*H179</f>
        <v>0</v>
      </c>
      <c r="AR179" s="106" t="s">
        <v>257</v>
      </c>
      <c r="AT179" s="106" t="s">
        <v>197</v>
      </c>
      <c r="AU179" s="106" t="s">
        <v>174</v>
      </c>
      <c r="AY179" s="3" t="s">
        <v>194</v>
      </c>
      <c r="BE179" s="81">
        <f>IF(N179="základná",J179,0)</f>
        <v>0</v>
      </c>
      <c r="BF179" s="81">
        <f>IF(N179="znížená",J179,0)</f>
        <v>0</v>
      </c>
      <c r="BG179" s="81">
        <f>IF(N179="zákl. prenesená",J179,0)</f>
        <v>0</v>
      </c>
      <c r="BH179" s="81">
        <f>IF(N179="zníž. prenesená",J179,0)</f>
        <v>0</v>
      </c>
      <c r="BI179" s="81">
        <f>IF(N179="nulová",J179,0)</f>
        <v>0</v>
      </c>
      <c r="BJ179" s="3" t="s">
        <v>174</v>
      </c>
      <c r="BK179" s="81">
        <f>ROUND(I179*H179,2)</f>
        <v>0</v>
      </c>
      <c r="BL179" s="3" t="s">
        <v>257</v>
      </c>
      <c r="BM179" s="106" t="s">
        <v>1390</v>
      </c>
    </row>
    <row r="180" spans="2:65" s="18" customFormat="1" ht="24.2" customHeight="1">
      <c r="B180" s="121"/>
      <c r="C180" s="165" t="s">
        <v>309</v>
      </c>
      <c r="D180" s="165" t="s">
        <v>209</v>
      </c>
      <c r="E180" s="166" t="s">
        <v>1391</v>
      </c>
      <c r="F180" s="167" t="s">
        <v>1392</v>
      </c>
      <c r="G180" s="168" t="s">
        <v>227</v>
      </c>
      <c r="H180" s="169">
        <v>3</v>
      </c>
      <c r="I180" s="170"/>
      <c r="J180" s="170">
        <f>ROUND(I180*H180,2)</f>
        <v>0</v>
      </c>
      <c r="K180" s="171"/>
      <c r="L180" s="177" t="s">
        <v>3462</v>
      </c>
      <c r="M180" s="173" t="s">
        <v>1</v>
      </c>
      <c r="N180" s="174" t="s">
        <v>42</v>
      </c>
      <c r="P180" s="158">
        <f>O180*H180</f>
        <v>0</v>
      </c>
      <c r="Q180" s="158">
        <v>1.4500000000000001E-2</v>
      </c>
      <c r="R180" s="158">
        <f>Q180*H180</f>
        <v>4.3500000000000004E-2</v>
      </c>
      <c r="S180" s="158">
        <v>0</v>
      </c>
      <c r="T180" s="159">
        <f>S180*H180</f>
        <v>0</v>
      </c>
      <c r="AR180" s="106" t="s">
        <v>321</v>
      </c>
      <c r="AT180" s="106" t="s">
        <v>209</v>
      </c>
      <c r="AU180" s="106" t="s">
        <v>174</v>
      </c>
      <c r="AY180" s="3" t="s">
        <v>194</v>
      </c>
      <c r="BE180" s="81">
        <f>IF(N180="základná",J180,0)</f>
        <v>0</v>
      </c>
      <c r="BF180" s="81">
        <f>IF(N180="znížená",J180,0)</f>
        <v>0</v>
      </c>
      <c r="BG180" s="81">
        <f>IF(N180="zákl. prenesená",J180,0)</f>
        <v>0</v>
      </c>
      <c r="BH180" s="81">
        <f>IF(N180="zníž. prenesená",J180,0)</f>
        <v>0</v>
      </c>
      <c r="BI180" s="81">
        <f>IF(N180="nulová",J180,0)</f>
        <v>0</v>
      </c>
      <c r="BJ180" s="3" t="s">
        <v>174</v>
      </c>
      <c r="BK180" s="81">
        <f>ROUND(I180*H180,2)</f>
        <v>0</v>
      </c>
      <c r="BL180" s="3" t="s">
        <v>257</v>
      </c>
      <c r="BM180" s="106" t="s">
        <v>1393</v>
      </c>
    </row>
    <row r="181" spans="2:65" s="18" customFormat="1" ht="24.2" customHeight="1">
      <c r="B181" s="121"/>
      <c r="C181" s="150" t="s">
        <v>313</v>
      </c>
      <c r="D181" s="150" t="s">
        <v>197</v>
      </c>
      <c r="E181" s="151" t="s">
        <v>1268</v>
      </c>
      <c r="F181" s="152" t="s">
        <v>1269</v>
      </c>
      <c r="G181" s="153" t="s">
        <v>1258</v>
      </c>
      <c r="H181" s="154"/>
      <c r="I181" s="155"/>
      <c r="J181" s="155">
        <f>ROUND(I181*H181,2)</f>
        <v>0</v>
      </c>
      <c r="K181" s="156"/>
      <c r="L181" s="19"/>
      <c r="M181" s="160" t="s">
        <v>1</v>
      </c>
      <c r="N181" s="161" t="s">
        <v>42</v>
      </c>
      <c r="O181" s="162"/>
      <c r="P181" s="163">
        <f>O181*H181</f>
        <v>0</v>
      </c>
      <c r="Q181" s="163">
        <v>0</v>
      </c>
      <c r="R181" s="163">
        <f>Q181*H181</f>
        <v>0</v>
      </c>
      <c r="S181" s="163">
        <v>0</v>
      </c>
      <c r="T181" s="164">
        <f>S181*H181</f>
        <v>0</v>
      </c>
      <c r="AR181" s="106" t="s">
        <v>257</v>
      </c>
      <c r="AT181" s="106" t="s">
        <v>197</v>
      </c>
      <c r="AU181" s="106" t="s">
        <v>174</v>
      </c>
      <c r="AY181" s="3" t="s">
        <v>194</v>
      </c>
      <c r="BE181" s="81">
        <f>IF(N181="základná",J181,0)</f>
        <v>0</v>
      </c>
      <c r="BF181" s="81">
        <f>IF(N181="znížená",J181,0)</f>
        <v>0</v>
      </c>
      <c r="BG181" s="81">
        <f>IF(N181="zákl. prenesená",J181,0)</f>
        <v>0</v>
      </c>
      <c r="BH181" s="81">
        <f>IF(N181="zníž. prenesená",J181,0)</f>
        <v>0</v>
      </c>
      <c r="BI181" s="81">
        <f>IF(N181="nulová",J181,0)</f>
        <v>0</v>
      </c>
      <c r="BJ181" s="3" t="s">
        <v>174</v>
      </c>
      <c r="BK181" s="81">
        <f>ROUND(I181*H181,2)</f>
        <v>0</v>
      </c>
      <c r="BL181" s="3" t="s">
        <v>257</v>
      </c>
      <c r="BM181" s="106" t="s">
        <v>1394</v>
      </c>
    </row>
    <row r="182" spans="2:65" s="18" customFormat="1" ht="6.95" customHeight="1">
      <c r="B182" s="33"/>
      <c r="C182" s="34"/>
      <c r="D182" s="34"/>
      <c r="E182" s="34"/>
      <c r="F182" s="34"/>
      <c r="G182" s="34"/>
      <c r="H182" s="34"/>
      <c r="I182" s="34"/>
      <c r="J182" s="34"/>
      <c r="K182" s="34"/>
      <c r="L182" s="19"/>
    </row>
  </sheetData>
  <autoFilter ref="C136:K181"/>
  <mergeCells count="14">
    <mergeCell ref="D115:F115"/>
    <mergeCell ref="E127:H127"/>
    <mergeCell ref="E129:H129"/>
    <mergeCell ref="L2:V2"/>
    <mergeCell ref="E87:H87"/>
    <mergeCell ref="D111:F111"/>
    <mergeCell ref="D112:F112"/>
    <mergeCell ref="D113:F113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33"/>
  <sheetViews>
    <sheetView showGridLines="0" tabSelected="1" topLeftCell="G202" workbookViewId="0">
      <selection activeCell="L209" sqref="L209:L212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16.66406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101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1395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1</v>
      </c>
      <c r="I11" s="12" t="s">
        <v>18</v>
      </c>
      <c r="J11" s="13" t="s">
        <v>1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10.9" customHeight="1">
      <c r="B13" s="19"/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29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J96</f>
        <v>0</v>
      </c>
      <c r="L30" s="19"/>
    </row>
    <row r="31" spans="2:12" s="18" customFormat="1" ht="14.45" customHeight="1">
      <c r="B31" s="19"/>
      <c r="D31" s="17" t="s">
        <v>146</v>
      </c>
      <c r="J31" s="90">
        <f>J124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ROUND((SUM(BE124:BE131) + SUM(BE151:BE332)),  2)</f>
        <v>0</v>
      </c>
      <c r="G35" s="96"/>
      <c r="H35" s="96"/>
      <c r="I35" s="97">
        <v>0.23</v>
      </c>
      <c r="J35" s="95">
        <f>ROUND(((SUM(BE124:BE131) + SUM(BE151:BE332))*I35),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ROUND((SUM(BF124:BF131) + SUM(BF151:BF332)),  2)</f>
        <v>0</v>
      </c>
      <c r="I36" s="99">
        <v>0.23</v>
      </c>
      <c r="J36" s="98">
        <f>ROUND(((SUM(BF124:BF131) + SUM(BF151:BF332))*I36),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ROUND((SUM(BG124:BG131) + SUM(BG151:BG332)),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ROUND((SUM(BH124:BH131) + SUM(BH151:BH332)),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ROUND((SUM(BI124:BI131) + SUM(BI151:BI332)),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ht="14.45" customHeight="1">
      <c r="B49" s="6"/>
      <c r="L49" s="6"/>
    </row>
    <row r="50" spans="2:12" s="18" customFormat="1" ht="14.45" customHeight="1">
      <c r="B50" s="19"/>
      <c r="D50" s="30" t="s">
        <v>49</v>
      </c>
      <c r="E50" s="31"/>
      <c r="F50" s="31"/>
      <c r="G50" s="30" t="s">
        <v>50</v>
      </c>
      <c r="H50" s="31"/>
      <c r="I50" s="31"/>
      <c r="J50" s="31"/>
      <c r="K50" s="31"/>
      <c r="L50" s="19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8" customFormat="1" ht="12.75">
      <c r="B61" s="19"/>
      <c r="D61" s="32" t="s">
        <v>51</v>
      </c>
      <c r="E61" s="21"/>
      <c r="F61" s="103" t="s">
        <v>52</v>
      </c>
      <c r="G61" s="32" t="s">
        <v>51</v>
      </c>
      <c r="H61" s="21"/>
      <c r="I61" s="21"/>
      <c r="J61" s="104" t="s">
        <v>52</v>
      </c>
      <c r="K61" s="21"/>
      <c r="L61" s="19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8" customFormat="1" ht="12.75">
      <c r="B65" s="19"/>
      <c r="D65" s="30" t="s">
        <v>53</v>
      </c>
      <c r="E65" s="31"/>
      <c r="F65" s="31"/>
      <c r="G65" s="30" t="s">
        <v>54</v>
      </c>
      <c r="H65" s="31"/>
      <c r="I65" s="31"/>
      <c r="J65" s="31"/>
      <c r="K65" s="31"/>
      <c r="L65" s="19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8" customFormat="1" ht="12.75">
      <c r="B76" s="19"/>
      <c r="D76" s="32" t="s">
        <v>51</v>
      </c>
      <c r="E76" s="21"/>
      <c r="F76" s="103" t="s">
        <v>52</v>
      </c>
      <c r="G76" s="32" t="s">
        <v>51</v>
      </c>
      <c r="H76" s="21"/>
      <c r="I76" s="21"/>
      <c r="J76" s="104" t="s">
        <v>52</v>
      </c>
      <c r="K76" s="21"/>
      <c r="L76" s="19"/>
    </row>
    <row r="77" spans="2:12" s="18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9"/>
    </row>
    <row r="81" spans="2:47" s="18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9"/>
    </row>
    <row r="82" spans="2:47" s="18" customFormat="1" ht="24.95" customHeight="1">
      <c r="B82" s="19"/>
      <c r="C82" s="7" t="s">
        <v>162</v>
      </c>
      <c r="L82" s="19"/>
    </row>
    <row r="83" spans="2:47" s="18" customFormat="1" ht="6.95" customHeight="1">
      <c r="B83" s="19"/>
      <c r="L83" s="19"/>
    </row>
    <row r="84" spans="2:47" s="18" customFormat="1" ht="12" customHeight="1">
      <c r="B84" s="19"/>
      <c r="C84" s="12" t="s">
        <v>15</v>
      </c>
      <c r="L84" s="19"/>
    </row>
    <row r="85" spans="2:47" s="18" customFormat="1" ht="26.25" customHeight="1">
      <c r="B85" s="19"/>
      <c r="E85" s="226" t="str">
        <f>E7</f>
        <v>25A092 - 17981 - VAR ESt. 110 kV - doplnenie kompenzačnej tlmivky VVN a rekonštrukcia súvisiacich zariadení (II. časť  -</v>
      </c>
      <c r="F85" s="227"/>
      <c r="G85" s="227"/>
      <c r="H85" s="227"/>
      <c r="L85" s="19"/>
    </row>
    <row r="86" spans="2:47" s="18" customFormat="1" ht="12" customHeight="1">
      <c r="B86" s="19"/>
      <c r="C86" s="12" t="s">
        <v>153</v>
      </c>
      <c r="L86" s="19"/>
    </row>
    <row r="87" spans="2:47" s="18" customFormat="1" ht="16.5" customHeight="1">
      <c r="B87" s="19"/>
      <c r="E87" s="220" t="str">
        <f>E9</f>
        <v>SO34 - Úpravy  BSP</v>
      </c>
      <c r="F87" s="228"/>
      <c r="G87" s="228"/>
      <c r="H87" s="228"/>
      <c r="L87" s="19"/>
    </row>
    <row r="88" spans="2:47" s="18" customFormat="1" ht="6.95" customHeight="1">
      <c r="B88" s="19"/>
      <c r="L88" s="19"/>
    </row>
    <row r="89" spans="2:47" s="18" customFormat="1" ht="12" customHeight="1">
      <c r="B89" s="19"/>
      <c r="C89" s="12" t="s">
        <v>19</v>
      </c>
      <c r="F89" s="13" t="str">
        <f>F12</f>
        <v>Košice</v>
      </c>
      <c r="I89" s="12" t="s">
        <v>21</v>
      </c>
      <c r="J89" s="86" t="str">
        <f>IF(J12="","",J12)</f>
        <v>24. 6. 2026</v>
      </c>
      <c r="L89" s="19"/>
    </row>
    <row r="90" spans="2:47" s="18" customFormat="1" ht="6.95" customHeight="1">
      <c r="B90" s="19"/>
      <c r="L90" s="19"/>
    </row>
    <row r="91" spans="2:47" s="18" customFormat="1" ht="15.2" customHeight="1">
      <c r="B91" s="19"/>
      <c r="C91" s="12" t="s">
        <v>23</v>
      </c>
      <c r="F91" s="13" t="str">
        <f>E15</f>
        <v>Stredoslovenská distribučná, a.s.</v>
      </c>
      <c r="I91" s="12" t="s">
        <v>28</v>
      </c>
      <c r="J91" s="105" t="str">
        <f>E21</f>
        <v>Ing.Štefan Proks</v>
      </c>
      <c r="L91" s="19"/>
    </row>
    <row r="92" spans="2:47" s="18" customFormat="1" ht="15.2" customHeight="1">
      <c r="B92" s="19"/>
      <c r="C92" s="12" t="s">
        <v>27</v>
      </c>
      <c r="F92" s="13" t="str">
        <f>IF(E18="","",E18)</f>
        <v/>
      </c>
      <c r="I92" s="12" t="s">
        <v>31</v>
      </c>
      <c r="J92" s="105" t="str">
        <f>E24</f>
        <v xml:space="preserve"> </v>
      </c>
      <c r="L92" s="19"/>
    </row>
    <row r="93" spans="2:47" s="18" customFormat="1" ht="10.35" customHeight="1">
      <c r="B93" s="19"/>
      <c r="L93" s="19"/>
    </row>
    <row r="94" spans="2:47" s="18" customFormat="1" ht="29.25" customHeight="1">
      <c r="B94" s="19"/>
      <c r="C94" s="106" t="s">
        <v>163</v>
      </c>
      <c r="J94" s="107" t="s">
        <v>164</v>
      </c>
      <c r="L94" s="19"/>
    </row>
    <row r="95" spans="2:47" s="18" customFormat="1" ht="10.35" customHeight="1">
      <c r="B95" s="19"/>
      <c r="L95" s="19"/>
    </row>
    <row r="96" spans="2:47" s="18" customFormat="1" ht="22.9" customHeight="1">
      <c r="B96" s="19"/>
      <c r="C96" s="108" t="s">
        <v>165</v>
      </c>
      <c r="J96" s="92">
        <f>J151</f>
        <v>0</v>
      </c>
      <c r="L96" s="19"/>
      <c r="AU96" s="3" t="s">
        <v>166</v>
      </c>
    </row>
    <row r="97" spans="2:12" s="109" customFormat="1" ht="24.95" customHeight="1">
      <c r="B97" s="110"/>
      <c r="D97" s="111" t="s">
        <v>167</v>
      </c>
      <c r="E97" s="112"/>
      <c r="F97" s="112"/>
      <c r="G97" s="112"/>
      <c r="H97" s="112"/>
      <c r="I97" s="112"/>
      <c r="J97" s="113">
        <f>J152</f>
        <v>0</v>
      </c>
      <c r="L97" s="110"/>
    </row>
    <row r="98" spans="2:12" s="114" customFormat="1" ht="19.899999999999999" customHeight="1">
      <c r="B98" s="115"/>
      <c r="D98" s="116" t="s">
        <v>1084</v>
      </c>
      <c r="E98" s="117"/>
      <c r="F98" s="117"/>
      <c r="G98" s="117"/>
      <c r="H98" s="117"/>
      <c r="I98" s="117"/>
      <c r="J98" s="118">
        <f>J153</f>
        <v>0</v>
      </c>
      <c r="L98" s="115"/>
    </row>
    <row r="99" spans="2:12" s="114" customFormat="1" ht="19.899999999999999" customHeight="1">
      <c r="B99" s="115"/>
      <c r="D99" s="116" t="s">
        <v>715</v>
      </c>
      <c r="E99" s="117"/>
      <c r="F99" s="117"/>
      <c r="G99" s="117"/>
      <c r="H99" s="117"/>
      <c r="I99" s="117"/>
      <c r="J99" s="118">
        <f>J160</f>
        <v>0</v>
      </c>
      <c r="L99" s="115"/>
    </row>
    <row r="100" spans="2:12" s="114" customFormat="1" ht="19.899999999999999" customHeight="1">
      <c r="B100" s="115"/>
      <c r="D100" s="116" t="s">
        <v>1085</v>
      </c>
      <c r="E100" s="117"/>
      <c r="F100" s="117"/>
      <c r="G100" s="117"/>
      <c r="H100" s="117"/>
      <c r="I100" s="117"/>
      <c r="J100" s="118">
        <f>J166</f>
        <v>0</v>
      </c>
      <c r="L100" s="115"/>
    </row>
    <row r="101" spans="2:12" s="114" customFormat="1" ht="19.899999999999999" customHeight="1">
      <c r="B101" s="115"/>
      <c r="D101" s="116" t="s">
        <v>1086</v>
      </c>
      <c r="E101" s="117"/>
      <c r="F101" s="117"/>
      <c r="G101" s="117"/>
      <c r="H101" s="117"/>
      <c r="I101" s="117"/>
      <c r="J101" s="118">
        <f>J175</f>
        <v>0</v>
      </c>
      <c r="L101" s="115"/>
    </row>
    <row r="102" spans="2:12" s="114" customFormat="1" ht="19.899999999999999" customHeight="1">
      <c r="B102" s="115"/>
      <c r="D102" s="116" t="s">
        <v>1088</v>
      </c>
      <c r="E102" s="117"/>
      <c r="F102" s="117"/>
      <c r="G102" s="117"/>
      <c r="H102" s="117"/>
      <c r="I102" s="117"/>
      <c r="J102" s="118">
        <f>J177</f>
        <v>0</v>
      </c>
      <c r="L102" s="115"/>
    </row>
    <row r="103" spans="2:12" s="114" customFormat="1" ht="19.899999999999999" customHeight="1">
      <c r="B103" s="115"/>
      <c r="D103" s="116" t="s">
        <v>1089</v>
      </c>
      <c r="E103" s="117"/>
      <c r="F103" s="117"/>
      <c r="G103" s="117"/>
      <c r="H103" s="117"/>
      <c r="I103" s="117"/>
      <c r="J103" s="118">
        <f>J201</f>
        <v>0</v>
      </c>
      <c r="L103" s="115"/>
    </row>
    <row r="104" spans="2:12" s="114" customFormat="1" ht="19.899999999999999" customHeight="1">
      <c r="B104" s="115"/>
      <c r="D104" s="116" t="s">
        <v>1090</v>
      </c>
      <c r="E104" s="117"/>
      <c r="F104" s="117"/>
      <c r="G104" s="117"/>
      <c r="H104" s="117"/>
      <c r="I104" s="117"/>
      <c r="J104" s="118">
        <f>J236</f>
        <v>0</v>
      </c>
      <c r="L104" s="115"/>
    </row>
    <row r="105" spans="2:12" s="109" customFormat="1" ht="24.95" customHeight="1">
      <c r="B105" s="110"/>
      <c r="D105" s="111" t="s">
        <v>1091</v>
      </c>
      <c r="E105" s="112"/>
      <c r="F105" s="112"/>
      <c r="G105" s="112"/>
      <c r="H105" s="112"/>
      <c r="I105" s="112"/>
      <c r="J105" s="113">
        <f>J238</f>
        <v>0</v>
      </c>
      <c r="L105" s="110"/>
    </row>
    <row r="106" spans="2:12" s="114" customFormat="1" ht="19.899999999999999" customHeight="1">
      <c r="B106" s="115"/>
      <c r="D106" s="116" t="s">
        <v>1092</v>
      </c>
      <c r="E106" s="117"/>
      <c r="F106" s="117"/>
      <c r="G106" s="117"/>
      <c r="H106" s="117"/>
      <c r="I106" s="117"/>
      <c r="J106" s="118">
        <f>J239</f>
        <v>0</v>
      </c>
      <c r="L106" s="115"/>
    </row>
    <row r="107" spans="2:12" s="114" customFormat="1" ht="19.899999999999999" customHeight="1">
      <c r="B107" s="115"/>
      <c r="D107" s="116" t="s">
        <v>1396</v>
      </c>
      <c r="E107" s="117"/>
      <c r="F107" s="117"/>
      <c r="G107" s="117"/>
      <c r="H107" s="117"/>
      <c r="I107" s="117"/>
      <c r="J107" s="118">
        <f>J249</f>
        <v>0</v>
      </c>
      <c r="L107" s="115"/>
    </row>
    <row r="108" spans="2:12" s="114" customFormat="1" ht="19.899999999999999" customHeight="1">
      <c r="B108" s="115"/>
      <c r="D108" s="116" t="s">
        <v>1093</v>
      </c>
      <c r="E108" s="117"/>
      <c r="F108" s="117"/>
      <c r="G108" s="117"/>
      <c r="H108" s="117"/>
      <c r="I108" s="117"/>
      <c r="J108" s="118">
        <f>J253</f>
        <v>0</v>
      </c>
      <c r="L108" s="115"/>
    </row>
    <row r="109" spans="2:12" s="114" customFormat="1" ht="19.899999999999999" customHeight="1">
      <c r="B109" s="115"/>
      <c r="D109" s="116" t="s">
        <v>1397</v>
      </c>
      <c r="E109" s="117"/>
      <c r="F109" s="117"/>
      <c r="G109" s="117"/>
      <c r="H109" s="117"/>
      <c r="I109" s="117"/>
      <c r="J109" s="118">
        <f>J257</f>
        <v>0</v>
      </c>
      <c r="L109" s="115"/>
    </row>
    <row r="110" spans="2:12" s="114" customFormat="1" ht="19.899999999999999" customHeight="1">
      <c r="B110" s="115"/>
      <c r="D110" s="116" t="s">
        <v>1398</v>
      </c>
      <c r="E110" s="117"/>
      <c r="F110" s="117"/>
      <c r="G110" s="117"/>
      <c r="H110" s="117"/>
      <c r="I110" s="117"/>
      <c r="J110" s="118">
        <f>J263</f>
        <v>0</v>
      </c>
      <c r="L110" s="115"/>
    </row>
    <row r="111" spans="2:12" s="114" customFormat="1" ht="19.899999999999999" customHeight="1">
      <c r="B111" s="115"/>
      <c r="D111" s="116" t="s">
        <v>1399</v>
      </c>
      <c r="E111" s="117"/>
      <c r="F111" s="117"/>
      <c r="G111" s="117"/>
      <c r="H111" s="117"/>
      <c r="I111" s="117"/>
      <c r="J111" s="118">
        <f>J267</f>
        <v>0</v>
      </c>
      <c r="L111" s="115"/>
    </row>
    <row r="112" spans="2:12" s="114" customFormat="1" ht="19.899999999999999" customHeight="1">
      <c r="B112" s="115"/>
      <c r="D112" s="116" t="s">
        <v>1094</v>
      </c>
      <c r="E112" s="117"/>
      <c r="F112" s="117"/>
      <c r="G112" s="117"/>
      <c r="H112" s="117"/>
      <c r="I112" s="117"/>
      <c r="J112" s="118">
        <f>J281</f>
        <v>0</v>
      </c>
      <c r="L112" s="115"/>
    </row>
    <row r="113" spans="2:65" s="114" customFormat="1" ht="19.899999999999999" customHeight="1">
      <c r="B113" s="115"/>
      <c r="D113" s="116" t="s">
        <v>1400</v>
      </c>
      <c r="E113" s="117"/>
      <c r="F113" s="117"/>
      <c r="G113" s="117"/>
      <c r="H113" s="117"/>
      <c r="I113" s="117"/>
      <c r="J113" s="118">
        <f>J296</f>
        <v>0</v>
      </c>
      <c r="L113" s="115"/>
    </row>
    <row r="114" spans="2:65" s="114" customFormat="1" ht="19.899999999999999" customHeight="1">
      <c r="B114" s="115"/>
      <c r="D114" s="116" t="s">
        <v>1401</v>
      </c>
      <c r="E114" s="117"/>
      <c r="F114" s="117"/>
      <c r="G114" s="117"/>
      <c r="H114" s="117"/>
      <c r="I114" s="117"/>
      <c r="J114" s="118">
        <f>J300</f>
        <v>0</v>
      </c>
      <c r="L114" s="115"/>
    </row>
    <row r="115" spans="2:65" s="114" customFormat="1" ht="19.899999999999999" customHeight="1">
      <c r="B115" s="115"/>
      <c r="D115" s="116" t="s">
        <v>1402</v>
      </c>
      <c r="E115" s="117"/>
      <c r="F115" s="117"/>
      <c r="G115" s="117"/>
      <c r="H115" s="117"/>
      <c r="I115" s="117"/>
      <c r="J115" s="118">
        <f>J309</f>
        <v>0</v>
      </c>
      <c r="L115" s="115"/>
    </row>
    <row r="116" spans="2:65" s="114" customFormat="1" ht="19.899999999999999" customHeight="1">
      <c r="B116" s="115"/>
      <c r="D116" s="116" t="s">
        <v>1403</v>
      </c>
      <c r="E116" s="117"/>
      <c r="F116" s="117"/>
      <c r="G116" s="117"/>
      <c r="H116" s="117"/>
      <c r="I116" s="117"/>
      <c r="J116" s="118">
        <f>J312</f>
        <v>0</v>
      </c>
      <c r="L116" s="115"/>
    </row>
    <row r="117" spans="2:65" s="114" customFormat="1" ht="19.899999999999999" customHeight="1">
      <c r="B117" s="115"/>
      <c r="D117" s="116" t="s">
        <v>1404</v>
      </c>
      <c r="E117" s="117"/>
      <c r="F117" s="117"/>
      <c r="G117" s="117"/>
      <c r="H117" s="117"/>
      <c r="I117" s="117"/>
      <c r="J117" s="118">
        <f>J315</f>
        <v>0</v>
      </c>
      <c r="L117" s="115"/>
    </row>
    <row r="118" spans="2:65" s="109" customFormat="1" ht="24.95" customHeight="1">
      <c r="B118" s="110"/>
      <c r="D118" s="111" t="s">
        <v>169</v>
      </c>
      <c r="E118" s="112"/>
      <c r="F118" s="112"/>
      <c r="G118" s="112"/>
      <c r="H118" s="112"/>
      <c r="I118" s="112"/>
      <c r="J118" s="113">
        <f>J318</f>
        <v>0</v>
      </c>
      <c r="L118" s="110"/>
    </row>
    <row r="119" spans="2:65" s="114" customFormat="1" ht="19.899999999999999" customHeight="1">
      <c r="B119" s="115"/>
      <c r="D119" s="116" t="s">
        <v>344</v>
      </c>
      <c r="E119" s="117"/>
      <c r="F119" s="117"/>
      <c r="G119" s="117"/>
      <c r="H119" s="117"/>
      <c r="I119" s="117"/>
      <c r="J119" s="118">
        <f>J319</f>
        <v>0</v>
      </c>
      <c r="L119" s="115"/>
    </row>
    <row r="120" spans="2:65" s="114" customFormat="1" ht="19.899999999999999" customHeight="1">
      <c r="B120" s="115"/>
      <c r="D120" s="116" t="s">
        <v>1095</v>
      </c>
      <c r="E120" s="117"/>
      <c r="F120" s="117"/>
      <c r="G120" s="117"/>
      <c r="H120" s="117"/>
      <c r="I120" s="117"/>
      <c r="J120" s="118">
        <f>J325</f>
        <v>0</v>
      </c>
      <c r="L120" s="115"/>
    </row>
    <row r="121" spans="2:65" s="109" customFormat="1" ht="24.95" customHeight="1">
      <c r="B121" s="110"/>
      <c r="D121" s="111" t="s">
        <v>1096</v>
      </c>
      <c r="E121" s="112"/>
      <c r="F121" s="112"/>
      <c r="G121" s="112"/>
      <c r="H121" s="112"/>
      <c r="I121" s="112"/>
      <c r="J121" s="113">
        <f>J331</f>
        <v>0</v>
      </c>
      <c r="L121" s="110"/>
    </row>
    <row r="122" spans="2:65" s="18" customFormat="1" ht="21.75" customHeight="1">
      <c r="B122" s="19"/>
      <c r="L122" s="19"/>
    </row>
    <row r="123" spans="2:65" s="18" customFormat="1" ht="6.95" customHeight="1">
      <c r="B123" s="19"/>
      <c r="L123" s="19"/>
    </row>
    <row r="124" spans="2:65" s="18" customFormat="1" ht="29.25" customHeight="1">
      <c r="B124" s="19"/>
      <c r="C124" s="108" t="s">
        <v>171</v>
      </c>
      <c r="J124" s="119">
        <f>ROUND(J125 + J126 + J127 + J128 + J129 + J130,2)</f>
        <v>0</v>
      </c>
      <c r="L124" s="19"/>
      <c r="N124" s="120" t="s">
        <v>40</v>
      </c>
    </row>
    <row r="125" spans="2:65" s="18" customFormat="1" ht="18" customHeight="1">
      <c r="B125" s="121"/>
      <c r="C125" s="122"/>
      <c r="D125" s="185" t="s">
        <v>172</v>
      </c>
      <c r="E125" s="185"/>
      <c r="F125" s="185"/>
      <c r="G125" s="122"/>
      <c r="H125" s="122"/>
      <c r="I125" s="122"/>
      <c r="J125" s="123">
        <v>0</v>
      </c>
      <c r="K125" s="122"/>
      <c r="L125" s="121"/>
      <c r="M125" s="122"/>
      <c r="N125" s="79" t="s">
        <v>42</v>
      </c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4" t="s">
        <v>173</v>
      </c>
      <c r="AZ125" s="122"/>
      <c r="BA125" s="122"/>
      <c r="BB125" s="122"/>
      <c r="BC125" s="122"/>
      <c r="BD125" s="122"/>
      <c r="BE125" s="125">
        <f t="shared" ref="BE125:BE130" si="0">IF(N125="základná",J125,0)</f>
        <v>0</v>
      </c>
      <c r="BF125" s="125">
        <f t="shared" ref="BF125:BF130" si="1">IF(N125="znížená",J125,0)</f>
        <v>0</v>
      </c>
      <c r="BG125" s="125">
        <f t="shared" ref="BG125:BG130" si="2">IF(N125="zákl. prenesená",J125,0)</f>
        <v>0</v>
      </c>
      <c r="BH125" s="125">
        <f t="shared" ref="BH125:BH130" si="3">IF(N125="zníž. prenesená",J125,0)</f>
        <v>0</v>
      </c>
      <c r="BI125" s="125">
        <f t="shared" ref="BI125:BI130" si="4">IF(N125="nulová",J125,0)</f>
        <v>0</v>
      </c>
      <c r="BJ125" s="124" t="s">
        <v>174</v>
      </c>
      <c r="BK125" s="122"/>
      <c r="BL125" s="122"/>
      <c r="BM125" s="122"/>
    </row>
    <row r="126" spans="2:65" s="18" customFormat="1" ht="18" customHeight="1">
      <c r="B126" s="121"/>
      <c r="C126" s="122"/>
      <c r="D126" s="185" t="s">
        <v>175</v>
      </c>
      <c r="E126" s="185"/>
      <c r="F126" s="185"/>
      <c r="G126" s="122"/>
      <c r="H126" s="122"/>
      <c r="I126" s="122"/>
      <c r="J126" s="123">
        <v>0</v>
      </c>
      <c r="K126" s="122"/>
      <c r="L126" s="121"/>
      <c r="M126" s="122"/>
      <c r="N126" s="79" t="s">
        <v>42</v>
      </c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22"/>
      <c r="AH126" s="122"/>
      <c r="AI126" s="122"/>
      <c r="AJ126" s="122"/>
      <c r="AK126" s="122"/>
      <c r="AL126" s="122"/>
      <c r="AM126" s="122"/>
      <c r="AN126" s="122"/>
      <c r="AO126" s="122"/>
      <c r="AP126" s="122"/>
      <c r="AQ126" s="122"/>
      <c r="AR126" s="122"/>
      <c r="AS126" s="122"/>
      <c r="AT126" s="122"/>
      <c r="AU126" s="122"/>
      <c r="AV126" s="122"/>
      <c r="AW126" s="122"/>
      <c r="AX126" s="122"/>
      <c r="AY126" s="124" t="s">
        <v>173</v>
      </c>
      <c r="AZ126" s="122"/>
      <c r="BA126" s="122"/>
      <c r="BB126" s="122"/>
      <c r="BC126" s="122"/>
      <c r="BD126" s="122"/>
      <c r="BE126" s="125">
        <f t="shared" si="0"/>
        <v>0</v>
      </c>
      <c r="BF126" s="125">
        <f t="shared" si="1"/>
        <v>0</v>
      </c>
      <c r="BG126" s="125">
        <f t="shared" si="2"/>
        <v>0</v>
      </c>
      <c r="BH126" s="125">
        <f t="shared" si="3"/>
        <v>0</v>
      </c>
      <c r="BI126" s="125">
        <f t="shared" si="4"/>
        <v>0</v>
      </c>
      <c r="BJ126" s="124" t="s">
        <v>174</v>
      </c>
      <c r="BK126" s="122"/>
      <c r="BL126" s="122"/>
      <c r="BM126" s="122"/>
    </row>
    <row r="127" spans="2:65" s="18" customFormat="1" ht="18" customHeight="1">
      <c r="B127" s="121"/>
      <c r="C127" s="122"/>
      <c r="D127" s="185" t="s">
        <v>176</v>
      </c>
      <c r="E127" s="185"/>
      <c r="F127" s="185"/>
      <c r="G127" s="122"/>
      <c r="H127" s="122"/>
      <c r="I127" s="122"/>
      <c r="J127" s="123">
        <v>0</v>
      </c>
      <c r="K127" s="122"/>
      <c r="L127" s="121"/>
      <c r="M127" s="122"/>
      <c r="N127" s="79" t="s">
        <v>42</v>
      </c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22"/>
      <c r="AH127" s="122"/>
      <c r="AI127" s="122"/>
      <c r="AJ127" s="122"/>
      <c r="AK127" s="122"/>
      <c r="AL127" s="122"/>
      <c r="AM127" s="122"/>
      <c r="AN127" s="122"/>
      <c r="AO127" s="122"/>
      <c r="AP127" s="122"/>
      <c r="AQ127" s="122"/>
      <c r="AR127" s="122"/>
      <c r="AS127" s="122"/>
      <c r="AT127" s="122"/>
      <c r="AU127" s="122"/>
      <c r="AV127" s="122"/>
      <c r="AW127" s="122"/>
      <c r="AX127" s="122"/>
      <c r="AY127" s="124" t="s">
        <v>173</v>
      </c>
      <c r="AZ127" s="122"/>
      <c r="BA127" s="122"/>
      <c r="BB127" s="122"/>
      <c r="BC127" s="122"/>
      <c r="BD127" s="122"/>
      <c r="BE127" s="125">
        <f t="shared" si="0"/>
        <v>0</v>
      </c>
      <c r="BF127" s="125">
        <f t="shared" si="1"/>
        <v>0</v>
      </c>
      <c r="BG127" s="125">
        <f t="shared" si="2"/>
        <v>0</v>
      </c>
      <c r="BH127" s="125">
        <f t="shared" si="3"/>
        <v>0</v>
      </c>
      <c r="BI127" s="125">
        <f t="shared" si="4"/>
        <v>0</v>
      </c>
      <c r="BJ127" s="124" t="s">
        <v>174</v>
      </c>
      <c r="BK127" s="122"/>
      <c r="BL127" s="122"/>
      <c r="BM127" s="122"/>
    </row>
    <row r="128" spans="2:65" s="18" customFormat="1" ht="18" customHeight="1">
      <c r="B128" s="121"/>
      <c r="C128" s="122"/>
      <c r="D128" s="185" t="s">
        <v>177</v>
      </c>
      <c r="E128" s="185"/>
      <c r="F128" s="185"/>
      <c r="G128" s="122"/>
      <c r="H128" s="122"/>
      <c r="I128" s="122"/>
      <c r="J128" s="123">
        <v>0</v>
      </c>
      <c r="K128" s="122"/>
      <c r="L128" s="121"/>
      <c r="M128" s="122"/>
      <c r="N128" s="79" t="s">
        <v>42</v>
      </c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  <c r="AH128" s="122"/>
      <c r="AI128" s="122"/>
      <c r="AJ128" s="122"/>
      <c r="AK128" s="122"/>
      <c r="AL128" s="122"/>
      <c r="AM128" s="122"/>
      <c r="AN128" s="122"/>
      <c r="AO128" s="122"/>
      <c r="AP128" s="122"/>
      <c r="AQ128" s="122"/>
      <c r="AR128" s="122"/>
      <c r="AS128" s="122"/>
      <c r="AT128" s="122"/>
      <c r="AU128" s="122"/>
      <c r="AV128" s="122"/>
      <c r="AW128" s="122"/>
      <c r="AX128" s="122"/>
      <c r="AY128" s="124" t="s">
        <v>173</v>
      </c>
      <c r="AZ128" s="122"/>
      <c r="BA128" s="122"/>
      <c r="BB128" s="122"/>
      <c r="BC128" s="122"/>
      <c r="BD128" s="122"/>
      <c r="BE128" s="125">
        <f t="shared" si="0"/>
        <v>0</v>
      </c>
      <c r="BF128" s="125">
        <f t="shared" si="1"/>
        <v>0</v>
      </c>
      <c r="BG128" s="125">
        <f t="shared" si="2"/>
        <v>0</v>
      </c>
      <c r="BH128" s="125">
        <f t="shared" si="3"/>
        <v>0</v>
      </c>
      <c r="BI128" s="125">
        <f t="shared" si="4"/>
        <v>0</v>
      </c>
      <c r="BJ128" s="124" t="s">
        <v>174</v>
      </c>
      <c r="BK128" s="122"/>
      <c r="BL128" s="122"/>
      <c r="BM128" s="122"/>
    </row>
    <row r="129" spans="2:65" s="18" customFormat="1" ht="18" customHeight="1">
      <c r="B129" s="121"/>
      <c r="C129" s="122"/>
      <c r="D129" s="185" t="s">
        <v>178</v>
      </c>
      <c r="E129" s="185"/>
      <c r="F129" s="185"/>
      <c r="G129" s="122"/>
      <c r="H129" s="122"/>
      <c r="I129" s="122"/>
      <c r="J129" s="123">
        <v>0</v>
      </c>
      <c r="K129" s="122"/>
      <c r="L129" s="121"/>
      <c r="M129" s="122"/>
      <c r="N129" s="79" t="s">
        <v>42</v>
      </c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2"/>
      <c r="AG129" s="122"/>
      <c r="AH129" s="122"/>
      <c r="AI129" s="122"/>
      <c r="AJ129" s="122"/>
      <c r="AK129" s="122"/>
      <c r="AL129" s="122"/>
      <c r="AM129" s="122"/>
      <c r="AN129" s="122"/>
      <c r="AO129" s="122"/>
      <c r="AP129" s="122"/>
      <c r="AQ129" s="122"/>
      <c r="AR129" s="122"/>
      <c r="AS129" s="122"/>
      <c r="AT129" s="122"/>
      <c r="AU129" s="122"/>
      <c r="AV129" s="122"/>
      <c r="AW129" s="122"/>
      <c r="AX129" s="122"/>
      <c r="AY129" s="124" t="s">
        <v>173</v>
      </c>
      <c r="AZ129" s="122"/>
      <c r="BA129" s="122"/>
      <c r="BB129" s="122"/>
      <c r="BC129" s="122"/>
      <c r="BD129" s="122"/>
      <c r="BE129" s="125">
        <f t="shared" si="0"/>
        <v>0</v>
      </c>
      <c r="BF129" s="125">
        <f t="shared" si="1"/>
        <v>0</v>
      </c>
      <c r="BG129" s="125">
        <f t="shared" si="2"/>
        <v>0</v>
      </c>
      <c r="BH129" s="125">
        <f t="shared" si="3"/>
        <v>0</v>
      </c>
      <c r="BI129" s="125">
        <f t="shared" si="4"/>
        <v>0</v>
      </c>
      <c r="BJ129" s="124" t="s">
        <v>174</v>
      </c>
      <c r="BK129" s="122"/>
      <c r="BL129" s="122"/>
      <c r="BM129" s="122"/>
    </row>
    <row r="130" spans="2:65" s="18" customFormat="1" ht="18" customHeight="1">
      <c r="B130" s="121"/>
      <c r="C130" s="122"/>
      <c r="D130" s="126" t="s">
        <v>179</v>
      </c>
      <c r="E130" s="122"/>
      <c r="F130" s="122"/>
      <c r="G130" s="122"/>
      <c r="H130" s="122"/>
      <c r="I130" s="122"/>
      <c r="J130" s="123">
        <f>ROUND(J30*T130,2)</f>
        <v>0</v>
      </c>
      <c r="K130" s="122"/>
      <c r="L130" s="121"/>
      <c r="M130" s="122"/>
      <c r="N130" s="79" t="s">
        <v>42</v>
      </c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122"/>
      <c r="AO130" s="122"/>
      <c r="AP130" s="122"/>
      <c r="AQ130" s="122"/>
      <c r="AR130" s="122"/>
      <c r="AS130" s="122"/>
      <c r="AT130" s="122"/>
      <c r="AU130" s="122"/>
      <c r="AV130" s="122"/>
      <c r="AW130" s="122"/>
      <c r="AX130" s="122"/>
      <c r="AY130" s="124" t="s">
        <v>180</v>
      </c>
      <c r="AZ130" s="122"/>
      <c r="BA130" s="122"/>
      <c r="BB130" s="122"/>
      <c r="BC130" s="122"/>
      <c r="BD130" s="122"/>
      <c r="BE130" s="125">
        <f t="shared" si="0"/>
        <v>0</v>
      </c>
      <c r="BF130" s="125">
        <f t="shared" si="1"/>
        <v>0</v>
      </c>
      <c r="BG130" s="125">
        <f t="shared" si="2"/>
        <v>0</v>
      </c>
      <c r="BH130" s="125">
        <f t="shared" si="3"/>
        <v>0</v>
      </c>
      <c r="BI130" s="125">
        <f t="shared" si="4"/>
        <v>0</v>
      </c>
      <c r="BJ130" s="124" t="s">
        <v>174</v>
      </c>
      <c r="BK130" s="122"/>
      <c r="BL130" s="122"/>
      <c r="BM130" s="122"/>
    </row>
    <row r="131" spans="2:65" s="18" customFormat="1">
      <c r="B131" s="19"/>
      <c r="L131" s="19"/>
    </row>
    <row r="132" spans="2:65" s="18" customFormat="1" ht="29.25" customHeight="1">
      <c r="B132" s="19"/>
      <c r="C132" s="53" t="s">
        <v>151</v>
      </c>
      <c r="J132" s="92">
        <f>ROUND(J96+J124,2)</f>
        <v>0</v>
      </c>
      <c r="L132" s="19"/>
    </row>
    <row r="133" spans="2:65" s="18" customFormat="1" ht="6.95" customHeight="1">
      <c r="B133" s="33"/>
      <c r="C133" s="34"/>
      <c r="D133" s="34"/>
      <c r="E133" s="34"/>
      <c r="F133" s="34"/>
      <c r="G133" s="34"/>
      <c r="H133" s="34"/>
      <c r="I133" s="34"/>
      <c r="J133" s="34"/>
      <c r="K133" s="34"/>
      <c r="L133" s="19"/>
    </row>
    <row r="137" spans="2:65" s="18" customFormat="1" ht="6.95" customHeight="1">
      <c r="B137" s="35"/>
      <c r="C137" s="36"/>
      <c r="D137" s="36"/>
      <c r="E137" s="36"/>
      <c r="F137" s="36"/>
      <c r="G137" s="36"/>
      <c r="H137" s="36"/>
      <c r="I137" s="36"/>
      <c r="J137" s="36"/>
      <c r="K137" s="36"/>
      <c r="L137" s="19"/>
    </row>
    <row r="138" spans="2:65" s="18" customFormat="1" ht="24.95" customHeight="1">
      <c r="B138" s="19"/>
      <c r="C138" s="7" t="s">
        <v>3460</v>
      </c>
      <c r="L138" s="19"/>
    </row>
    <row r="139" spans="2:65" s="18" customFormat="1" ht="6.95" customHeight="1">
      <c r="B139" s="19"/>
      <c r="L139" s="19"/>
    </row>
    <row r="140" spans="2:65" s="18" customFormat="1" ht="12" customHeight="1">
      <c r="B140" s="19"/>
      <c r="C140" s="12" t="s">
        <v>15</v>
      </c>
      <c r="L140" s="19"/>
    </row>
    <row r="141" spans="2:65" s="18" customFormat="1" ht="26.25" customHeight="1">
      <c r="B141" s="19"/>
      <c r="E141" s="226" t="str">
        <f>E7</f>
        <v>25A092 - 17981 - VAR ESt. 110 kV - doplnenie kompenzačnej tlmivky VVN a rekonštrukcia súvisiacich zariadení (II. časť  -</v>
      </c>
      <c r="F141" s="227"/>
      <c r="G141" s="227"/>
      <c r="H141" s="227"/>
      <c r="L141" s="19"/>
    </row>
    <row r="142" spans="2:65" s="18" customFormat="1" ht="12" customHeight="1">
      <c r="B142" s="19"/>
      <c r="C142" s="12" t="s">
        <v>153</v>
      </c>
      <c r="L142" s="19"/>
    </row>
    <row r="143" spans="2:65" s="18" customFormat="1" ht="16.5" customHeight="1">
      <c r="B143" s="19"/>
      <c r="E143" s="220" t="str">
        <f>E9</f>
        <v>SO34 - Úpravy  BSP</v>
      </c>
      <c r="F143" s="228"/>
      <c r="G143" s="228"/>
      <c r="H143" s="228"/>
      <c r="L143" s="19"/>
    </row>
    <row r="144" spans="2:65" s="18" customFormat="1" ht="6.95" customHeight="1">
      <c r="B144" s="19"/>
      <c r="L144" s="19"/>
    </row>
    <row r="145" spans="2:65" s="18" customFormat="1" ht="12" customHeight="1">
      <c r="B145" s="19"/>
      <c r="C145" s="12" t="s">
        <v>19</v>
      </c>
      <c r="F145" s="13" t="str">
        <f>F12</f>
        <v>Košice</v>
      </c>
      <c r="I145" s="12" t="s">
        <v>21</v>
      </c>
      <c r="J145" s="86" t="str">
        <f>IF(J12="","",J12)</f>
        <v>24. 6. 2026</v>
      </c>
      <c r="L145" s="19"/>
    </row>
    <row r="146" spans="2:65" s="18" customFormat="1" ht="6.95" customHeight="1">
      <c r="B146" s="19"/>
      <c r="L146" s="19"/>
    </row>
    <row r="147" spans="2:65" s="18" customFormat="1" ht="15.2" customHeight="1">
      <c r="B147" s="19"/>
      <c r="C147" s="12" t="s">
        <v>23</v>
      </c>
      <c r="F147" s="13" t="str">
        <f>E15</f>
        <v>Stredoslovenská distribučná, a.s.</v>
      </c>
      <c r="I147" s="12" t="s">
        <v>28</v>
      </c>
      <c r="J147" s="105" t="str">
        <f>E21</f>
        <v>Ing.Štefan Proks</v>
      </c>
      <c r="L147" s="19"/>
    </row>
    <row r="148" spans="2:65" s="18" customFormat="1" ht="15.2" customHeight="1">
      <c r="B148" s="19"/>
      <c r="C148" s="12" t="s">
        <v>27</v>
      </c>
      <c r="F148" s="13" t="str">
        <f>IF(E18="","",E18)</f>
        <v/>
      </c>
      <c r="I148" s="12" t="s">
        <v>31</v>
      </c>
      <c r="J148" s="105" t="str">
        <f>E24</f>
        <v xml:space="preserve"> </v>
      </c>
      <c r="L148" s="19"/>
    </row>
    <row r="149" spans="2:65" s="18" customFormat="1" ht="10.35" customHeight="1">
      <c r="B149" s="19"/>
      <c r="L149" s="19"/>
    </row>
    <row r="150" spans="2:65" s="127" customFormat="1" ht="29.25" customHeight="1">
      <c r="B150" s="128"/>
      <c r="C150" s="129" t="s">
        <v>181</v>
      </c>
      <c r="D150" s="130" t="s">
        <v>61</v>
      </c>
      <c r="E150" s="130" t="s">
        <v>57</v>
      </c>
      <c r="F150" s="130" t="s">
        <v>58</v>
      </c>
      <c r="G150" s="130" t="s">
        <v>182</v>
      </c>
      <c r="H150" s="130" t="s">
        <v>183</v>
      </c>
      <c r="I150" s="130" t="s">
        <v>184</v>
      </c>
      <c r="J150" s="131" t="s">
        <v>164</v>
      </c>
      <c r="K150" s="132" t="s">
        <v>185</v>
      </c>
      <c r="L150" s="128"/>
      <c r="M150" s="47" t="s">
        <v>1</v>
      </c>
      <c r="N150" s="48" t="s">
        <v>40</v>
      </c>
      <c r="O150" s="48" t="s">
        <v>186</v>
      </c>
      <c r="P150" s="48" t="s">
        <v>187</v>
      </c>
      <c r="Q150" s="48" t="s">
        <v>188</v>
      </c>
      <c r="R150" s="48" t="s">
        <v>189</v>
      </c>
      <c r="S150" s="48" t="s">
        <v>190</v>
      </c>
      <c r="T150" s="49" t="s">
        <v>191</v>
      </c>
    </row>
    <row r="151" spans="2:65" s="18" customFormat="1" ht="22.9" customHeight="1">
      <c r="B151" s="19"/>
      <c r="C151" s="53" t="s">
        <v>161</v>
      </c>
      <c r="J151" s="133">
        <f>BK151</f>
        <v>0</v>
      </c>
      <c r="L151" s="19"/>
      <c r="M151" s="50"/>
      <c r="N151" s="43"/>
      <c r="O151" s="43"/>
      <c r="P151" s="134">
        <f>P152+P238+P318+P331</f>
        <v>0</v>
      </c>
      <c r="Q151" s="43"/>
      <c r="R151" s="134">
        <f>R152+R238+R318+R331</f>
        <v>1017.53316325739</v>
      </c>
      <c r="S151" s="43"/>
      <c r="T151" s="135">
        <f>T152+T238+T318+T331</f>
        <v>148.250585</v>
      </c>
      <c r="AT151" s="3" t="s">
        <v>75</v>
      </c>
      <c r="AU151" s="3" t="s">
        <v>166</v>
      </c>
      <c r="BK151" s="136">
        <f>BK152+BK238+BK318+BK331</f>
        <v>0</v>
      </c>
    </row>
    <row r="152" spans="2:65" s="137" customFormat="1" ht="25.9" customHeight="1">
      <c r="B152" s="138"/>
      <c r="D152" s="139" t="s">
        <v>75</v>
      </c>
      <c r="E152" s="140" t="s">
        <v>192</v>
      </c>
      <c r="F152" s="140" t="s">
        <v>193</v>
      </c>
      <c r="I152" s="141"/>
      <c r="J152" s="142">
        <f>BK152</f>
        <v>0</v>
      </c>
      <c r="L152" s="138"/>
      <c r="M152" s="143"/>
      <c r="P152" s="144">
        <f>P153+P160+P166+P175+P177+P201+P236</f>
        <v>0</v>
      </c>
      <c r="R152" s="144">
        <f>R153+R160+R166+R175+R177+R201+R236</f>
        <v>332.30857226852999</v>
      </c>
      <c r="T152" s="145">
        <f>T153+T160+T166+T175+T177+T201+T236</f>
        <v>148.24596500000001</v>
      </c>
      <c r="AR152" s="139" t="s">
        <v>84</v>
      </c>
      <c r="AT152" s="146" t="s">
        <v>75</v>
      </c>
      <c r="AU152" s="146" t="s">
        <v>76</v>
      </c>
      <c r="AY152" s="139" t="s">
        <v>194</v>
      </c>
      <c r="BK152" s="147">
        <f>BK153+BK160+BK166+BK175+BK177+BK201+BK236</f>
        <v>0</v>
      </c>
    </row>
    <row r="153" spans="2:65" s="137" customFormat="1" ht="22.9" customHeight="1">
      <c r="B153" s="138"/>
      <c r="D153" s="139" t="s">
        <v>75</v>
      </c>
      <c r="E153" s="148" t="s">
        <v>84</v>
      </c>
      <c r="F153" s="148" t="s">
        <v>1097</v>
      </c>
      <c r="I153" s="141"/>
      <c r="J153" s="149">
        <f>BK153</f>
        <v>0</v>
      </c>
      <c r="L153" s="138"/>
      <c r="M153" s="143"/>
      <c r="P153" s="144">
        <f>SUM(P154:P159)</f>
        <v>0</v>
      </c>
      <c r="R153" s="144">
        <f>SUM(R154:R159)</f>
        <v>0</v>
      </c>
      <c r="T153" s="145">
        <f>SUM(T154:T159)</f>
        <v>0</v>
      </c>
      <c r="AR153" s="139" t="s">
        <v>84</v>
      </c>
      <c r="AT153" s="146" t="s">
        <v>75</v>
      </c>
      <c r="AU153" s="146" t="s">
        <v>84</v>
      </c>
      <c r="AY153" s="139" t="s">
        <v>194</v>
      </c>
      <c r="BK153" s="147">
        <f>SUM(BK154:BK159)</f>
        <v>0</v>
      </c>
    </row>
    <row r="154" spans="2:65" s="18" customFormat="1" ht="21.75" customHeight="1">
      <c r="B154" s="121"/>
      <c r="C154" s="150" t="s">
        <v>84</v>
      </c>
      <c r="D154" s="150" t="s">
        <v>197</v>
      </c>
      <c r="E154" s="151" t="s">
        <v>1405</v>
      </c>
      <c r="F154" s="152" t="s">
        <v>1406</v>
      </c>
      <c r="G154" s="153" t="s">
        <v>803</v>
      </c>
      <c r="H154" s="154">
        <v>67</v>
      </c>
      <c r="I154" s="155"/>
      <c r="J154" s="155">
        <f t="shared" ref="J154:J159" si="5">ROUND(I154*H154,2)</f>
        <v>0</v>
      </c>
      <c r="K154" s="156"/>
      <c r="L154" s="19"/>
      <c r="M154" s="157" t="s">
        <v>1</v>
      </c>
      <c r="N154" s="120" t="s">
        <v>42</v>
      </c>
      <c r="P154" s="158">
        <f t="shared" ref="P154:P159" si="6">O154*H154</f>
        <v>0</v>
      </c>
      <c r="Q154" s="158">
        <v>0</v>
      </c>
      <c r="R154" s="158">
        <f t="shared" ref="R154:R159" si="7">Q154*H154</f>
        <v>0</v>
      </c>
      <c r="S154" s="158">
        <v>0</v>
      </c>
      <c r="T154" s="159">
        <f t="shared" ref="T154:T159" si="8">S154*H154</f>
        <v>0</v>
      </c>
      <c r="AR154" s="106" t="s">
        <v>213</v>
      </c>
      <c r="AT154" s="106" t="s">
        <v>197</v>
      </c>
      <c r="AU154" s="106" t="s">
        <v>174</v>
      </c>
      <c r="AY154" s="3" t="s">
        <v>194</v>
      </c>
      <c r="BE154" s="81">
        <f t="shared" ref="BE154:BE159" si="9">IF(N154="základná",J154,0)</f>
        <v>0</v>
      </c>
      <c r="BF154" s="81">
        <f t="shared" ref="BF154:BF159" si="10">IF(N154="znížená",J154,0)</f>
        <v>0</v>
      </c>
      <c r="BG154" s="81">
        <f t="shared" ref="BG154:BG159" si="11">IF(N154="zákl. prenesená",J154,0)</f>
        <v>0</v>
      </c>
      <c r="BH154" s="81">
        <f t="shared" ref="BH154:BH159" si="12">IF(N154="zníž. prenesená",J154,0)</f>
        <v>0</v>
      </c>
      <c r="BI154" s="81">
        <f t="shared" ref="BI154:BI159" si="13">IF(N154="nulová",J154,0)</f>
        <v>0</v>
      </c>
      <c r="BJ154" s="3" t="s">
        <v>174</v>
      </c>
      <c r="BK154" s="81">
        <f t="shared" ref="BK154:BK159" si="14">ROUND(I154*H154,2)</f>
        <v>0</v>
      </c>
      <c r="BL154" s="3" t="s">
        <v>213</v>
      </c>
      <c r="BM154" s="106" t="s">
        <v>1407</v>
      </c>
    </row>
    <row r="155" spans="2:65" s="18" customFormat="1" ht="24.2" customHeight="1">
      <c r="B155" s="121"/>
      <c r="C155" s="150" t="s">
        <v>174</v>
      </c>
      <c r="D155" s="150" t="s">
        <v>197</v>
      </c>
      <c r="E155" s="151" t="s">
        <v>1408</v>
      </c>
      <c r="F155" s="152" t="s">
        <v>1409</v>
      </c>
      <c r="G155" s="153" t="s">
        <v>803</v>
      </c>
      <c r="H155" s="154">
        <v>67</v>
      </c>
      <c r="I155" s="155"/>
      <c r="J155" s="155">
        <f t="shared" si="5"/>
        <v>0</v>
      </c>
      <c r="K155" s="156"/>
      <c r="L155" s="19"/>
      <c r="M155" s="157" t="s">
        <v>1</v>
      </c>
      <c r="N155" s="120" t="s">
        <v>42</v>
      </c>
      <c r="P155" s="158">
        <f t="shared" si="6"/>
        <v>0</v>
      </c>
      <c r="Q155" s="158">
        <v>0</v>
      </c>
      <c r="R155" s="158">
        <f t="shared" si="7"/>
        <v>0</v>
      </c>
      <c r="S155" s="158">
        <v>0</v>
      </c>
      <c r="T155" s="159">
        <f t="shared" si="8"/>
        <v>0</v>
      </c>
      <c r="AR155" s="106" t="s">
        <v>213</v>
      </c>
      <c r="AT155" s="106" t="s">
        <v>197</v>
      </c>
      <c r="AU155" s="106" t="s">
        <v>174</v>
      </c>
      <c r="AY155" s="3" t="s">
        <v>194</v>
      </c>
      <c r="BE155" s="81">
        <f t="shared" si="9"/>
        <v>0</v>
      </c>
      <c r="BF155" s="81">
        <f t="shared" si="10"/>
        <v>0</v>
      </c>
      <c r="BG155" s="81">
        <f t="shared" si="11"/>
        <v>0</v>
      </c>
      <c r="BH155" s="81">
        <f t="shared" si="12"/>
        <v>0</v>
      </c>
      <c r="BI155" s="81">
        <f t="shared" si="13"/>
        <v>0</v>
      </c>
      <c r="BJ155" s="3" t="s">
        <v>174</v>
      </c>
      <c r="BK155" s="81">
        <f t="shared" si="14"/>
        <v>0</v>
      </c>
      <c r="BL155" s="3" t="s">
        <v>213</v>
      </c>
      <c r="BM155" s="106" t="s">
        <v>1410</v>
      </c>
    </row>
    <row r="156" spans="2:65" s="18" customFormat="1" ht="33" customHeight="1">
      <c r="B156" s="121"/>
      <c r="C156" s="150" t="s">
        <v>205</v>
      </c>
      <c r="D156" s="150" t="s">
        <v>197</v>
      </c>
      <c r="E156" s="151" t="s">
        <v>1411</v>
      </c>
      <c r="F156" s="152" t="s">
        <v>1412</v>
      </c>
      <c r="G156" s="153" t="s">
        <v>803</v>
      </c>
      <c r="H156" s="154">
        <v>67</v>
      </c>
      <c r="I156" s="155"/>
      <c r="J156" s="155">
        <f t="shared" si="5"/>
        <v>0</v>
      </c>
      <c r="K156" s="156"/>
      <c r="L156" s="19"/>
      <c r="M156" s="157" t="s">
        <v>1</v>
      </c>
      <c r="N156" s="120" t="s">
        <v>42</v>
      </c>
      <c r="P156" s="158">
        <f t="shared" si="6"/>
        <v>0</v>
      </c>
      <c r="Q156" s="158">
        <v>0</v>
      </c>
      <c r="R156" s="158">
        <f t="shared" si="7"/>
        <v>0</v>
      </c>
      <c r="S156" s="158">
        <v>0</v>
      </c>
      <c r="T156" s="159">
        <f t="shared" si="8"/>
        <v>0</v>
      </c>
      <c r="AR156" s="106" t="s">
        <v>213</v>
      </c>
      <c r="AT156" s="106" t="s">
        <v>197</v>
      </c>
      <c r="AU156" s="106" t="s">
        <v>174</v>
      </c>
      <c r="AY156" s="3" t="s">
        <v>194</v>
      </c>
      <c r="BE156" s="81">
        <f t="shared" si="9"/>
        <v>0</v>
      </c>
      <c r="BF156" s="81">
        <f t="shared" si="10"/>
        <v>0</v>
      </c>
      <c r="BG156" s="81">
        <f t="shared" si="11"/>
        <v>0</v>
      </c>
      <c r="BH156" s="81">
        <f t="shared" si="12"/>
        <v>0</v>
      </c>
      <c r="BI156" s="81">
        <f t="shared" si="13"/>
        <v>0</v>
      </c>
      <c r="BJ156" s="3" t="s">
        <v>174</v>
      </c>
      <c r="BK156" s="81">
        <f t="shared" si="14"/>
        <v>0</v>
      </c>
      <c r="BL156" s="3" t="s">
        <v>213</v>
      </c>
      <c r="BM156" s="106" t="s">
        <v>1413</v>
      </c>
    </row>
    <row r="157" spans="2:65" s="18" customFormat="1" ht="37.9" customHeight="1">
      <c r="B157" s="121"/>
      <c r="C157" s="150" t="s">
        <v>213</v>
      </c>
      <c r="D157" s="150" t="s">
        <v>197</v>
      </c>
      <c r="E157" s="151" t="s">
        <v>1414</v>
      </c>
      <c r="F157" s="152" t="s">
        <v>1415</v>
      </c>
      <c r="G157" s="153" t="s">
        <v>803</v>
      </c>
      <c r="H157" s="154">
        <v>469</v>
      </c>
      <c r="I157" s="155"/>
      <c r="J157" s="155">
        <f t="shared" si="5"/>
        <v>0</v>
      </c>
      <c r="K157" s="156"/>
      <c r="L157" s="19"/>
      <c r="M157" s="157" t="s">
        <v>1</v>
      </c>
      <c r="N157" s="120" t="s">
        <v>42</v>
      </c>
      <c r="P157" s="158">
        <f t="shared" si="6"/>
        <v>0</v>
      </c>
      <c r="Q157" s="158">
        <v>0</v>
      </c>
      <c r="R157" s="158">
        <f t="shared" si="7"/>
        <v>0</v>
      </c>
      <c r="S157" s="158">
        <v>0</v>
      </c>
      <c r="T157" s="159">
        <f t="shared" si="8"/>
        <v>0</v>
      </c>
      <c r="AR157" s="106" t="s">
        <v>213</v>
      </c>
      <c r="AT157" s="106" t="s">
        <v>197</v>
      </c>
      <c r="AU157" s="106" t="s">
        <v>174</v>
      </c>
      <c r="AY157" s="3" t="s">
        <v>194</v>
      </c>
      <c r="BE157" s="81">
        <f t="shared" si="9"/>
        <v>0</v>
      </c>
      <c r="BF157" s="81">
        <f t="shared" si="10"/>
        <v>0</v>
      </c>
      <c r="BG157" s="81">
        <f t="shared" si="11"/>
        <v>0</v>
      </c>
      <c r="BH157" s="81">
        <f t="shared" si="12"/>
        <v>0</v>
      </c>
      <c r="BI157" s="81">
        <f t="shared" si="13"/>
        <v>0</v>
      </c>
      <c r="BJ157" s="3" t="s">
        <v>174</v>
      </c>
      <c r="BK157" s="81">
        <f t="shared" si="14"/>
        <v>0</v>
      </c>
      <c r="BL157" s="3" t="s">
        <v>213</v>
      </c>
      <c r="BM157" s="106" t="s">
        <v>1416</v>
      </c>
    </row>
    <row r="158" spans="2:65" s="18" customFormat="1" ht="16.5" customHeight="1">
      <c r="B158" s="121"/>
      <c r="C158" s="150" t="s">
        <v>218</v>
      </c>
      <c r="D158" s="150" t="s">
        <v>197</v>
      </c>
      <c r="E158" s="151" t="s">
        <v>1417</v>
      </c>
      <c r="F158" s="152" t="s">
        <v>1418</v>
      </c>
      <c r="G158" s="153" t="s">
        <v>803</v>
      </c>
      <c r="H158" s="154">
        <v>67</v>
      </c>
      <c r="I158" s="155"/>
      <c r="J158" s="155">
        <f t="shared" si="5"/>
        <v>0</v>
      </c>
      <c r="K158" s="156"/>
      <c r="L158" s="19"/>
      <c r="M158" s="157" t="s">
        <v>1</v>
      </c>
      <c r="N158" s="120" t="s">
        <v>42</v>
      </c>
      <c r="P158" s="158">
        <f t="shared" si="6"/>
        <v>0</v>
      </c>
      <c r="Q158" s="158">
        <v>0</v>
      </c>
      <c r="R158" s="158">
        <f t="shared" si="7"/>
        <v>0</v>
      </c>
      <c r="S158" s="158">
        <v>0</v>
      </c>
      <c r="T158" s="159">
        <f t="shared" si="8"/>
        <v>0</v>
      </c>
      <c r="AR158" s="106" t="s">
        <v>213</v>
      </c>
      <c r="AT158" s="106" t="s">
        <v>197</v>
      </c>
      <c r="AU158" s="106" t="s">
        <v>174</v>
      </c>
      <c r="AY158" s="3" t="s">
        <v>194</v>
      </c>
      <c r="BE158" s="81">
        <f t="shared" si="9"/>
        <v>0</v>
      </c>
      <c r="BF158" s="81">
        <f t="shared" si="10"/>
        <v>0</v>
      </c>
      <c r="BG158" s="81">
        <f t="shared" si="11"/>
        <v>0</v>
      </c>
      <c r="BH158" s="81">
        <f t="shared" si="12"/>
        <v>0</v>
      </c>
      <c r="BI158" s="81">
        <f t="shared" si="13"/>
        <v>0</v>
      </c>
      <c r="BJ158" s="3" t="s">
        <v>174</v>
      </c>
      <c r="BK158" s="81">
        <f t="shared" si="14"/>
        <v>0</v>
      </c>
      <c r="BL158" s="3" t="s">
        <v>213</v>
      </c>
      <c r="BM158" s="106" t="s">
        <v>1419</v>
      </c>
    </row>
    <row r="159" spans="2:65" s="18" customFormat="1" ht="24.2" customHeight="1">
      <c r="B159" s="121"/>
      <c r="C159" s="150" t="s">
        <v>220</v>
      </c>
      <c r="D159" s="150" t="s">
        <v>197</v>
      </c>
      <c r="E159" s="151" t="s">
        <v>1122</v>
      </c>
      <c r="F159" s="152" t="s">
        <v>1123</v>
      </c>
      <c r="G159" s="153" t="s">
        <v>200</v>
      </c>
      <c r="H159" s="154">
        <v>120.6</v>
      </c>
      <c r="I159" s="155"/>
      <c r="J159" s="155">
        <f t="shared" si="5"/>
        <v>0</v>
      </c>
      <c r="K159" s="156"/>
      <c r="L159" s="19"/>
      <c r="M159" s="157" t="s">
        <v>1</v>
      </c>
      <c r="N159" s="120" t="s">
        <v>42</v>
      </c>
      <c r="P159" s="158">
        <f t="shared" si="6"/>
        <v>0</v>
      </c>
      <c r="Q159" s="158">
        <v>0</v>
      </c>
      <c r="R159" s="158">
        <f t="shared" si="7"/>
        <v>0</v>
      </c>
      <c r="S159" s="158">
        <v>0</v>
      </c>
      <c r="T159" s="159">
        <f t="shared" si="8"/>
        <v>0</v>
      </c>
      <c r="AR159" s="106" t="s">
        <v>213</v>
      </c>
      <c r="AT159" s="106" t="s">
        <v>197</v>
      </c>
      <c r="AU159" s="106" t="s">
        <v>174</v>
      </c>
      <c r="AY159" s="3" t="s">
        <v>194</v>
      </c>
      <c r="BE159" s="81">
        <f t="shared" si="9"/>
        <v>0</v>
      </c>
      <c r="BF159" s="81">
        <f t="shared" si="10"/>
        <v>0</v>
      </c>
      <c r="BG159" s="81">
        <f t="shared" si="11"/>
        <v>0</v>
      </c>
      <c r="BH159" s="81">
        <f t="shared" si="12"/>
        <v>0</v>
      </c>
      <c r="BI159" s="81">
        <f t="shared" si="13"/>
        <v>0</v>
      </c>
      <c r="BJ159" s="3" t="s">
        <v>174</v>
      </c>
      <c r="BK159" s="81">
        <f t="shared" si="14"/>
        <v>0</v>
      </c>
      <c r="BL159" s="3" t="s">
        <v>213</v>
      </c>
      <c r="BM159" s="106" t="s">
        <v>1420</v>
      </c>
    </row>
    <row r="160" spans="2:65" s="137" customFormat="1" ht="22.9" customHeight="1">
      <c r="B160" s="138"/>
      <c r="D160" s="139" t="s">
        <v>75</v>
      </c>
      <c r="E160" s="148" t="s">
        <v>174</v>
      </c>
      <c r="F160" s="148" t="s">
        <v>797</v>
      </c>
      <c r="I160" s="141"/>
      <c r="J160" s="149">
        <f>BK160</f>
        <v>0</v>
      </c>
      <c r="L160" s="138"/>
      <c r="M160" s="143"/>
      <c r="P160" s="144">
        <f>SUM(P161:P165)</f>
        <v>0</v>
      </c>
      <c r="R160" s="144">
        <f>SUM(R161:R165)</f>
        <v>15.780022075</v>
      </c>
      <c r="T160" s="145">
        <f>SUM(T161:T165)</f>
        <v>0</v>
      </c>
      <c r="AR160" s="139" t="s">
        <v>84</v>
      </c>
      <c r="AT160" s="146" t="s">
        <v>75</v>
      </c>
      <c r="AU160" s="146" t="s">
        <v>84</v>
      </c>
      <c r="AY160" s="139" t="s">
        <v>194</v>
      </c>
      <c r="BK160" s="147">
        <f>SUM(BK161:BK165)</f>
        <v>0</v>
      </c>
    </row>
    <row r="161" spans="2:65" s="18" customFormat="1" ht="16.5" customHeight="1">
      <c r="B161" s="121"/>
      <c r="C161" s="150" t="s">
        <v>222</v>
      </c>
      <c r="D161" s="150" t="s">
        <v>197</v>
      </c>
      <c r="E161" s="151" t="s">
        <v>1138</v>
      </c>
      <c r="F161" s="152" t="s">
        <v>1139</v>
      </c>
      <c r="G161" s="153" t="s">
        <v>803</v>
      </c>
      <c r="H161" s="154">
        <v>3.3479999999999999</v>
      </c>
      <c r="I161" s="155"/>
      <c r="J161" s="155">
        <f>ROUND(I161*H161,2)</f>
        <v>0</v>
      </c>
      <c r="K161" s="156"/>
      <c r="L161" s="19"/>
      <c r="M161" s="157" t="s">
        <v>1</v>
      </c>
      <c r="N161" s="120" t="s">
        <v>42</v>
      </c>
      <c r="P161" s="158">
        <f>O161*H161</f>
        <v>0</v>
      </c>
      <c r="Q161" s="158">
        <v>2.2797000000000001</v>
      </c>
      <c r="R161" s="158">
        <f>Q161*H161</f>
        <v>7.6324356</v>
      </c>
      <c r="S161" s="158">
        <v>0</v>
      </c>
      <c r="T161" s="159">
        <f>S161*H161</f>
        <v>0</v>
      </c>
      <c r="AR161" s="106" t="s">
        <v>213</v>
      </c>
      <c r="AT161" s="106" t="s">
        <v>197</v>
      </c>
      <c r="AU161" s="106" t="s">
        <v>174</v>
      </c>
      <c r="AY161" s="3" t="s">
        <v>194</v>
      </c>
      <c r="BE161" s="81">
        <f>IF(N161="základná",J161,0)</f>
        <v>0</v>
      </c>
      <c r="BF161" s="81">
        <f>IF(N161="znížená",J161,0)</f>
        <v>0</v>
      </c>
      <c r="BG161" s="81">
        <f>IF(N161="zákl. prenesená",J161,0)</f>
        <v>0</v>
      </c>
      <c r="BH161" s="81">
        <f>IF(N161="zníž. prenesená",J161,0)</f>
        <v>0</v>
      </c>
      <c r="BI161" s="81">
        <f>IF(N161="nulová",J161,0)</f>
        <v>0</v>
      </c>
      <c r="BJ161" s="3" t="s">
        <v>174</v>
      </c>
      <c r="BK161" s="81">
        <f>ROUND(I161*H161,2)</f>
        <v>0</v>
      </c>
      <c r="BL161" s="3" t="s">
        <v>213</v>
      </c>
      <c r="BM161" s="106" t="s">
        <v>1421</v>
      </c>
    </row>
    <row r="162" spans="2:65" s="18" customFormat="1" ht="21.75" customHeight="1">
      <c r="B162" s="121"/>
      <c r="C162" s="150" t="s">
        <v>224</v>
      </c>
      <c r="D162" s="150" t="s">
        <v>197</v>
      </c>
      <c r="E162" s="151" t="s">
        <v>1144</v>
      </c>
      <c r="F162" s="152" t="s">
        <v>1145</v>
      </c>
      <c r="G162" s="153" t="s">
        <v>419</v>
      </c>
      <c r="H162" s="154">
        <v>3.99</v>
      </c>
      <c r="I162" s="155"/>
      <c r="J162" s="155">
        <f>ROUND(I162*H162,2)</f>
        <v>0</v>
      </c>
      <c r="K162" s="156"/>
      <c r="L162" s="19"/>
      <c r="M162" s="157" t="s">
        <v>1</v>
      </c>
      <c r="N162" s="120" t="s">
        <v>42</v>
      </c>
      <c r="P162" s="158">
        <f>O162*H162</f>
        <v>0</v>
      </c>
      <c r="Q162" s="158">
        <v>5.94E-3</v>
      </c>
      <c r="R162" s="158">
        <f>Q162*H162</f>
        <v>2.3700600000000002E-2</v>
      </c>
      <c r="S162" s="158">
        <v>0</v>
      </c>
      <c r="T162" s="159">
        <f>S162*H162</f>
        <v>0</v>
      </c>
      <c r="AR162" s="106" t="s">
        <v>213</v>
      </c>
      <c r="AT162" s="106" t="s">
        <v>197</v>
      </c>
      <c r="AU162" s="106" t="s">
        <v>174</v>
      </c>
      <c r="AY162" s="3" t="s">
        <v>194</v>
      </c>
      <c r="BE162" s="81">
        <f>IF(N162="základná",J162,0)</f>
        <v>0</v>
      </c>
      <c r="BF162" s="81">
        <f>IF(N162="znížená",J162,0)</f>
        <v>0</v>
      </c>
      <c r="BG162" s="81">
        <f>IF(N162="zákl. prenesená",J162,0)</f>
        <v>0</v>
      </c>
      <c r="BH162" s="81">
        <f>IF(N162="zníž. prenesená",J162,0)</f>
        <v>0</v>
      </c>
      <c r="BI162" s="81">
        <f>IF(N162="nulová",J162,0)</f>
        <v>0</v>
      </c>
      <c r="BJ162" s="3" t="s">
        <v>174</v>
      </c>
      <c r="BK162" s="81">
        <f>ROUND(I162*H162,2)</f>
        <v>0</v>
      </c>
      <c r="BL162" s="3" t="s">
        <v>213</v>
      </c>
      <c r="BM162" s="106" t="s">
        <v>1422</v>
      </c>
    </row>
    <row r="163" spans="2:65" s="18" customFormat="1" ht="21.75" customHeight="1">
      <c r="B163" s="121"/>
      <c r="C163" s="150" t="s">
        <v>195</v>
      </c>
      <c r="D163" s="150" t="s">
        <v>197</v>
      </c>
      <c r="E163" s="151" t="s">
        <v>1147</v>
      </c>
      <c r="F163" s="152" t="s">
        <v>1148</v>
      </c>
      <c r="G163" s="153" t="s">
        <v>419</v>
      </c>
      <c r="H163" s="154">
        <v>3.99</v>
      </c>
      <c r="I163" s="155"/>
      <c r="J163" s="155">
        <f>ROUND(I163*H163,2)</f>
        <v>0</v>
      </c>
      <c r="K163" s="156"/>
      <c r="L163" s="19"/>
      <c r="M163" s="157" t="s">
        <v>1</v>
      </c>
      <c r="N163" s="120" t="s">
        <v>42</v>
      </c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AR163" s="106" t="s">
        <v>213</v>
      </c>
      <c r="AT163" s="106" t="s">
        <v>197</v>
      </c>
      <c r="AU163" s="106" t="s">
        <v>174</v>
      </c>
      <c r="AY163" s="3" t="s">
        <v>194</v>
      </c>
      <c r="BE163" s="81">
        <f>IF(N163="základná",J163,0)</f>
        <v>0</v>
      </c>
      <c r="BF163" s="81">
        <f>IF(N163="znížená",J163,0)</f>
        <v>0</v>
      </c>
      <c r="BG163" s="81">
        <f>IF(N163="zákl. prenesená",J163,0)</f>
        <v>0</v>
      </c>
      <c r="BH163" s="81">
        <f>IF(N163="zníž. prenesená",J163,0)</f>
        <v>0</v>
      </c>
      <c r="BI163" s="81">
        <f>IF(N163="nulová",J163,0)</f>
        <v>0</v>
      </c>
      <c r="BJ163" s="3" t="s">
        <v>174</v>
      </c>
      <c r="BK163" s="81">
        <f>ROUND(I163*H163,2)</f>
        <v>0</v>
      </c>
      <c r="BL163" s="3" t="s">
        <v>213</v>
      </c>
      <c r="BM163" s="106" t="s">
        <v>1423</v>
      </c>
    </row>
    <row r="164" spans="2:65" s="18" customFormat="1" ht="37.9" customHeight="1">
      <c r="B164" s="121"/>
      <c r="C164" s="150" t="s">
        <v>232</v>
      </c>
      <c r="D164" s="150" t="s">
        <v>197</v>
      </c>
      <c r="E164" s="151" t="s">
        <v>1424</v>
      </c>
      <c r="F164" s="152" t="s">
        <v>1425</v>
      </c>
      <c r="G164" s="153" t="s">
        <v>803</v>
      </c>
      <c r="H164" s="154">
        <v>3.5</v>
      </c>
      <c r="I164" s="155"/>
      <c r="J164" s="155">
        <f>ROUND(I164*H164,2)</f>
        <v>0</v>
      </c>
      <c r="K164" s="156"/>
      <c r="L164" s="19"/>
      <c r="M164" s="157" t="s">
        <v>1</v>
      </c>
      <c r="N164" s="120" t="s">
        <v>42</v>
      </c>
      <c r="P164" s="158">
        <f>O164*H164</f>
        <v>0</v>
      </c>
      <c r="Q164" s="158">
        <v>2.3050782500000002</v>
      </c>
      <c r="R164" s="158">
        <f>Q164*H164</f>
        <v>8.0677738750000003</v>
      </c>
      <c r="S164" s="158">
        <v>0</v>
      </c>
      <c r="T164" s="159">
        <f>S164*H164</f>
        <v>0</v>
      </c>
      <c r="AR164" s="106" t="s">
        <v>213</v>
      </c>
      <c r="AT164" s="106" t="s">
        <v>197</v>
      </c>
      <c r="AU164" s="106" t="s">
        <v>174</v>
      </c>
      <c r="AY164" s="3" t="s">
        <v>194</v>
      </c>
      <c r="BE164" s="81">
        <f>IF(N164="základná",J164,0)</f>
        <v>0</v>
      </c>
      <c r="BF164" s="81">
        <f>IF(N164="znížená",J164,0)</f>
        <v>0</v>
      </c>
      <c r="BG164" s="81">
        <f>IF(N164="zákl. prenesená",J164,0)</f>
        <v>0</v>
      </c>
      <c r="BH164" s="81">
        <f>IF(N164="zníž. prenesená",J164,0)</f>
        <v>0</v>
      </c>
      <c r="BI164" s="81">
        <f>IF(N164="nulová",J164,0)</f>
        <v>0</v>
      </c>
      <c r="BJ164" s="3" t="s">
        <v>174</v>
      </c>
      <c r="BK164" s="81">
        <f>ROUND(I164*H164,2)</f>
        <v>0</v>
      </c>
      <c r="BL164" s="3" t="s">
        <v>213</v>
      </c>
      <c r="BM164" s="106" t="s">
        <v>1426</v>
      </c>
    </row>
    <row r="165" spans="2:65" s="18" customFormat="1" ht="37.9" customHeight="1">
      <c r="B165" s="121"/>
      <c r="C165" s="150" t="s">
        <v>236</v>
      </c>
      <c r="D165" s="150" t="s">
        <v>197</v>
      </c>
      <c r="E165" s="151" t="s">
        <v>1427</v>
      </c>
      <c r="F165" s="152" t="s">
        <v>1428</v>
      </c>
      <c r="G165" s="153" t="s">
        <v>200</v>
      </c>
      <c r="H165" s="154">
        <v>5.6000000000000001E-2</v>
      </c>
      <c r="I165" s="155"/>
      <c r="J165" s="155">
        <f>ROUND(I165*H165,2)</f>
        <v>0</v>
      </c>
      <c r="K165" s="156"/>
      <c r="L165" s="19"/>
      <c r="M165" s="157" t="s">
        <v>1</v>
      </c>
      <c r="N165" s="120" t="s">
        <v>42</v>
      </c>
      <c r="P165" s="158">
        <f>O165*H165</f>
        <v>0</v>
      </c>
      <c r="Q165" s="158">
        <v>1.002</v>
      </c>
      <c r="R165" s="158">
        <f>Q165*H165</f>
        <v>5.6112000000000002E-2</v>
      </c>
      <c r="S165" s="158">
        <v>0</v>
      </c>
      <c r="T165" s="159">
        <f>S165*H165</f>
        <v>0</v>
      </c>
      <c r="AR165" s="106" t="s">
        <v>213</v>
      </c>
      <c r="AT165" s="106" t="s">
        <v>197</v>
      </c>
      <c r="AU165" s="106" t="s">
        <v>174</v>
      </c>
      <c r="AY165" s="3" t="s">
        <v>194</v>
      </c>
      <c r="BE165" s="81">
        <f>IF(N165="základná",J165,0)</f>
        <v>0</v>
      </c>
      <c r="BF165" s="81">
        <f>IF(N165="znížená",J165,0)</f>
        <v>0</v>
      </c>
      <c r="BG165" s="81">
        <f>IF(N165="zákl. prenesená",J165,0)</f>
        <v>0</v>
      </c>
      <c r="BH165" s="81">
        <f>IF(N165="zníž. prenesená",J165,0)</f>
        <v>0</v>
      </c>
      <c r="BI165" s="81">
        <f>IF(N165="nulová",J165,0)</f>
        <v>0</v>
      </c>
      <c r="BJ165" s="3" t="s">
        <v>174</v>
      </c>
      <c r="BK165" s="81">
        <f>ROUND(I165*H165,2)</f>
        <v>0</v>
      </c>
      <c r="BL165" s="3" t="s">
        <v>213</v>
      </c>
      <c r="BM165" s="106" t="s">
        <v>1429</v>
      </c>
    </row>
    <row r="166" spans="2:65" s="137" customFormat="1" ht="22.9" customHeight="1">
      <c r="B166" s="138"/>
      <c r="D166" s="139" t="s">
        <v>75</v>
      </c>
      <c r="E166" s="148" t="s">
        <v>205</v>
      </c>
      <c r="F166" s="148" t="s">
        <v>1171</v>
      </c>
      <c r="I166" s="141"/>
      <c r="J166" s="149">
        <f>BK166</f>
        <v>0</v>
      </c>
      <c r="L166" s="138"/>
      <c r="M166" s="143"/>
      <c r="P166" s="144">
        <f>SUM(P167:P174)</f>
        <v>0</v>
      </c>
      <c r="R166" s="144">
        <f>SUM(R167:R174)</f>
        <v>37.151383583529999</v>
      </c>
      <c r="T166" s="145">
        <f>SUM(T167:T174)</f>
        <v>0</v>
      </c>
      <c r="AR166" s="139" t="s">
        <v>84</v>
      </c>
      <c r="AT166" s="146" t="s">
        <v>75</v>
      </c>
      <c r="AU166" s="146" t="s">
        <v>84</v>
      </c>
      <c r="AY166" s="139" t="s">
        <v>194</v>
      </c>
      <c r="BK166" s="147">
        <f>SUM(BK167:BK174)</f>
        <v>0</v>
      </c>
    </row>
    <row r="167" spans="2:65" s="18" customFormat="1" ht="33" customHeight="1">
      <c r="B167" s="121"/>
      <c r="C167" s="150" t="s">
        <v>240</v>
      </c>
      <c r="D167" s="150" t="s">
        <v>197</v>
      </c>
      <c r="E167" s="151" t="s">
        <v>1430</v>
      </c>
      <c r="F167" s="152" t="s">
        <v>1431</v>
      </c>
      <c r="G167" s="153" t="s">
        <v>803</v>
      </c>
      <c r="H167" s="154">
        <v>10.875</v>
      </c>
      <c r="I167" s="155"/>
      <c r="J167" s="155">
        <f t="shared" ref="J167:J174" si="15">ROUND(I167*H167,2)</f>
        <v>0</v>
      </c>
      <c r="K167" s="156"/>
      <c r="L167" s="19"/>
      <c r="M167" s="157" t="s">
        <v>1</v>
      </c>
      <c r="N167" s="120" t="s">
        <v>42</v>
      </c>
      <c r="P167" s="158">
        <f t="shared" ref="P167:P174" si="16">O167*H167</f>
        <v>0</v>
      </c>
      <c r="Q167" s="158">
        <v>0.82591079999999994</v>
      </c>
      <c r="R167" s="158">
        <f t="shared" ref="R167:R174" si="17">Q167*H167</f>
        <v>8.98177995</v>
      </c>
      <c r="S167" s="158">
        <v>0</v>
      </c>
      <c r="T167" s="159">
        <f t="shared" ref="T167:T174" si="18">S167*H167</f>
        <v>0</v>
      </c>
      <c r="AR167" s="106" t="s">
        <v>213</v>
      </c>
      <c r="AT167" s="106" t="s">
        <v>197</v>
      </c>
      <c r="AU167" s="106" t="s">
        <v>174</v>
      </c>
      <c r="AY167" s="3" t="s">
        <v>194</v>
      </c>
      <c r="BE167" s="81">
        <f t="shared" ref="BE167:BE174" si="19">IF(N167="základná",J167,0)</f>
        <v>0</v>
      </c>
      <c r="BF167" s="81">
        <f t="shared" ref="BF167:BF174" si="20">IF(N167="znížená",J167,0)</f>
        <v>0</v>
      </c>
      <c r="BG167" s="81">
        <f t="shared" ref="BG167:BG174" si="21">IF(N167="zákl. prenesená",J167,0)</f>
        <v>0</v>
      </c>
      <c r="BH167" s="81">
        <f t="shared" ref="BH167:BH174" si="22">IF(N167="zníž. prenesená",J167,0)</f>
        <v>0</v>
      </c>
      <c r="BI167" s="81">
        <f t="shared" ref="BI167:BI174" si="23">IF(N167="nulová",J167,0)</f>
        <v>0</v>
      </c>
      <c r="BJ167" s="3" t="s">
        <v>174</v>
      </c>
      <c r="BK167" s="81">
        <f t="shared" ref="BK167:BK174" si="24">ROUND(I167*H167,2)</f>
        <v>0</v>
      </c>
      <c r="BL167" s="3" t="s">
        <v>213</v>
      </c>
      <c r="BM167" s="106" t="s">
        <v>1432</v>
      </c>
    </row>
    <row r="168" spans="2:65" s="18" customFormat="1" ht="33" customHeight="1">
      <c r="B168" s="121"/>
      <c r="C168" s="150" t="s">
        <v>244</v>
      </c>
      <c r="D168" s="150" t="s">
        <v>197</v>
      </c>
      <c r="E168" s="151" t="s">
        <v>1433</v>
      </c>
      <c r="F168" s="152" t="s">
        <v>1434</v>
      </c>
      <c r="G168" s="153" t="s">
        <v>200</v>
      </c>
      <c r="H168" s="154">
        <v>0.13900000000000001</v>
      </c>
      <c r="I168" s="155"/>
      <c r="J168" s="155">
        <f t="shared" si="15"/>
        <v>0</v>
      </c>
      <c r="K168" s="156"/>
      <c r="L168" s="19"/>
      <c r="M168" s="157" t="s">
        <v>1</v>
      </c>
      <c r="N168" s="120" t="s">
        <v>42</v>
      </c>
      <c r="P168" s="158">
        <f t="shared" si="16"/>
        <v>0</v>
      </c>
      <c r="Q168" s="158">
        <v>1.4966E-2</v>
      </c>
      <c r="R168" s="158">
        <f t="shared" si="17"/>
        <v>2.080274E-3</v>
      </c>
      <c r="S168" s="158">
        <v>0</v>
      </c>
      <c r="T168" s="159">
        <f t="shared" si="18"/>
        <v>0</v>
      </c>
      <c r="AR168" s="106" t="s">
        <v>213</v>
      </c>
      <c r="AT168" s="106" t="s">
        <v>197</v>
      </c>
      <c r="AU168" s="106" t="s">
        <v>174</v>
      </c>
      <c r="AY168" s="3" t="s">
        <v>194</v>
      </c>
      <c r="BE168" s="81">
        <f t="shared" si="19"/>
        <v>0</v>
      </c>
      <c r="BF168" s="81">
        <f t="shared" si="20"/>
        <v>0</v>
      </c>
      <c r="BG168" s="81">
        <f t="shared" si="21"/>
        <v>0</v>
      </c>
      <c r="BH168" s="81">
        <f t="shared" si="22"/>
        <v>0</v>
      </c>
      <c r="BI168" s="81">
        <f t="shared" si="23"/>
        <v>0</v>
      </c>
      <c r="BJ168" s="3" t="s">
        <v>174</v>
      </c>
      <c r="BK168" s="81">
        <f t="shared" si="24"/>
        <v>0</v>
      </c>
      <c r="BL168" s="3" t="s">
        <v>213</v>
      </c>
      <c r="BM168" s="106" t="s">
        <v>1435</v>
      </c>
    </row>
    <row r="169" spans="2:65" s="18" customFormat="1" ht="24.2" customHeight="1">
      <c r="B169" s="121"/>
      <c r="C169" s="165" t="s">
        <v>249</v>
      </c>
      <c r="D169" s="165" t="s">
        <v>209</v>
      </c>
      <c r="E169" s="166" t="s">
        <v>1436</v>
      </c>
      <c r="F169" s="167" t="s">
        <v>1437</v>
      </c>
      <c r="G169" s="168" t="s">
        <v>200</v>
      </c>
      <c r="H169" s="169">
        <v>0.13900000000000001</v>
      </c>
      <c r="I169" s="170"/>
      <c r="J169" s="170">
        <f t="shared" si="15"/>
        <v>0</v>
      </c>
      <c r="K169" s="171"/>
      <c r="L169" s="172"/>
      <c r="M169" s="173" t="s">
        <v>1</v>
      </c>
      <c r="N169" s="174" t="s">
        <v>42</v>
      </c>
      <c r="P169" s="158">
        <f t="shared" si="16"/>
        <v>0</v>
      </c>
      <c r="Q169" s="158">
        <v>1</v>
      </c>
      <c r="R169" s="158">
        <f t="shared" si="17"/>
        <v>0.13900000000000001</v>
      </c>
      <c r="S169" s="158">
        <v>0</v>
      </c>
      <c r="T169" s="159">
        <f t="shared" si="18"/>
        <v>0</v>
      </c>
      <c r="AR169" s="106" t="s">
        <v>224</v>
      </c>
      <c r="AT169" s="106" t="s">
        <v>209</v>
      </c>
      <c r="AU169" s="106" t="s">
        <v>174</v>
      </c>
      <c r="AY169" s="3" t="s">
        <v>194</v>
      </c>
      <c r="BE169" s="81">
        <f t="shared" si="19"/>
        <v>0</v>
      </c>
      <c r="BF169" s="81">
        <f t="shared" si="20"/>
        <v>0</v>
      </c>
      <c r="BG169" s="81">
        <f t="shared" si="21"/>
        <v>0</v>
      </c>
      <c r="BH169" s="81">
        <f t="shared" si="22"/>
        <v>0</v>
      </c>
      <c r="BI169" s="81">
        <f t="shared" si="23"/>
        <v>0</v>
      </c>
      <c r="BJ169" s="3" t="s">
        <v>174</v>
      </c>
      <c r="BK169" s="81">
        <f t="shared" si="24"/>
        <v>0</v>
      </c>
      <c r="BL169" s="3" t="s">
        <v>213</v>
      </c>
      <c r="BM169" s="106" t="s">
        <v>1438</v>
      </c>
    </row>
    <row r="170" spans="2:65" s="18" customFormat="1" ht="24.2" customHeight="1">
      <c r="B170" s="121"/>
      <c r="C170" s="150" t="s">
        <v>253</v>
      </c>
      <c r="D170" s="150" t="s">
        <v>197</v>
      </c>
      <c r="E170" s="151" t="s">
        <v>1439</v>
      </c>
      <c r="F170" s="152" t="s">
        <v>1440</v>
      </c>
      <c r="G170" s="153" t="s">
        <v>419</v>
      </c>
      <c r="H170" s="154">
        <v>1.08</v>
      </c>
      <c r="I170" s="155"/>
      <c r="J170" s="155">
        <f t="shared" si="15"/>
        <v>0</v>
      </c>
      <c r="K170" s="156"/>
      <c r="L170" s="19"/>
      <c r="M170" s="157" t="s">
        <v>1</v>
      </c>
      <c r="N170" s="120" t="s">
        <v>42</v>
      </c>
      <c r="P170" s="158">
        <f t="shared" si="16"/>
        <v>0</v>
      </c>
      <c r="Q170" s="158">
        <v>0.2332582</v>
      </c>
      <c r="R170" s="158">
        <f t="shared" si="17"/>
        <v>0.25191885600000002</v>
      </c>
      <c r="S170" s="158">
        <v>0</v>
      </c>
      <c r="T170" s="159">
        <f t="shared" si="18"/>
        <v>0</v>
      </c>
      <c r="AR170" s="106" t="s">
        <v>213</v>
      </c>
      <c r="AT170" s="106" t="s">
        <v>197</v>
      </c>
      <c r="AU170" s="106" t="s">
        <v>174</v>
      </c>
      <c r="AY170" s="3" t="s">
        <v>194</v>
      </c>
      <c r="BE170" s="81">
        <f t="shared" si="19"/>
        <v>0</v>
      </c>
      <c r="BF170" s="81">
        <f t="shared" si="20"/>
        <v>0</v>
      </c>
      <c r="BG170" s="81">
        <f t="shared" si="21"/>
        <v>0</v>
      </c>
      <c r="BH170" s="81">
        <f t="shared" si="22"/>
        <v>0</v>
      </c>
      <c r="BI170" s="81">
        <f t="shared" si="23"/>
        <v>0</v>
      </c>
      <c r="BJ170" s="3" t="s">
        <v>174</v>
      </c>
      <c r="BK170" s="81">
        <f t="shared" si="24"/>
        <v>0</v>
      </c>
      <c r="BL170" s="3" t="s">
        <v>213</v>
      </c>
      <c r="BM170" s="106" t="s">
        <v>1441</v>
      </c>
    </row>
    <row r="171" spans="2:65" s="18" customFormat="1" ht="24.2" customHeight="1">
      <c r="B171" s="121"/>
      <c r="C171" s="150" t="s">
        <v>257</v>
      </c>
      <c r="D171" s="150" t="s">
        <v>197</v>
      </c>
      <c r="E171" s="151" t="s">
        <v>1442</v>
      </c>
      <c r="F171" s="152" t="s">
        <v>1443</v>
      </c>
      <c r="G171" s="153" t="s">
        <v>803</v>
      </c>
      <c r="H171" s="154">
        <v>11</v>
      </c>
      <c r="I171" s="155"/>
      <c r="J171" s="155">
        <f t="shared" si="15"/>
        <v>0</v>
      </c>
      <c r="K171" s="156"/>
      <c r="L171" s="19"/>
      <c r="M171" s="157" t="s">
        <v>1</v>
      </c>
      <c r="N171" s="120" t="s">
        <v>42</v>
      </c>
      <c r="P171" s="158">
        <f t="shared" si="16"/>
        <v>0</v>
      </c>
      <c r="Q171" s="158">
        <v>2.3575440799999998</v>
      </c>
      <c r="R171" s="158">
        <f t="shared" si="17"/>
        <v>25.932984879999999</v>
      </c>
      <c r="S171" s="158">
        <v>0</v>
      </c>
      <c r="T171" s="159">
        <f t="shared" si="18"/>
        <v>0</v>
      </c>
      <c r="AR171" s="106" t="s">
        <v>213</v>
      </c>
      <c r="AT171" s="106" t="s">
        <v>197</v>
      </c>
      <c r="AU171" s="106" t="s">
        <v>174</v>
      </c>
      <c r="AY171" s="3" t="s">
        <v>194</v>
      </c>
      <c r="BE171" s="81">
        <f t="shared" si="19"/>
        <v>0</v>
      </c>
      <c r="BF171" s="81">
        <f t="shared" si="20"/>
        <v>0</v>
      </c>
      <c r="BG171" s="81">
        <f t="shared" si="21"/>
        <v>0</v>
      </c>
      <c r="BH171" s="81">
        <f t="shared" si="22"/>
        <v>0</v>
      </c>
      <c r="BI171" s="81">
        <f t="shared" si="23"/>
        <v>0</v>
      </c>
      <c r="BJ171" s="3" t="s">
        <v>174</v>
      </c>
      <c r="BK171" s="81">
        <f t="shared" si="24"/>
        <v>0</v>
      </c>
      <c r="BL171" s="3" t="s">
        <v>213</v>
      </c>
      <c r="BM171" s="106" t="s">
        <v>1444</v>
      </c>
    </row>
    <row r="172" spans="2:65" s="18" customFormat="1" ht="24.2" customHeight="1">
      <c r="B172" s="121"/>
      <c r="C172" s="150" t="s">
        <v>261</v>
      </c>
      <c r="D172" s="150" t="s">
        <v>197</v>
      </c>
      <c r="E172" s="151" t="s">
        <v>1445</v>
      </c>
      <c r="F172" s="152" t="s">
        <v>1446</v>
      </c>
      <c r="G172" s="153" t="s">
        <v>419</v>
      </c>
      <c r="H172" s="154">
        <v>53.244999999999997</v>
      </c>
      <c r="I172" s="155"/>
      <c r="J172" s="155">
        <f t="shared" si="15"/>
        <v>0</v>
      </c>
      <c r="K172" s="156"/>
      <c r="L172" s="19"/>
      <c r="M172" s="157" t="s">
        <v>1</v>
      </c>
      <c r="N172" s="120" t="s">
        <v>42</v>
      </c>
      <c r="P172" s="158">
        <f t="shared" si="16"/>
        <v>0</v>
      </c>
      <c r="Q172" s="158">
        <v>4.0360500000000002E-3</v>
      </c>
      <c r="R172" s="158">
        <f t="shared" si="17"/>
        <v>0.21489948225</v>
      </c>
      <c r="S172" s="158">
        <v>0</v>
      </c>
      <c r="T172" s="159">
        <f t="shared" si="18"/>
        <v>0</v>
      </c>
      <c r="AR172" s="106" t="s">
        <v>213</v>
      </c>
      <c r="AT172" s="106" t="s">
        <v>197</v>
      </c>
      <c r="AU172" s="106" t="s">
        <v>174</v>
      </c>
      <c r="AY172" s="3" t="s">
        <v>194</v>
      </c>
      <c r="BE172" s="81">
        <f t="shared" si="19"/>
        <v>0</v>
      </c>
      <c r="BF172" s="81">
        <f t="shared" si="20"/>
        <v>0</v>
      </c>
      <c r="BG172" s="81">
        <f t="shared" si="21"/>
        <v>0</v>
      </c>
      <c r="BH172" s="81">
        <f t="shared" si="22"/>
        <v>0</v>
      </c>
      <c r="BI172" s="81">
        <f t="shared" si="23"/>
        <v>0</v>
      </c>
      <c r="BJ172" s="3" t="s">
        <v>174</v>
      </c>
      <c r="BK172" s="81">
        <f t="shared" si="24"/>
        <v>0</v>
      </c>
      <c r="BL172" s="3" t="s">
        <v>213</v>
      </c>
      <c r="BM172" s="106" t="s">
        <v>1447</v>
      </c>
    </row>
    <row r="173" spans="2:65" s="18" customFormat="1" ht="24.2" customHeight="1">
      <c r="B173" s="121"/>
      <c r="C173" s="150" t="s">
        <v>265</v>
      </c>
      <c r="D173" s="150" t="s">
        <v>197</v>
      </c>
      <c r="E173" s="151" t="s">
        <v>1448</v>
      </c>
      <c r="F173" s="152" t="s">
        <v>1449</v>
      </c>
      <c r="G173" s="153" t="s">
        <v>419</v>
      </c>
      <c r="H173" s="154">
        <v>53.244999999999997</v>
      </c>
      <c r="I173" s="155"/>
      <c r="J173" s="155">
        <f t="shared" si="15"/>
        <v>0</v>
      </c>
      <c r="K173" s="156"/>
      <c r="L173" s="19"/>
      <c r="M173" s="157" t="s">
        <v>1</v>
      </c>
      <c r="N173" s="120" t="s">
        <v>42</v>
      </c>
      <c r="P173" s="158">
        <f t="shared" si="16"/>
        <v>0</v>
      </c>
      <c r="Q173" s="158">
        <v>0</v>
      </c>
      <c r="R173" s="158">
        <f t="shared" si="17"/>
        <v>0</v>
      </c>
      <c r="S173" s="158">
        <v>0</v>
      </c>
      <c r="T173" s="159">
        <f t="shared" si="18"/>
        <v>0</v>
      </c>
      <c r="AR173" s="106" t="s">
        <v>213</v>
      </c>
      <c r="AT173" s="106" t="s">
        <v>197</v>
      </c>
      <c r="AU173" s="106" t="s">
        <v>174</v>
      </c>
      <c r="AY173" s="3" t="s">
        <v>194</v>
      </c>
      <c r="BE173" s="81">
        <f t="shared" si="19"/>
        <v>0</v>
      </c>
      <c r="BF173" s="81">
        <f t="shared" si="20"/>
        <v>0</v>
      </c>
      <c r="BG173" s="81">
        <f t="shared" si="21"/>
        <v>0</v>
      </c>
      <c r="BH173" s="81">
        <f t="shared" si="22"/>
        <v>0</v>
      </c>
      <c r="BI173" s="81">
        <f t="shared" si="23"/>
        <v>0</v>
      </c>
      <c r="BJ173" s="3" t="s">
        <v>174</v>
      </c>
      <c r="BK173" s="81">
        <f t="shared" si="24"/>
        <v>0</v>
      </c>
      <c r="BL173" s="3" t="s">
        <v>213</v>
      </c>
      <c r="BM173" s="106" t="s">
        <v>1450</v>
      </c>
    </row>
    <row r="174" spans="2:65" s="18" customFormat="1" ht="21.75" customHeight="1">
      <c r="B174" s="121"/>
      <c r="C174" s="150" t="s">
        <v>269</v>
      </c>
      <c r="D174" s="150" t="s">
        <v>197</v>
      </c>
      <c r="E174" s="151" t="s">
        <v>1451</v>
      </c>
      <c r="F174" s="152" t="s">
        <v>1452</v>
      </c>
      <c r="G174" s="153" t="s">
        <v>200</v>
      </c>
      <c r="H174" s="154">
        <v>1.6080000000000001</v>
      </c>
      <c r="I174" s="155"/>
      <c r="J174" s="155">
        <f t="shared" si="15"/>
        <v>0</v>
      </c>
      <c r="K174" s="156"/>
      <c r="L174" s="19"/>
      <c r="M174" s="157" t="s">
        <v>1</v>
      </c>
      <c r="N174" s="120" t="s">
        <v>42</v>
      </c>
      <c r="P174" s="158">
        <f t="shared" si="16"/>
        <v>0</v>
      </c>
      <c r="Q174" s="158">
        <v>1.01288566</v>
      </c>
      <c r="R174" s="158">
        <f t="shared" si="17"/>
        <v>1.6287201412800001</v>
      </c>
      <c r="S174" s="158">
        <v>0</v>
      </c>
      <c r="T174" s="159">
        <f t="shared" si="18"/>
        <v>0</v>
      </c>
      <c r="AR174" s="106" t="s">
        <v>213</v>
      </c>
      <c r="AT174" s="106" t="s">
        <v>197</v>
      </c>
      <c r="AU174" s="106" t="s">
        <v>174</v>
      </c>
      <c r="AY174" s="3" t="s">
        <v>194</v>
      </c>
      <c r="BE174" s="81">
        <f t="shared" si="19"/>
        <v>0</v>
      </c>
      <c r="BF174" s="81">
        <f t="shared" si="20"/>
        <v>0</v>
      </c>
      <c r="BG174" s="81">
        <f t="shared" si="21"/>
        <v>0</v>
      </c>
      <c r="BH174" s="81">
        <f t="shared" si="22"/>
        <v>0</v>
      </c>
      <c r="BI174" s="81">
        <f t="shared" si="23"/>
        <v>0</v>
      </c>
      <c r="BJ174" s="3" t="s">
        <v>174</v>
      </c>
      <c r="BK174" s="81">
        <f t="shared" si="24"/>
        <v>0</v>
      </c>
      <c r="BL174" s="3" t="s">
        <v>213</v>
      </c>
      <c r="BM174" s="106" t="s">
        <v>1453</v>
      </c>
    </row>
    <row r="175" spans="2:65" s="137" customFormat="1" ht="22.9" customHeight="1">
      <c r="B175" s="138"/>
      <c r="D175" s="139" t="s">
        <v>75</v>
      </c>
      <c r="E175" s="148" t="s">
        <v>213</v>
      </c>
      <c r="F175" s="148" t="s">
        <v>1184</v>
      </c>
      <c r="I175" s="141"/>
      <c r="J175" s="149">
        <f>BK175</f>
        <v>0</v>
      </c>
      <c r="L175" s="138"/>
      <c r="M175" s="143"/>
      <c r="P175" s="144">
        <f>P176</f>
        <v>0</v>
      </c>
      <c r="R175" s="144">
        <f>R176</f>
        <v>0.18208984</v>
      </c>
      <c r="T175" s="145">
        <f>T176</f>
        <v>0</v>
      </c>
      <c r="AR175" s="139" t="s">
        <v>84</v>
      </c>
      <c r="AT175" s="146" t="s">
        <v>75</v>
      </c>
      <c r="AU175" s="146" t="s">
        <v>84</v>
      </c>
      <c r="AY175" s="139" t="s">
        <v>194</v>
      </c>
      <c r="BK175" s="147">
        <f>BK176</f>
        <v>0</v>
      </c>
    </row>
    <row r="176" spans="2:65" s="18" customFormat="1" ht="33" customHeight="1">
      <c r="B176" s="121"/>
      <c r="C176" s="150" t="s">
        <v>273</v>
      </c>
      <c r="D176" s="150" t="s">
        <v>197</v>
      </c>
      <c r="E176" s="151" t="s">
        <v>1454</v>
      </c>
      <c r="F176" s="152" t="s">
        <v>1455</v>
      </c>
      <c r="G176" s="153" t="s">
        <v>227</v>
      </c>
      <c r="H176" s="154">
        <v>4</v>
      </c>
      <c r="I176" s="155"/>
      <c r="J176" s="155">
        <f>ROUND(I176*H176,2)</f>
        <v>0</v>
      </c>
      <c r="K176" s="156"/>
      <c r="L176" s="19"/>
      <c r="M176" s="157" t="s">
        <v>1</v>
      </c>
      <c r="N176" s="120" t="s">
        <v>42</v>
      </c>
      <c r="P176" s="158">
        <f>O176*H176</f>
        <v>0</v>
      </c>
      <c r="Q176" s="158">
        <v>4.5522460000000001E-2</v>
      </c>
      <c r="R176" s="158">
        <f>Q176*H176</f>
        <v>0.18208984</v>
      </c>
      <c r="S176" s="158">
        <v>0</v>
      </c>
      <c r="T176" s="159">
        <f>S176*H176</f>
        <v>0</v>
      </c>
      <c r="AR176" s="106" t="s">
        <v>213</v>
      </c>
      <c r="AT176" s="106" t="s">
        <v>197</v>
      </c>
      <c r="AU176" s="106" t="s">
        <v>174</v>
      </c>
      <c r="AY176" s="3" t="s">
        <v>194</v>
      </c>
      <c r="BE176" s="81">
        <f>IF(N176="základná",J176,0)</f>
        <v>0</v>
      </c>
      <c r="BF176" s="81">
        <f>IF(N176="znížená",J176,0)</f>
        <v>0</v>
      </c>
      <c r="BG176" s="81">
        <f>IF(N176="zákl. prenesená",J176,0)</f>
        <v>0</v>
      </c>
      <c r="BH176" s="81">
        <f>IF(N176="zníž. prenesená",J176,0)</f>
        <v>0</v>
      </c>
      <c r="BI176" s="81">
        <f>IF(N176="nulová",J176,0)</f>
        <v>0</v>
      </c>
      <c r="BJ176" s="3" t="s">
        <v>174</v>
      </c>
      <c r="BK176" s="81">
        <f>ROUND(I176*H176,2)</f>
        <v>0</v>
      </c>
      <c r="BL176" s="3" t="s">
        <v>213</v>
      </c>
      <c r="BM176" s="106" t="s">
        <v>1456</v>
      </c>
    </row>
    <row r="177" spans="2:65" s="137" customFormat="1" ht="22.9" customHeight="1">
      <c r="B177" s="138"/>
      <c r="D177" s="139" t="s">
        <v>75</v>
      </c>
      <c r="E177" s="148" t="s">
        <v>220</v>
      </c>
      <c r="F177" s="148" t="s">
        <v>1198</v>
      </c>
      <c r="I177" s="141"/>
      <c r="J177" s="149">
        <f>BK177</f>
        <v>0</v>
      </c>
      <c r="L177" s="138"/>
      <c r="M177" s="143"/>
      <c r="P177" s="144">
        <f>SUM(P178:P200)</f>
        <v>0</v>
      </c>
      <c r="R177" s="144">
        <f>SUM(R178:R200)</f>
        <v>277.85070244999997</v>
      </c>
      <c r="T177" s="145">
        <f>SUM(T178:T200)</f>
        <v>0</v>
      </c>
      <c r="AR177" s="139" t="s">
        <v>84</v>
      </c>
      <c r="AT177" s="146" t="s">
        <v>75</v>
      </c>
      <c r="AU177" s="146" t="s">
        <v>84</v>
      </c>
      <c r="AY177" s="139" t="s">
        <v>194</v>
      </c>
      <c r="BK177" s="147">
        <f>SUM(BK178:BK200)</f>
        <v>0</v>
      </c>
    </row>
    <row r="178" spans="2:65" s="18" customFormat="1" ht="24.2" customHeight="1">
      <c r="B178" s="121"/>
      <c r="C178" s="150" t="s">
        <v>277</v>
      </c>
      <c r="D178" s="150" t="s">
        <v>197</v>
      </c>
      <c r="E178" s="151" t="s">
        <v>1457</v>
      </c>
      <c r="F178" s="152" t="s">
        <v>1458</v>
      </c>
      <c r="G178" s="153" t="s">
        <v>284</v>
      </c>
      <c r="H178" s="154">
        <v>17.399999999999999</v>
      </c>
      <c r="I178" s="155"/>
      <c r="J178" s="155">
        <f t="shared" ref="J178:J200" si="25">ROUND(I178*H178,2)</f>
        <v>0</v>
      </c>
      <c r="K178" s="156"/>
      <c r="L178" s="19"/>
      <c r="M178" s="157" t="s">
        <v>1</v>
      </c>
      <c r="N178" s="120" t="s">
        <v>42</v>
      </c>
      <c r="P178" s="158">
        <f t="shared" ref="P178:P200" si="26">O178*H178</f>
        <v>0</v>
      </c>
      <c r="Q178" s="158">
        <v>2.8E-3</v>
      </c>
      <c r="R178" s="158">
        <f t="shared" ref="R178:R200" si="27">Q178*H178</f>
        <v>4.8719999999999992E-2</v>
      </c>
      <c r="S178" s="158">
        <v>0</v>
      </c>
      <c r="T178" s="159">
        <f t="shared" ref="T178:T200" si="28">S178*H178</f>
        <v>0</v>
      </c>
      <c r="AR178" s="106" t="s">
        <v>213</v>
      </c>
      <c r="AT178" s="106" t="s">
        <v>197</v>
      </c>
      <c r="AU178" s="106" t="s">
        <v>174</v>
      </c>
      <c r="AY178" s="3" t="s">
        <v>194</v>
      </c>
      <c r="BE178" s="81">
        <f t="shared" ref="BE178:BE200" si="29">IF(N178="základná",J178,0)</f>
        <v>0</v>
      </c>
      <c r="BF178" s="81">
        <f t="shared" ref="BF178:BF200" si="30">IF(N178="znížená",J178,0)</f>
        <v>0</v>
      </c>
      <c r="BG178" s="81">
        <f t="shared" ref="BG178:BG200" si="31">IF(N178="zákl. prenesená",J178,0)</f>
        <v>0</v>
      </c>
      <c r="BH178" s="81">
        <f t="shared" ref="BH178:BH200" si="32">IF(N178="zníž. prenesená",J178,0)</f>
        <v>0</v>
      </c>
      <c r="BI178" s="81">
        <f t="shared" ref="BI178:BI200" si="33">IF(N178="nulová",J178,0)</f>
        <v>0</v>
      </c>
      <c r="BJ178" s="3" t="s">
        <v>174</v>
      </c>
      <c r="BK178" s="81">
        <f t="shared" ref="BK178:BK200" si="34">ROUND(I178*H178,2)</f>
        <v>0</v>
      </c>
      <c r="BL178" s="3" t="s">
        <v>213</v>
      </c>
      <c r="BM178" s="106" t="s">
        <v>1459</v>
      </c>
    </row>
    <row r="179" spans="2:65" s="18" customFormat="1" ht="24.2" customHeight="1">
      <c r="B179" s="121"/>
      <c r="C179" s="150" t="s">
        <v>281</v>
      </c>
      <c r="D179" s="150" t="s">
        <v>197</v>
      </c>
      <c r="E179" s="151" t="s">
        <v>1460</v>
      </c>
      <c r="F179" s="152" t="s">
        <v>1461</v>
      </c>
      <c r="G179" s="153" t="s">
        <v>419</v>
      </c>
      <c r="H179" s="154">
        <v>15</v>
      </c>
      <c r="I179" s="155"/>
      <c r="J179" s="155">
        <f t="shared" si="25"/>
        <v>0</v>
      </c>
      <c r="K179" s="156"/>
      <c r="L179" s="19"/>
      <c r="M179" s="157" t="s">
        <v>1</v>
      </c>
      <c r="N179" s="120" t="s">
        <v>42</v>
      </c>
      <c r="P179" s="158">
        <f t="shared" si="26"/>
        <v>0</v>
      </c>
      <c r="Q179" s="158">
        <v>3.9800000000000002E-2</v>
      </c>
      <c r="R179" s="158">
        <f t="shared" si="27"/>
        <v>0.59699999999999998</v>
      </c>
      <c r="S179" s="158">
        <v>0</v>
      </c>
      <c r="T179" s="159">
        <f t="shared" si="28"/>
        <v>0</v>
      </c>
      <c r="AR179" s="106" t="s">
        <v>213</v>
      </c>
      <c r="AT179" s="106" t="s">
        <v>197</v>
      </c>
      <c r="AU179" s="106" t="s">
        <v>174</v>
      </c>
      <c r="AY179" s="3" t="s">
        <v>194</v>
      </c>
      <c r="BE179" s="81">
        <f t="shared" si="29"/>
        <v>0</v>
      </c>
      <c r="BF179" s="81">
        <f t="shared" si="30"/>
        <v>0</v>
      </c>
      <c r="BG179" s="81">
        <f t="shared" si="31"/>
        <v>0</v>
      </c>
      <c r="BH179" s="81">
        <f t="shared" si="32"/>
        <v>0</v>
      </c>
      <c r="BI179" s="81">
        <f t="shared" si="33"/>
        <v>0</v>
      </c>
      <c r="BJ179" s="3" t="s">
        <v>174</v>
      </c>
      <c r="BK179" s="81">
        <f t="shared" si="34"/>
        <v>0</v>
      </c>
      <c r="BL179" s="3" t="s">
        <v>213</v>
      </c>
      <c r="BM179" s="106" t="s">
        <v>1462</v>
      </c>
    </row>
    <row r="180" spans="2:65" s="18" customFormat="1" ht="24.2" customHeight="1">
      <c r="B180" s="121"/>
      <c r="C180" s="150" t="s">
        <v>7</v>
      </c>
      <c r="D180" s="150" t="s">
        <v>197</v>
      </c>
      <c r="E180" s="151" t="s">
        <v>1463</v>
      </c>
      <c r="F180" s="152" t="s">
        <v>1464</v>
      </c>
      <c r="G180" s="153" t="s">
        <v>419</v>
      </c>
      <c r="H180" s="154">
        <v>205.08</v>
      </c>
      <c r="I180" s="155"/>
      <c r="J180" s="155">
        <f t="shared" si="25"/>
        <v>0</v>
      </c>
      <c r="K180" s="156"/>
      <c r="L180" s="19"/>
      <c r="M180" s="157" t="s">
        <v>1</v>
      </c>
      <c r="N180" s="120" t="s">
        <v>42</v>
      </c>
      <c r="P180" s="158">
        <f t="shared" si="26"/>
        <v>0</v>
      </c>
      <c r="Q180" s="158">
        <v>4.0000000000000002E-4</v>
      </c>
      <c r="R180" s="158">
        <f t="shared" si="27"/>
        <v>8.2032000000000008E-2</v>
      </c>
      <c r="S180" s="158">
        <v>0</v>
      </c>
      <c r="T180" s="159">
        <f t="shared" si="28"/>
        <v>0</v>
      </c>
      <c r="AR180" s="106" t="s">
        <v>213</v>
      </c>
      <c r="AT180" s="106" t="s">
        <v>197</v>
      </c>
      <c r="AU180" s="106" t="s">
        <v>174</v>
      </c>
      <c r="AY180" s="3" t="s">
        <v>194</v>
      </c>
      <c r="BE180" s="81">
        <f t="shared" si="29"/>
        <v>0</v>
      </c>
      <c r="BF180" s="81">
        <f t="shared" si="30"/>
        <v>0</v>
      </c>
      <c r="BG180" s="81">
        <f t="shared" si="31"/>
        <v>0</v>
      </c>
      <c r="BH180" s="81">
        <f t="shared" si="32"/>
        <v>0</v>
      </c>
      <c r="BI180" s="81">
        <f t="shared" si="33"/>
        <v>0</v>
      </c>
      <c r="BJ180" s="3" t="s">
        <v>174</v>
      </c>
      <c r="BK180" s="81">
        <f t="shared" si="34"/>
        <v>0</v>
      </c>
      <c r="BL180" s="3" t="s">
        <v>213</v>
      </c>
      <c r="BM180" s="106" t="s">
        <v>1465</v>
      </c>
    </row>
    <row r="181" spans="2:65" s="18" customFormat="1" ht="33" customHeight="1">
      <c r="B181" s="121"/>
      <c r="C181" s="150" t="s">
        <v>289</v>
      </c>
      <c r="D181" s="150" t="s">
        <v>197</v>
      </c>
      <c r="E181" s="151" t="s">
        <v>1466</v>
      </c>
      <c r="F181" s="152" t="s">
        <v>1467</v>
      </c>
      <c r="G181" s="153" t="s">
        <v>419</v>
      </c>
      <c r="H181" s="154">
        <v>118.08</v>
      </c>
      <c r="I181" s="155"/>
      <c r="J181" s="155">
        <f t="shared" si="25"/>
        <v>0</v>
      </c>
      <c r="K181" s="156"/>
      <c r="L181" s="19"/>
      <c r="M181" s="157" t="s">
        <v>1</v>
      </c>
      <c r="N181" s="120" t="s">
        <v>42</v>
      </c>
      <c r="P181" s="158">
        <f t="shared" si="26"/>
        <v>0</v>
      </c>
      <c r="Q181" s="158">
        <v>1.3129999999999999E-2</v>
      </c>
      <c r="R181" s="158">
        <f t="shared" si="27"/>
        <v>1.5503903999999999</v>
      </c>
      <c r="S181" s="158">
        <v>0</v>
      </c>
      <c r="T181" s="159">
        <f t="shared" si="28"/>
        <v>0</v>
      </c>
      <c r="AR181" s="106" t="s">
        <v>213</v>
      </c>
      <c r="AT181" s="106" t="s">
        <v>197</v>
      </c>
      <c r="AU181" s="106" t="s">
        <v>174</v>
      </c>
      <c r="AY181" s="3" t="s">
        <v>194</v>
      </c>
      <c r="BE181" s="81">
        <f t="shared" si="29"/>
        <v>0</v>
      </c>
      <c r="BF181" s="81">
        <f t="shared" si="30"/>
        <v>0</v>
      </c>
      <c r="BG181" s="81">
        <f t="shared" si="31"/>
        <v>0</v>
      </c>
      <c r="BH181" s="81">
        <f t="shared" si="32"/>
        <v>0</v>
      </c>
      <c r="BI181" s="81">
        <f t="shared" si="33"/>
        <v>0</v>
      </c>
      <c r="BJ181" s="3" t="s">
        <v>174</v>
      </c>
      <c r="BK181" s="81">
        <f t="shared" si="34"/>
        <v>0</v>
      </c>
      <c r="BL181" s="3" t="s">
        <v>213</v>
      </c>
      <c r="BM181" s="106" t="s">
        <v>1468</v>
      </c>
    </row>
    <row r="182" spans="2:65" s="18" customFormat="1" ht="24.2" customHeight="1">
      <c r="B182" s="121"/>
      <c r="C182" s="150" t="s">
        <v>293</v>
      </c>
      <c r="D182" s="150" t="s">
        <v>197</v>
      </c>
      <c r="E182" s="151" t="s">
        <v>1469</v>
      </c>
      <c r="F182" s="152" t="s">
        <v>1470</v>
      </c>
      <c r="G182" s="153" t="s">
        <v>419</v>
      </c>
      <c r="H182" s="154">
        <v>88.08</v>
      </c>
      <c r="I182" s="155"/>
      <c r="J182" s="155">
        <f t="shared" si="25"/>
        <v>0</v>
      </c>
      <c r="K182" s="156"/>
      <c r="L182" s="19"/>
      <c r="M182" s="157" t="s">
        <v>1</v>
      </c>
      <c r="N182" s="120" t="s">
        <v>42</v>
      </c>
      <c r="P182" s="158">
        <f t="shared" si="26"/>
        <v>0</v>
      </c>
      <c r="Q182" s="158">
        <v>5.1500000000000001E-3</v>
      </c>
      <c r="R182" s="158">
        <f t="shared" si="27"/>
        <v>0.45361200000000002</v>
      </c>
      <c r="S182" s="158">
        <v>0</v>
      </c>
      <c r="T182" s="159">
        <f t="shared" si="28"/>
        <v>0</v>
      </c>
      <c r="AR182" s="106" t="s">
        <v>213</v>
      </c>
      <c r="AT182" s="106" t="s">
        <v>197</v>
      </c>
      <c r="AU182" s="106" t="s">
        <v>174</v>
      </c>
      <c r="AY182" s="3" t="s">
        <v>194</v>
      </c>
      <c r="BE182" s="81">
        <f t="shared" si="29"/>
        <v>0</v>
      </c>
      <c r="BF182" s="81">
        <f t="shared" si="30"/>
        <v>0</v>
      </c>
      <c r="BG182" s="81">
        <f t="shared" si="31"/>
        <v>0</v>
      </c>
      <c r="BH182" s="81">
        <f t="shared" si="32"/>
        <v>0</v>
      </c>
      <c r="BI182" s="81">
        <f t="shared" si="33"/>
        <v>0</v>
      </c>
      <c r="BJ182" s="3" t="s">
        <v>174</v>
      </c>
      <c r="BK182" s="81">
        <f t="shared" si="34"/>
        <v>0</v>
      </c>
      <c r="BL182" s="3" t="s">
        <v>213</v>
      </c>
      <c r="BM182" s="106" t="s">
        <v>1471</v>
      </c>
    </row>
    <row r="183" spans="2:65" s="18" customFormat="1" ht="24.2" customHeight="1">
      <c r="B183" s="121"/>
      <c r="C183" s="150" t="s">
        <v>297</v>
      </c>
      <c r="D183" s="150" t="s">
        <v>197</v>
      </c>
      <c r="E183" s="151" t="s">
        <v>1472</v>
      </c>
      <c r="F183" s="152" t="s">
        <v>1473</v>
      </c>
      <c r="G183" s="153" t="s">
        <v>419</v>
      </c>
      <c r="H183" s="154">
        <v>1.08</v>
      </c>
      <c r="I183" s="155"/>
      <c r="J183" s="155">
        <f t="shared" si="25"/>
        <v>0</v>
      </c>
      <c r="K183" s="156"/>
      <c r="L183" s="19"/>
      <c r="M183" s="157" t="s">
        <v>1</v>
      </c>
      <c r="N183" s="120" t="s">
        <v>42</v>
      </c>
      <c r="P183" s="158">
        <f t="shared" si="26"/>
        <v>0</v>
      </c>
      <c r="Q183" s="158">
        <v>1.7850000000000001E-2</v>
      </c>
      <c r="R183" s="158">
        <f t="shared" si="27"/>
        <v>1.9278000000000003E-2</v>
      </c>
      <c r="S183" s="158">
        <v>0</v>
      </c>
      <c r="T183" s="159">
        <f t="shared" si="28"/>
        <v>0</v>
      </c>
      <c r="AR183" s="106" t="s">
        <v>213</v>
      </c>
      <c r="AT183" s="106" t="s">
        <v>197</v>
      </c>
      <c r="AU183" s="106" t="s">
        <v>174</v>
      </c>
      <c r="AY183" s="3" t="s">
        <v>194</v>
      </c>
      <c r="BE183" s="81">
        <f t="shared" si="29"/>
        <v>0</v>
      </c>
      <c r="BF183" s="81">
        <f t="shared" si="30"/>
        <v>0</v>
      </c>
      <c r="BG183" s="81">
        <f t="shared" si="31"/>
        <v>0</v>
      </c>
      <c r="BH183" s="81">
        <f t="shared" si="32"/>
        <v>0</v>
      </c>
      <c r="BI183" s="81">
        <f t="shared" si="33"/>
        <v>0</v>
      </c>
      <c r="BJ183" s="3" t="s">
        <v>174</v>
      </c>
      <c r="BK183" s="81">
        <f t="shared" si="34"/>
        <v>0</v>
      </c>
      <c r="BL183" s="3" t="s">
        <v>213</v>
      </c>
      <c r="BM183" s="106" t="s">
        <v>1474</v>
      </c>
    </row>
    <row r="184" spans="2:65" s="18" customFormat="1" ht="24.2" customHeight="1">
      <c r="B184" s="121"/>
      <c r="C184" s="150" t="s">
        <v>301</v>
      </c>
      <c r="D184" s="150" t="s">
        <v>197</v>
      </c>
      <c r="E184" s="151" t="s">
        <v>1475</v>
      </c>
      <c r="F184" s="152" t="s">
        <v>1476</v>
      </c>
      <c r="G184" s="153" t="s">
        <v>419</v>
      </c>
      <c r="H184" s="154">
        <v>1.08</v>
      </c>
      <c r="I184" s="155"/>
      <c r="J184" s="155">
        <f t="shared" si="25"/>
        <v>0</v>
      </c>
      <c r="K184" s="156"/>
      <c r="L184" s="19"/>
      <c r="M184" s="157" t="s">
        <v>1</v>
      </c>
      <c r="N184" s="120" t="s">
        <v>42</v>
      </c>
      <c r="P184" s="158">
        <f t="shared" si="26"/>
        <v>0</v>
      </c>
      <c r="Q184" s="158">
        <v>2.2000000000000001E-4</v>
      </c>
      <c r="R184" s="158">
        <f t="shared" si="27"/>
        <v>2.3760000000000003E-4</v>
      </c>
      <c r="S184" s="158">
        <v>0</v>
      </c>
      <c r="T184" s="159">
        <f t="shared" si="28"/>
        <v>0</v>
      </c>
      <c r="AR184" s="106" t="s">
        <v>213</v>
      </c>
      <c r="AT184" s="106" t="s">
        <v>197</v>
      </c>
      <c r="AU184" s="106" t="s">
        <v>174</v>
      </c>
      <c r="AY184" s="3" t="s">
        <v>194</v>
      </c>
      <c r="BE184" s="81">
        <f t="shared" si="29"/>
        <v>0</v>
      </c>
      <c r="BF184" s="81">
        <f t="shared" si="30"/>
        <v>0</v>
      </c>
      <c r="BG184" s="81">
        <f t="shared" si="31"/>
        <v>0</v>
      </c>
      <c r="BH184" s="81">
        <f t="shared" si="32"/>
        <v>0</v>
      </c>
      <c r="BI184" s="81">
        <f t="shared" si="33"/>
        <v>0</v>
      </c>
      <c r="BJ184" s="3" t="s">
        <v>174</v>
      </c>
      <c r="BK184" s="81">
        <f t="shared" si="34"/>
        <v>0</v>
      </c>
      <c r="BL184" s="3" t="s">
        <v>213</v>
      </c>
      <c r="BM184" s="106" t="s">
        <v>1477</v>
      </c>
    </row>
    <row r="185" spans="2:65" s="18" customFormat="1" ht="24.2" customHeight="1">
      <c r="B185" s="121"/>
      <c r="C185" s="150" t="s">
        <v>305</v>
      </c>
      <c r="D185" s="150" t="s">
        <v>197</v>
      </c>
      <c r="E185" s="151" t="s">
        <v>1478</v>
      </c>
      <c r="F185" s="152" t="s">
        <v>1479</v>
      </c>
      <c r="G185" s="153" t="s">
        <v>419</v>
      </c>
      <c r="H185" s="154">
        <v>1.08</v>
      </c>
      <c r="I185" s="155"/>
      <c r="J185" s="155">
        <f t="shared" si="25"/>
        <v>0</v>
      </c>
      <c r="K185" s="156"/>
      <c r="L185" s="19"/>
      <c r="M185" s="157" t="s">
        <v>1</v>
      </c>
      <c r="N185" s="120" t="s">
        <v>42</v>
      </c>
      <c r="P185" s="158">
        <f t="shared" si="26"/>
        <v>0</v>
      </c>
      <c r="Q185" s="158">
        <v>2.32E-3</v>
      </c>
      <c r="R185" s="158">
        <f t="shared" si="27"/>
        <v>2.5056000000000002E-3</v>
      </c>
      <c r="S185" s="158">
        <v>0</v>
      </c>
      <c r="T185" s="159">
        <f t="shared" si="28"/>
        <v>0</v>
      </c>
      <c r="AR185" s="106" t="s">
        <v>213</v>
      </c>
      <c r="AT185" s="106" t="s">
        <v>197</v>
      </c>
      <c r="AU185" s="106" t="s">
        <v>174</v>
      </c>
      <c r="AY185" s="3" t="s">
        <v>194</v>
      </c>
      <c r="BE185" s="81">
        <f t="shared" si="29"/>
        <v>0</v>
      </c>
      <c r="BF185" s="81">
        <f t="shared" si="30"/>
        <v>0</v>
      </c>
      <c r="BG185" s="81">
        <f t="shared" si="31"/>
        <v>0</v>
      </c>
      <c r="BH185" s="81">
        <f t="shared" si="32"/>
        <v>0</v>
      </c>
      <c r="BI185" s="81">
        <f t="shared" si="33"/>
        <v>0</v>
      </c>
      <c r="BJ185" s="3" t="s">
        <v>174</v>
      </c>
      <c r="BK185" s="81">
        <f t="shared" si="34"/>
        <v>0</v>
      </c>
      <c r="BL185" s="3" t="s">
        <v>213</v>
      </c>
      <c r="BM185" s="106" t="s">
        <v>1480</v>
      </c>
    </row>
    <row r="186" spans="2:65" s="18" customFormat="1" ht="24.2" customHeight="1">
      <c r="B186" s="121"/>
      <c r="C186" s="150" t="s">
        <v>309</v>
      </c>
      <c r="D186" s="150" t="s">
        <v>197</v>
      </c>
      <c r="E186" s="151" t="s">
        <v>1481</v>
      </c>
      <c r="F186" s="152" t="s">
        <v>1482</v>
      </c>
      <c r="G186" s="153" t="s">
        <v>419</v>
      </c>
      <c r="H186" s="154">
        <v>1.08</v>
      </c>
      <c r="I186" s="155"/>
      <c r="J186" s="155">
        <f t="shared" si="25"/>
        <v>0</v>
      </c>
      <c r="K186" s="156"/>
      <c r="L186" s="19"/>
      <c r="M186" s="157" t="s">
        <v>1</v>
      </c>
      <c r="N186" s="120" t="s">
        <v>42</v>
      </c>
      <c r="P186" s="158">
        <f t="shared" si="26"/>
        <v>0</v>
      </c>
      <c r="Q186" s="158">
        <v>5.1539999999999997E-3</v>
      </c>
      <c r="R186" s="158">
        <f t="shared" si="27"/>
        <v>5.5663200000000005E-3</v>
      </c>
      <c r="S186" s="158">
        <v>0</v>
      </c>
      <c r="T186" s="159">
        <f t="shared" si="28"/>
        <v>0</v>
      </c>
      <c r="AR186" s="106" t="s">
        <v>213</v>
      </c>
      <c r="AT186" s="106" t="s">
        <v>197</v>
      </c>
      <c r="AU186" s="106" t="s">
        <v>174</v>
      </c>
      <c r="AY186" s="3" t="s">
        <v>194</v>
      </c>
      <c r="BE186" s="81">
        <f t="shared" si="29"/>
        <v>0</v>
      </c>
      <c r="BF186" s="81">
        <f t="shared" si="30"/>
        <v>0</v>
      </c>
      <c r="BG186" s="81">
        <f t="shared" si="31"/>
        <v>0</v>
      </c>
      <c r="BH186" s="81">
        <f t="shared" si="32"/>
        <v>0</v>
      </c>
      <c r="BI186" s="81">
        <f t="shared" si="33"/>
        <v>0</v>
      </c>
      <c r="BJ186" s="3" t="s">
        <v>174</v>
      </c>
      <c r="BK186" s="81">
        <f t="shared" si="34"/>
        <v>0</v>
      </c>
      <c r="BL186" s="3" t="s">
        <v>213</v>
      </c>
      <c r="BM186" s="106" t="s">
        <v>1483</v>
      </c>
    </row>
    <row r="187" spans="2:65" s="18" customFormat="1" ht="24.2" customHeight="1">
      <c r="B187" s="121"/>
      <c r="C187" s="150" t="s">
        <v>313</v>
      </c>
      <c r="D187" s="150" t="s">
        <v>197</v>
      </c>
      <c r="E187" s="151" t="s">
        <v>1484</v>
      </c>
      <c r="F187" s="152" t="s">
        <v>1485</v>
      </c>
      <c r="G187" s="153" t="s">
        <v>803</v>
      </c>
      <c r="H187" s="154">
        <v>3.5489999999999999</v>
      </c>
      <c r="I187" s="155"/>
      <c r="J187" s="155">
        <f t="shared" si="25"/>
        <v>0</v>
      </c>
      <c r="K187" s="156"/>
      <c r="L187" s="19"/>
      <c r="M187" s="157" t="s">
        <v>1</v>
      </c>
      <c r="N187" s="120" t="s">
        <v>42</v>
      </c>
      <c r="P187" s="158">
        <f t="shared" si="26"/>
        <v>0</v>
      </c>
      <c r="Q187" s="158">
        <v>2.28485</v>
      </c>
      <c r="R187" s="158">
        <f t="shared" si="27"/>
        <v>8.1089326499999999</v>
      </c>
      <c r="S187" s="158">
        <v>0</v>
      </c>
      <c r="T187" s="159">
        <f t="shared" si="28"/>
        <v>0</v>
      </c>
      <c r="AR187" s="106" t="s">
        <v>213</v>
      </c>
      <c r="AT187" s="106" t="s">
        <v>197</v>
      </c>
      <c r="AU187" s="106" t="s">
        <v>174</v>
      </c>
      <c r="AY187" s="3" t="s">
        <v>194</v>
      </c>
      <c r="BE187" s="81">
        <f t="shared" si="29"/>
        <v>0</v>
      </c>
      <c r="BF187" s="81">
        <f t="shared" si="30"/>
        <v>0</v>
      </c>
      <c r="BG187" s="81">
        <f t="shared" si="31"/>
        <v>0</v>
      </c>
      <c r="BH187" s="81">
        <f t="shared" si="32"/>
        <v>0</v>
      </c>
      <c r="BI187" s="81">
        <f t="shared" si="33"/>
        <v>0</v>
      </c>
      <c r="BJ187" s="3" t="s">
        <v>174</v>
      </c>
      <c r="BK187" s="81">
        <f t="shared" si="34"/>
        <v>0</v>
      </c>
      <c r="BL187" s="3" t="s">
        <v>213</v>
      </c>
      <c r="BM187" s="106" t="s">
        <v>1486</v>
      </c>
    </row>
    <row r="188" spans="2:65" s="18" customFormat="1" ht="24.2" customHeight="1">
      <c r="B188" s="121"/>
      <c r="C188" s="150" t="s">
        <v>317</v>
      </c>
      <c r="D188" s="150" t="s">
        <v>197</v>
      </c>
      <c r="E188" s="151" t="s">
        <v>1487</v>
      </c>
      <c r="F188" s="152" t="s">
        <v>1488</v>
      </c>
      <c r="G188" s="153" t="s">
        <v>803</v>
      </c>
      <c r="H188" s="154">
        <v>9.7929999999999993</v>
      </c>
      <c r="I188" s="155"/>
      <c r="J188" s="155">
        <f t="shared" si="25"/>
        <v>0</v>
      </c>
      <c r="K188" s="156"/>
      <c r="L188" s="19"/>
      <c r="M188" s="157" t="s">
        <v>1</v>
      </c>
      <c r="N188" s="120" t="s">
        <v>42</v>
      </c>
      <c r="P188" s="158">
        <f t="shared" si="26"/>
        <v>0</v>
      </c>
      <c r="Q188" s="158">
        <v>2.2797000000000001</v>
      </c>
      <c r="R188" s="158">
        <f t="shared" si="27"/>
        <v>22.325102099999999</v>
      </c>
      <c r="S188" s="158">
        <v>0</v>
      </c>
      <c r="T188" s="159">
        <f t="shared" si="28"/>
        <v>0</v>
      </c>
      <c r="AR188" s="106" t="s">
        <v>213</v>
      </c>
      <c r="AT188" s="106" t="s">
        <v>197</v>
      </c>
      <c r="AU188" s="106" t="s">
        <v>174</v>
      </c>
      <c r="AY188" s="3" t="s">
        <v>194</v>
      </c>
      <c r="BE188" s="81">
        <f t="shared" si="29"/>
        <v>0</v>
      </c>
      <c r="BF188" s="81">
        <f t="shared" si="30"/>
        <v>0</v>
      </c>
      <c r="BG188" s="81">
        <f t="shared" si="31"/>
        <v>0</v>
      </c>
      <c r="BH188" s="81">
        <f t="shared" si="32"/>
        <v>0</v>
      </c>
      <c r="BI188" s="81">
        <f t="shared" si="33"/>
        <v>0</v>
      </c>
      <c r="BJ188" s="3" t="s">
        <v>174</v>
      </c>
      <c r="BK188" s="81">
        <f t="shared" si="34"/>
        <v>0</v>
      </c>
      <c r="BL188" s="3" t="s">
        <v>213</v>
      </c>
      <c r="BM188" s="106" t="s">
        <v>1489</v>
      </c>
    </row>
    <row r="189" spans="2:65" s="18" customFormat="1" ht="24.2" customHeight="1">
      <c r="B189" s="121"/>
      <c r="C189" s="150" t="s">
        <v>321</v>
      </c>
      <c r="D189" s="150" t="s">
        <v>197</v>
      </c>
      <c r="E189" s="151" t="s">
        <v>1490</v>
      </c>
      <c r="F189" s="152" t="s">
        <v>1491</v>
      </c>
      <c r="G189" s="153" t="s">
        <v>803</v>
      </c>
      <c r="H189" s="154">
        <v>18.614000000000001</v>
      </c>
      <c r="I189" s="155"/>
      <c r="J189" s="155">
        <f t="shared" si="25"/>
        <v>0</v>
      </c>
      <c r="K189" s="156"/>
      <c r="L189" s="19"/>
      <c r="M189" s="157" t="s">
        <v>1</v>
      </c>
      <c r="N189" s="120" t="s">
        <v>42</v>
      </c>
      <c r="P189" s="158">
        <f t="shared" si="26"/>
        <v>0</v>
      </c>
      <c r="Q189" s="158">
        <v>2.28485</v>
      </c>
      <c r="R189" s="158">
        <f t="shared" si="27"/>
        <v>42.530197900000005</v>
      </c>
      <c r="S189" s="158">
        <v>0</v>
      </c>
      <c r="T189" s="159">
        <f t="shared" si="28"/>
        <v>0</v>
      </c>
      <c r="AR189" s="106" t="s">
        <v>213</v>
      </c>
      <c r="AT189" s="106" t="s">
        <v>197</v>
      </c>
      <c r="AU189" s="106" t="s">
        <v>174</v>
      </c>
      <c r="AY189" s="3" t="s">
        <v>194</v>
      </c>
      <c r="BE189" s="81">
        <f t="shared" si="29"/>
        <v>0</v>
      </c>
      <c r="BF189" s="81">
        <f t="shared" si="30"/>
        <v>0</v>
      </c>
      <c r="BG189" s="81">
        <f t="shared" si="31"/>
        <v>0</v>
      </c>
      <c r="BH189" s="81">
        <f t="shared" si="32"/>
        <v>0</v>
      </c>
      <c r="BI189" s="81">
        <f t="shared" si="33"/>
        <v>0</v>
      </c>
      <c r="BJ189" s="3" t="s">
        <v>174</v>
      </c>
      <c r="BK189" s="81">
        <f t="shared" si="34"/>
        <v>0</v>
      </c>
      <c r="BL189" s="3" t="s">
        <v>213</v>
      </c>
      <c r="BM189" s="106" t="s">
        <v>1492</v>
      </c>
    </row>
    <row r="190" spans="2:65" s="18" customFormat="1" ht="33" customHeight="1">
      <c r="B190" s="121"/>
      <c r="C190" s="150" t="s">
        <v>325</v>
      </c>
      <c r="D190" s="150" t="s">
        <v>197</v>
      </c>
      <c r="E190" s="151" t="s">
        <v>1493</v>
      </c>
      <c r="F190" s="152" t="s">
        <v>1494</v>
      </c>
      <c r="G190" s="153" t="s">
        <v>419</v>
      </c>
      <c r="H190" s="154">
        <v>22.125</v>
      </c>
      <c r="I190" s="155"/>
      <c r="J190" s="155">
        <f t="shared" si="25"/>
        <v>0</v>
      </c>
      <c r="K190" s="156"/>
      <c r="L190" s="19"/>
      <c r="M190" s="157" t="s">
        <v>1</v>
      </c>
      <c r="N190" s="120" t="s">
        <v>42</v>
      </c>
      <c r="P190" s="158">
        <f t="shared" si="26"/>
        <v>0</v>
      </c>
      <c r="Q190" s="158">
        <v>2.0000000000000001E-4</v>
      </c>
      <c r="R190" s="158">
        <f t="shared" si="27"/>
        <v>4.4250000000000001E-3</v>
      </c>
      <c r="S190" s="158">
        <v>0</v>
      </c>
      <c r="T190" s="159">
        <f t="shared" si="28"/>
        <v>0</v>
      </c>
      <c r="AR190" s="106" t="s">
        <v>213</v>
      </c>
      <c r="AT190" s="106" t="s">
        <v>197</v>
      </c>
      <c r="AU190" s="106" t="s">
        <v>174</v>
      </c>
      <c r="AY190" s="3" t="s">
        <v>194</v>
      </c>
      <c r="BE190" s="81">
        <f t="shared" si="29"/>
        <v>0</v>
      </c>
      <c r="BF190" s="81">
        <f t="shared" si="30"/>
        <v>0</v>
      </c>
      <c r="BG190" s="81">
        <f t="shared" si="31"/>
        <v>0</v>
      </c>
      <c r="BH190" s="81">
        <f t="shared" si="32"/>
        <v>0</v>
      </c>
      <c r="BI190" s="81">
        <f t="shared" si="33"/>
        <v>0</v>
      </c>
      <c r="BJ190" s="3" t="s">
        <v>174</v>
      </c>
      <c r="BK190" s="81">
        <f t="shared" si="34"/>
        <v>0</v>
      </c>
      <c r="BL190" s="3" t="s">
        <v>213</v>
      </c>
      <c r="BM190" s="106" t="s">
        <v>1495</v>
      </c>
    </row>
    <row r="191" spans="2:65" s="18" customFormat="1" ht="33" customHeight="1">
      <c r="B191" s="121"/>
      <c r="C191" s="150" t="s">
        <v>329</v>
      </c>
      <c r="D191" s="150" t="s">
        <v>197</v>
      </c>
      <c r="E191" s="151" t="s">
        <v>1496</v>
      </c>
      <c r="F191" s="152" t="s">
        <v>1497</v>
      </c>
      <c r="G191" s="153" t="s">
        <v>803</v>
      </c>
      <c r="H191" s="154">
        <v>18.614000000000001</v>
      </c>
      <c r="I191" s="155"/>
      <c r="J191" s="155">
        <f t="shared" si="25"/>
        <v>0</v>
      </c>
      <c r="K191" s="156"/>
      <c r="L191" s="19"/>
      <c r="M191" s="157" t="s">
        <v>1</v>
      </c>
      <c r="N191" s="120" t="s">
        <v>42</v>
      </c>
      <c r="P191" s="158">
        <f t="shared" si="26"/>
        <v>0</v>
      </c>
      <c r="Q191" s="158">
        <v>0</v>
      </c>
      <c r="R191" s="158">
        <f t="shared" si="27"/>
        <v>0</v>
      </c>
      <c r="S191" s="158">
        <v>0</v>
      </c>
      <c r="T191" s="159">
        <f t="shared" si="28"/>
        <v>0</v>
      </c>
      <c r="AR191" s="106" t="s">
        <v>213</v>
      </c>
      <c r="AT191" s="106" t="s">
        <v>197</v>
      </c>
      <c r="AU191" s="106" t="s">
        <v>174</v>
      </c>
      <c r="AY191" s="3" t="s">
        <v>194</v>
      </c>
      <c r="BE191" s="81">
        <f t="shared" si="29"/>
        <v>0</v>
      </c>
      <c r="BF191" s="81">
        <f t="shared" si="30"/>
        <v>0</v>
      </c>
      <c r="BG191" s="81">
        <f t="shared" si="31"/>
        <v>0</v>
      </c>
      <c r="BH191" s="81">
        <f t="shared" si="32"/>
        <v>0</v>
      </c>
      <c r="BI191" s="81">
        <f t="shared" si="33"/>
        <v>0</v>
      </c>
      <c r="BJ191" s="3" t="s">
        <v>174</v>
      </c>
      <c r="BK191" s="81">
        <f t="shared" si="34"/>
        <v>0</v>
      </c>
      <c r="BL191" s="3" t="s">
        <v>213</v>
      </c>
      <c r="BM191" s="106" t="s">
        <v>1498</v>
      </c>
    </row>
    <row r="192" spans="2:65" s="18" customFormat="1" ht="21.75" customHeight="1">
      <c r="B192" s="121"/>
      <c r="C192" s="150" t="s">
        <v>333</v>
      </c>
      <c r="D192" s="150" t="s">
        <v>197</v>
      </c>
      <c r="E192" s="151" t="s">
        <v>1499</v>
      </c>
      <c r="F192" s="152" t="s">
        <v>1500</v>
      </c>
      <c r="G192" s="153" t="s">
        <v>419</v>
      </c>
      <c r="H192" s="154">
        <v>2.25</v>
      </c>
      <c r="I192" s="155"/>
      <c r="J192" s="155">
        <f t="shared" si="25"/>
        <v>0</v>
      </c>
      <c r="K192" s="156"/>
      <c r="L192" s="19"/>
      <c r="M192" s="157" t="s">
        <v>1</v>
      </c>
      <c r="N192" s="120" t="s">
        <v>42</v>
      </c>
      <c r="P192" s="158">
        <f t="shared" si="26"/>
        <v>0</v>
      </c>
      <c r="Q192" s="158">
        <v>1.3804E-2</v>
      </c>
      <c r="R192" s="158">
        <f t="shared" si="27"/>
        <v>3.1059E-2</v>
      </c>
      <c r="S192" s="158">
        <v>0</v>
      </c>
      <c r="T192" s="159">
        <f t="shared" si="28"/>
        <v>0</v>
      </c>
      <c r="AR192" s="106" t="s">
        <v>213</v>
      </c>
      <c r="AT192" s="106" t="s">
        <v>197</v>
      </c>
      <c r="AU192" s="106" t="s">
        <v>174</v>
      </c>
      <c r="AY192" s="3" t="s">
        <v>194</v>
      </c>
      <c r="BE192" s="81">
        <f t="shared" si="29"/>
        <v>0</v>
      </c>
      <c r="BF192" s="81">
        <f t="shared" si="30"/>
        <v>0</v>
      </c>
      <c r="BG192" s="81">
        <f t="shared" si="31"/>
        <v>0</v>
      </c>
      <c r="BH192" s="81">
        <f t="shared" si="32"/>
        <v>0</v>
      </c>
      <c r="BI192" s="81">
        <f t="shared" si="33"/>
        <v>0</v>
      </c>
      <c r="BJ192" s="3" t="s">
        <v>174</v>
      </c>
      <c r="BK192" s="81">
        <f t="shared" si="34"/>
        <v>0</v>
      </c>
      <c r="BL192" s="3" t="s">
        <v>213</v>
      </c>
      <c r="BM192" s="106" t="s">
        <v>1501</v>
      </c>
    </row>
    <row r="193" spans="2:65" s="18" customFormat="1" ht="21.75" customHeight="1">
      <c r="B193" s="121"/>
      <c r="C193" s="150" t="s">
        <v>337</v>
      </c>
      <c r="D193" s="150" t="s">
        <v>197</v>
      </c>
      <c r="E193" s="151" t="s">
        <v>1502</v>
      </c>
      <c r="F193" s="152" t="s">
        <v>1503</v>
      </c>
      <c r="G193" s="153" t="s">
        <v>419</v>
      </c>
      <c r="H193" s="154">
        <v>2.25</v>
      </c>
      <c r="I193" s="155"/>
      <c r="J193" s="155">
        <f t="shared" si="25"/>
        <v>0</v>
      </c>
      <c r="K193" s="156"/>
      <c r="L193" s="19"/>
      <c r="M193" s="157" t="s">
        <v>1</v>
      </c>
      <c r="N193" s="120" t="s">
        <v>42</v>
      </c>
      <c r="P193" s="158">
        <f t="shared" si="26"/>
        <v>0</v>
      </c>
      <c r="Q193" s="158">
        <v>0</v>
      </c>
      <c r="R193" s="158">
        <f t="shared" si="27"/>
        <v>0</v>
      </c>
      <c r="S193" s="158">
        <v>0</v>
      </c>
      <c r="T193" s="159">
        <f t="shared" si="28"/>
        <v>0</v>
      </c>
      <c r="AR193" s="106" t="s">
        <v>213</v>
      </c>
      <c r="AT193" s="106" t="s">
        <v>197</v>
      </c>
      <c r="AU193" s="106" t="s">
        <v>174</v>
      </c>
      <c r="AY193" s="3" t="s">
        <v>194</v>
      </c>
      <c r="BE193" s="81">
        <f t="shared" si="29"/>
        <v>0</v>
      </c>
      <c r="BF193" s="81">
        <f t="shared" si="30"/>
        <v>0</v>
      </c>
      <c r="BG193" s="81">
        <f t="shared" si="31"/>
        <v>0</v>
      </c>
      <c r="BH193" s="81">
        <f t="shared" si="32"/>
        <v>0</v>
      </c>
      <c r="BI193" s="81">
        <f t="shared" si="33"/>
        <v>0</v>
      </c>
      <c r="BJ193" s="3" t="s">
        <v>174</v>
      </c>
      <c r="BK193" s="81">
        <f t="shared" si="34"/>
        <v>0</v>
      </c>
      <c r="BL193" s="3" t="s">
        <v>213</v>
      </c>
      <c r="BM193" s="106" t="s">
        <v>1504</v>
      </c>
    </row>
    <row r="194" spans="2:65" s="18" customFormat="1" ht="37.9" customHeight="1">
      <c r="B194" s="121"/>
      <c r="C194" s="150" t="s">
        <v>464</v>
      </c>
      <c r="D194" s="150" t="s">
        <v>197</v>
      </c>
      <c r="E194" s="151" t="s">
        <v>1505</v>
      </c>
      <c r="F194" s="152" t="s">
        <v>1506</v>
      </c>
      <c r="G194" s="153" t="s">
        <v>419</v>
      </c>
      <c r="H194" s="154">
        <v>137.54400000000001</v>
      </c>
      <c r="I194" s="155"/>
      <c r="J194" s="155">
        <f t="shared" si="25"/>
        <v>0</v>
      </c>
      <c r="K194" s="156"/>
      <c r="L194" s="19"/>
      <c r="M194" s="157" t="s">
        <v>1</v>
      </c>
      <c r="N194" s="120" t="s">
        <v>42</v>
      </c>
      <c r="P194" s="158">
        <f t="shared" si="26"/>
        <v>0</v>
      </c>
      <c r="Q194" s="158">
        <v>6.2700000000000004E-3</v>
      </c>
      <c r="R194" s="158">
        <f t="shared" si="27"/>
        <v>0.86240088000000015</v>
      </c>
      <c r="S194" s="158">
        <v>0</v>
      </c>
      <c r="T194" s="159">
        <f t="shared" si="28"/>
        <v>0</v>
      </c>
      <c r="AR194" s="106" t="s">
        <v>213</v>
      </c>
      <c r="AT194" s="106" t="s">
        <v>197</v>
      </c>
      <c r="AU194" s="106" t="s">
        <v>174</v>
      </c>
      <c r="AY194" s="3" t="s">
        <v>194</v>
      </c>
      <c r="BE194" s="81">
        <f t="shared" si="29"/>
        <v>0</v>
      </c>
      <c r="BF194" s="81">
        <f t="shared" si="30"/>
        <v>0</v>
      </c>
      <c r="BG194" s="81">
        <f t="shared" si="31"/>
        <v>0</v>
      </c>
      <c r="BH194" s="81">
        <f t="shared" si="32"/>
        <v>0</v>
      </c>
      <c r="BI194" s="81">
        <f t="shared" si="33"/>
        <v>0</v>
      </c>
      <c r="BJ194" s="3" t="s">
        <v>174</v>
      </c>
      <c r="BK194" s="81">
        <f t="shared" si="34"/>
        <v>0</v>
      </c>
      <c r="BL194" s="3" t="s">
        <v>213</v>
      </c>
      <c r="BM194" s="106" t="s">
        <v>1507</v>
      </c>
    </row>
    <row r="195" spans="2:65" s="18" customFormat="1" ht="21.75" customHeight="1">
      <c r="B195" s="121"/>
      <c r="C195" s="150" t="s">
        <v>468</v>
      </c>
      <c r="D195" s="150" t="s">
        <v>197</v>
      </c>
      <c r="E195" s="151" t="s">
        <v>1508</v>
      </c>
      <c r="F195" s="152" t="s">
        <v>1509</v>
      </c>
      <c r="G195" s="153" t="s">
        <v>803</v>
      </c>
      <c r="H195" s="154">
        <v>109.488</v>
      </c>
      <c r="I195" s="155"/>
      <c r="J195" s="155">
        <f t="shared" si="25"/>
        <v>0</v>
      </c>
      <c r="K195" s="156"/>
      <c r="L195" s="19"/>
      <c r="M195" s="157" t="s">
        <v>1</v>
      </c>
      <c r="N195" s="120" t="s">
        <v>42</v>
      </c>
      <c r="P195" s="158">
        <f t="shared" si="26"/>
        <v>0</v>
      </c>
      <c r="Q195" s="158">
        <v>1.837</v>
      </c>
      <c r="R195" s="158">
        <f t="shared" si="27"/>
        <v>201.129456</v>
      </c>
      <c r="S195" s="158">
        <v>0</v>
      </c>
      <c r="T195" s="159">
        <f t="shared" si="28"/>
        <v>0</v>
      </c>
      <c r="AR195" s="106" t="s">
        <v>213</v>
      </c>
      <c r="AT195" s="106" t="s">
        <v>197</v>
      </c>
      <c r="AU195" s="106" t="s">
        <v>174</v>
      </c>
      <c r="AY195" s="3" t="s">
        <v>194</v>
      </c>
      <c r="BE195" s="81">
        <f t="shared" si="29"/>
        <v>0</v>
      </c>
      <c r="BF195" s="81">
        <f t="shared" si="30"/>
        <v>0</v>
      </c>
      <c r="BG195" s="81">
        <f t="shared" si="31"/>
        <v>0</v>
      </c>
      <c r="BH195" s="81">
        <f t="shared" si="32"/>
        <v>0</v>
      </c>
      <c r="BI195" s="81">
        <f t="shared" si="33"/>
        <v>0</v>
      </c>
      <c r="BJ195" s="3" t="s">
        <v>174</v>
      </c>
      <c r="BK195" s="81">
        <f t="shared" si="34"/>
        <v>0</v>
      </c>
      <c r="BL195" s="3" t="s">
        <v>213</v>
      </c>
      <c r="BM195" s="106" t="s">
        <v>1510</v>
      </c>
    </row>
    <row r="196" spans="2:65" s="18" customFormat="1" ht="24.2" customHeight="1">
      <c r="B196" s="121"/>
      <c r="C196" s="150" t="s">
        <v>472</v>
      </c>
      <c r="D196" s="150" t="s">
        <v>197</v>
      </c>
      <c r="E196" s="151" t="s">
        <v>1511</v>
      </c>
      <c r="F196" s="152" t="s">
        <v>1512</v>
      </c>
      <c r="G196" s="153" t="s">
        <v>419</v>
      </c>
      <c r="H196" s="154">
        <v>52.93</v>
      </c>
      <c r="I196" s="155"/>
      <c r="J196" s="155">
        <f t="shared" si="25"/>
        <v>0</v>
      </c>
      <c r="K196" s="156"/>
      <c r="L196" s="19"/>
      <c r="M196" s="157" t="s">
        <v>1</v>
      </c>
      <c r="N196" s="120" t="s">
        <v>42</v>
      </c>
      <c r="P196" s="158">
        <f t="shared" si="26"/>
        <v>0</v>
      </c>
      <c r="Q196" s="158">
        <v>0</v>
      </c>
      <c r="R196" s="158">
        <f t="shared" si="27"/>
        <v>0</v>
      </c>
      <c r="S196" s="158">
        <v>0</v>
      </c>
      <c r="T196" s="159">
        <f t="shared" si="28"/>
        <v>0</v>
      </c>
      <c r="AR196" s="106" t="s">
        <v>213</v>
      </c>
      <c r="AT196" s="106" t="s">
        <v>197</v>
      </c>
      <c r="AU196" s="106" t="s">
        <v>174</v>
      </c>
      <c r="AY196" s="3" t="s">
        <v>194</v>
      </c>
      <c r="BE196" s="81">
        <f t="shared" si="29"/>
        <v>0</v>
      </c>
      <c r="BF196" s="81">
        <f t="shared" si="30"/>
        <v>0</v>
      </c>
      <c r="BG196" s="81">
        <f t="shared" si="31"/>
        <v>0</v>
      </c>
      <c r="BH196" s="81">
        <f t="shared" si="32"/>
        <v>0</v>
      </c>
      <c r="BI196" s="81">
        <f t="shared" si="33"/>
        <v>0</v>
      </c>
      <c r="BJ196" s="3" t="s">
        <v>174</v>
      </c>
      <c r="BK196" s="81">
        <f t="shared" si="34"/>
        <v>0</v>
      </c>
      <c r="BL196" s="3" t="s">
        <v>213</v>
      </c>
      <c r="BM196" s="106" t="s">
        <v>1513</v>
      </c>
    </row>
    <row r="197" spans="2:65" s="18" customFormat="1" ht="16.5" customHeight="1">
      <c r="B197" s="121"/>
      <c r="C197" s="165" t="s">
        <v>474</v>
      </c>
      <c r="D197" s="165" t="s">
        <v>209</v>
      </c>
      <c r="E197" s="166" t="s">
        <v>1514</v>
      </c>
      <c r="F197" s="167" t="s">
        <v>1515</v>
      </c>
      <c r="G197" s="168" t="s">
        <v>419</v>
      </c>
      <c r="H197" s="169">
        <v>60.87</v>
      </c>
      <c r="I197" s="170"/>
      <c r="J197" s="170">
        <f t="shared" si="25"/>
        <v>0</v>
      </c>
      <c r="K197" s="171"/>
      <c r="L197" s="172"/>
      <c r="M197" s="173" t="s">
        <v>1</v>
      </c>
      <c r="N197" s="174" t="s">
        <v>42</v>
      </c>
      <c r="P197" s="158">
        <f t="shared" si="26"/>
        <v>0</v>
      </c>
      <c r="Q197" s="158">
        <v>1E-4</v>
      </c>
      <c r="R197" s="158">
        <f t="shared" si="27"/>
        <v>6.0870000000000004E-3</v>
      </c>
      <c r="S197" s="158">
        <v>0</v>
      </c>
      <c r="T197" s="159">
        <f t="shared" si="28"/>
        <v>0</v>
      </c>
      <c r="AR197" s="106" t="s">
        <v>224</v>
      </c>
      <c r="AT197" s="106" t="s">
        <v>209</v>
      </c>
      <c r="AU197" s="106" t="s">
        <v>174</v>
      </c>
      <c r="AY197" s="3" t="s">
        <v>194</v>
      </c>
      <c r="BE197" s="81">
        <f t="shared" si="29"/>
        <v>0</v>
      </c>
      <c r="BF197" s="81">
        <f t="shared" si="30"/>
        <v>0</v>
      </c>
      <c r="BG197" s="81">
        <f t="shared" si="31"/>
        <v>0</v>
      </c>
      <c r="BH197" s="81">
        <f t="shared" si="32"/>
        <v>0</v>
      </c>
      <c r="BI197" s="81">
        <f t="shared" si="33"/>
        <v>0</v>
      </c>
      <c r="BJ197" s="3" t="s">
        <v>174</v>
      </c>
      <c r="BK197" s="81">
        <f t="shared" si="34"/>
        <v>0</v>
      </c>
      <c r="BL197" s="3" t="s">
        <v>213</v>
      </c>
      <c r="BM197" s="106" t="s">
        <v>1516</v>
      </c>
    </row>
    <row r="198" spans="2:65" s="18" customFormat="1" ht="24.2" customHeight="1">
      <c r="B198" s="121"/>
      <c r="C198" s="150" t="s">
        <v>478</v>
      </c>
      <c r="D198" s="150" t="s">
        <v>197</v>
      </c>
      <c r="E198" s="151" t="s">
        <v>1517</v>
      </c>
      <c r="F198" s="152" t="s">
        <v>1518</v>
      </c>
      <c r="G198" s="153" t="s">
        <v>227</v>
      </c>
      <c r="H198" s="154">
        <v>3</v>
      </c>
      <c r="I198" s="155"/>
      <c r="J198" s="155">
        <f t="shared" si="25"/>
        <v>0</v>
      </c>
      <c r="K198" s="156"/>
      <c r="L198" s="19"/>
      <c r="M198" s="157" t="s">
        <v>1</v>
      </c>
      <c r="N198" s="120" t="s">
        <v>42</v>
      </c>
      <c r="P198" s="158">
        <f t="shared" si="26"/>
        <v>0</v>
      </c>
      <c r="Q198" s="158">
        <v>1.7500000000000002E-2</v>
      </c>
      <c r="R198" s="158">
        <f t="shared" si="27"/>
        <v>5.2500000000000005E-2</v>
      </c>
      <c r="S198" s="158">
        <v>0</v>
      </c>
      <c r="T198" s="159">
        <f t="shared" si="28"/>
        <v>0</v>
      </c>
      <c r="AR198" s="106" t="s">
        <v>213</v>
      </c>
      <c r="AT198" s="106" t="s">
        <v>197</v>
      </c>
      <c r="AU198" s="106" t="s">
        <v>174</v>
      </c>
      <c r="AY198" s="3" t="s">
        <v>194</v>
      </c>
      <c r="BE198" s="81">
        <f t="shared" si="29"/>
        <v>0</v>
      </c>
      <c r="BF198" s="81">
        <f t="shared" si="30"/>
        <v>0</v>
      </c>
      <c r="BG198" s="81">
        <f t="shared" si="31"/>
        <v>0</v>
      </c>
      <c r="BH198" s="81">
        <f t="shared" si="32"/>
        <v>0</v>
      </c>
      <c r="BI198" s="81">
        <f t="shared" si="33"/>
        <v>0</v>
      </c>
      <c r="BJ198" s="3" t="s">
        <v>174</v>
      </c>
      <c r="BK198" s="81">
        <f t="shared" si="34"/>
        <v>0</v>
      </c>
      <c r="BL198" s="3" t="s">
        <v>213</v>
      </c>
      <c r="BM198" s="106" t="s">
        <v>1519</v>
      </c>
    </row>
    <row r="199" spans="2:65" s="18" customFormat="1" ht="21.75" customHeight="1">
      <c r="B199" s="121"/>
      <c r="C199" s="165" t="s">
        <v>482</v>
      </c>
      <c r="D199" s="165" t="s">
        <v>209</v>
      </c>
      <c r="E199" s="166" t="s">
        <v>1520</v>
      </c>
      <c r="F199" s="167" t="s">
        <v>1521</v>
      </c>
      <c r="G199" s="168" t="s">
        <v>227</v>
      </c>
      <c r="H199" s="169">
        <v>2</v>
      </c>
      <c r="I199" s="170"/>
      <c r="J199" s="170">
        <f t="shared" si="25"/>
        <v>0</v>
      </c>
      <c r="K199" s="171"/>
      <c r="L199" s="172"/>
      <c r="M199" s="173" t="s">
        <v>1</v>
      </c>
      <c r="N199" s="174" t="s">
        <v>42</v>
      </c>
      <c r="P199" s="158">
        <f t="shared" si="26"/>
        <v>0</v>
      </c>
      <c r="Q199" s="158">
        <v>1.46E-2</v>
      </c>
      <c r="R199" s="158">
        <f t="shared" si="27"/>
        <v>2.92E-2</v>
      </c>
      <c r="S199" s="158">
        <v>0</v>
      </c>
      <c r="T199" s="159">
        <f t="shared" si="28"/>
        <v>0</v>
      </c>
      <c r="AR199" s="106" t="s">
        <v>224</v>
      </c>
      <c r="AT199" s="106" t="s">
        <v>209</v>
      </c>
      <c r="AU199" s="106" t="s">
        <v>174</v>
      </c>
      <c r="AY199" s="3" t="s">
        <v>194</v>
      </c>
      <c r="BE199" s="81">
        <f t="shared" si="29"/>
        <v>0</v>
      </c>
      <c r="BF199" s="81">
        <f t="shared" si="30"/>
        <v>0</v>
      </c>
      <c r="BG199" s="81">
        <f t="shared" si="31"/>
        <v>0</v>
      </c>
      <c r="BH199" s="81">
        <f t="shared" si="32"/>
        <v>0</v>
      </c>
      <c r="BI199" s="81">
        <f t="shared" si="33"/>
        <v>0</v>
      </c>
      <c r="BJ199" s="3" t="s">
        <v>174</v>
      </c>
      <c r="BK199" s="81">
        <f t="shared" si="34"/>
        <v>0</v>
      </c>
      <c r="BL199" s="3" t="s">
        <v>213</v>
      </c>
      <c r="BM199" s="106" t="s">
        <v>1522</v>
      </c>
    </row>
    <row r="200" spans="2:65" s="18" customFormat="1" ht="24.2" customHeight="1">
      <c r="B200" s="121"/>
      <c r="C200" s="165" t="s">
        <v>486</v>
      </c>
      <c r="D200" s="165" t="s">
        <v>209</v>
      </c>
      <c r="E200" s="166" t="s">
        <v>1523</v>
      </c>
      <c r="F200" s="167" t="s">
        <v>1524</v>
      </c>
      <c r="G200" s="168" t="s">
        <v>227</v>
      </c>
      <c r="H200" s="169">
        <v>1</v>
      </c>
      <c r="I200" s="170"/>
      <c r="J200" s="170">
        <f t="shared" si="25"/>
        <v>0</v>
      </c>
      <c r="K200" s="171"/>
      <c r="L200" s="172"/>
      <c r="M200" s="173" t="s">
        <v>1</v>
      </c>
      <c r="N200" s="174" t="s">
        <v>42</v>
      </c>
      <c r="P200" s="158">
        <f t="shared" si="26"/>
        <v>0</v>
      </c>
      <c r="Q200" s="158">
        <v>1.2E-2</v>
      </c>
      <c r="R200" s="158">
        <f t="shared" si="27"/>
        <v>1.2E-2</v>
      </c>
      <c r="S200" s="158">
        <v>0</v>
      </c>
      <c r="T200" s="159">
        <f t="shared" si="28"/>
        <v>0</v>
      </c>
      <c r="AR200" s="106" t="s">
        <v>224</v>
      </c>
      <c r="AT200" s="106" t="s">
        <v>209</v>
      </c>
      <c r="AU200" s="106" t="s">
        <v>174</v>
      </c>
      <c r="AY200" s="3" t="s">
        <v>194</v>
      </c>
      <c r="BE200" s="81">
        <f t="shared" si="29"/>
        <v>0</v>
      </c>
      <c r="BF200" s="81">
        <f t="shared" si="30"/>
        <v>0</v>
      </c>
      <c r="BG200" s="81">
        <f t="shared" si="31"/>
        <v>0</v>
      </c>
      <c r="BH200" s="81">
        <f t="shared" si="32"/>
        <v>0</v>
      </c>
      <c r="BI200" s="81">
        <f t="shared" si="33"/>
        <v>0</v>
      </c>
      <c r="BJ200" s="3" t="s">
        <v>174</v>
      </c>
      <c r="BK200" s="81">
        <f t="shared" si="34"/>
        <v>0</v>
      </c>
      <c r="BL200" s="3" t="s">
        <v>213</v>
      </c>
      <c r="BM200" s="106" t="s">
        <v>1525</v>
      </c>
    </row>
    <row r="201" spans="2:65" s="137" customFormat="1" ht="22.9" customHeight="1">
      <c r="B201" s="138"/>
      <c r="D201" s="139" t="s">
        <v>75</v>
      </c>
      <c r="E201" s="148" t="s">
        <v>195</v>
      </c>
      <c r="F201" s="148" t="s">
        <v>1217</v>
      </c>
      <c r="I201" s="141"/>
      <c r="J201" s="149">
        <f>BK201</f>
        <v>0</v>
      </c>
      <c r="L201" s="138"/>
      <c r="M201" s="143"/>
      <c r="P201" s="144">
        <f>SUM(P202:P235)</f>
        <v>0</v>
      </c>
      <c r="R201" s="144">
        <f>SUM(R202:R235)</f>
        <v>1.3443743199999998</v>
      </c>
      <c r="T201" s="145">
        <f>SUM(T202:T235)</f>
        <v>148.24596500000001</v>
      </c>
      <c r="AR201" s="139" t="s">
        <v>84</v>
      </c>
      <c r="AT201" s="146" t="s">
        <v>75</v>
      </c>
      <c r="AU201" s="146" t="s">
        <v>84</v>
      </c>
      <c r="AY201" s="139" t="s">
        <v>194</v>
      </c>
      <c r="BK201" s="147">
        <f>SUM(BK202:BK235)</f>
        <v>0</v>
      </c>
    </row>
    <row r="202" spans="2:65" s="18" customFormat="1" ht="24.2" customHeight="1">
      <c r="B202" s="121"/>
      <c r="C202" s="150" t="s">
        <v>490</v>
      </c>
      <c r="D202" s="150" t="s">
        <v>197</v>
      </c>
      <c r="E202" s="151" t="s">
        <v>1526</v>
      </c>
      <c r="F202" s="152" t="s">
        <v>1527</v>
      </c>
      <c r="G202" s="153" t="s">
        <v>284</v>
      </c>
      <c r="H202" s="154">
        <v>12</v>
      </c>
      <c r="I202" s="155"/>
      <c r="J202" s="155">
        <f t="shared" ref="J202:J235" si="35">ROUND(I202*H202,2)</f>
        <v>0</v>
      </c>
      <c r="K202" s="156"/>
      <c r="L202" s="19"/>
      <c r="M202" s="157" t="s">
        <v>1</v>
      </c>
      <c r="N202" s="120" t="s">
        <v>42</v>
      </c>
      <c r="P202" s="158">
        <f t="shared" ref="P202:P235" si="36">O202*H202</f>
        <v>0</v>
      </c>
      <c r="Q202" s="158">
        <v>3.0000000000000001E-5</v>
      </c>
      <c r="R202" s="158">
        <f t="shared" ref="R202:R235" si="37">Q202*H202</f>
        <v>3.6000000000000002E-4</v>
      </c>
      <c r="S202" s="158">
        <v>0</v>
      </c>
      <c r="T202" s="159">
        <f t="shared" ref="T202:T235" si="38">S202*H202</f>
        <v>0</v>
      </c>
      <c r="AR202" s="106" t="s">
        <v>213</v>
      </c>
      <c r="AT202" s="106" t="s">
        <v>197</v>
      </c>
      <c r="AU202" s="106" t="s">
        <v>174</v>
      </c>
      <c r="AY202" s="3" t="s">
        <v>194</v>
      </c>
      <c r="BE202" s="81">
        <f t="shared" ref="BE202:BE235" si="39">IF(N202="základná",J202,0)</f>
        <v>0</v>
      </c>
      <c r="BF202" s="81">
        <f t="shared" ref="BF202:BF235" si="40">IF(N202="znížená",J202,0)</f>
        <v>0</v>
      </c>
      <c r="BG202" s="81">
        <f t="shared" ref="BG202:BG235" si="41">IF(N202="zákl. prenesená",J202,0)</f>
        <v>0</v>
      </c>
      <c r="BH202" s="81">
        <f t="shared" ref="BH202:BH235" si="42">IF(N202="zníž. prenesená",J202,0)</f>
        <v>0</v>
      </c>
      <c r="BI202" s="81">
        <f t="shared" ref="BI202:BI235" si="43">IF(N202="nulová",J202,0)</f>
        <v>0</v>
      </c>
      <c r="BJ202" s="3" t="s">
        <v>174</v>
      </c>
      <c r="BK202" s="81">
        <f t="shared" ref="BK202:BK235" si="44">ROUND(I202*H202,2)</f>
        <v>0</v>
      </c>
      <c r="BL202" s="3" t="s">
        <v>213</v>
      </c>
      <c r="BM202" s="106" t="s">
        <v>1528</v>
      </c>
    </row>
    <row r="203" spans="2:65" s="18" customFormat="1" ht="16.5" customHeight="1">
      <c r="B203" s="121"/>
      <c r="C203" s="165" t="s">
        <v>494</v>
      </c>
      <c r="D203" s="165" t="s">
        <v>209</v>
      </c>
      <c r="E203" s="166" t="s">
        <v>1529</v>
      </c>
      <c r="F203" s="167" t="s">
        <v>1530</v>
      </c>
      <c r="G203" s="168" t="s">
        <v>284</v>
      </c>
      <c r="H203" s="169">
        <v>12</v>
      </c>
      <c r="I203" s="170"/>
      <c r="J203" s="170">
        <f t="shared" si="35"/>
        <v>0</v>
      </c>
      <c r="K203" s="171"/>
      <c r="L203" s="172"/>
      <c r="M203" s="173" t="s">
        <v>1</v>
      </c>
      <c r="N203" s="174" t="s">
        <v>42</v>
      </c>
      <c r="P203" s="158">
        <f t="shared" si="36"/>
        <v>0</v>
      </c>
      <c r="Q203" s="158">
        <v>0</v>
      </c>
      <c r="R203" s="158">
        <f t="shared" si="37"/>
        <v>0</v>
      </c>
      <c r="S203" s="158">
        <v>0</v>
      </c>
      <c r="T203" s="159">
        <f t="shared" si="38"/>
        <v>0</v>
      </c>
      <c r="AR203" s="106" t="s">
        <v>224</v>
      </c>
      <c r="AT203" s="106" t="s">
        <v>209</v>
      </c>
      <c r="AU203" s="106" t="s">
        <v>174</v>
      </c>
      <c r="AY203" s="3" t="s">
        <v>194</v>
      </c>
      <c r="BE203" s="81">
        <f t="shared" si="39"/>
        <v>0</v>
      </c>
      <c r="BF203" s="81">
        <f t="shared" si="40"/>
        <v>0</v>
      </c>
      <c r="BG203" s="81">
        <f t="shared" si="41"/>
        <v>0</v>
      </c>
      <c r="BH203" s="81">
        <f t="shared" si="42"/>
        <v>0</v>
      </c>
      <c r="BI203" s="81">
        <f t="shared" si="43"/>
        <v>0</v>
      </c>
      <c r="BJ203" s="3" t="s">
        <v>174</v>
      </c>
      <c r="BK203" s="81">
        <f t="shared" si="44"/>
        <v>0</v>
      </c>
      <c r="BL203" s="3" t="s">
        <v>213</v>
      </c>
      <c r="BM203" s="106" t="s">
        <v>1531</v>
      </c>
    </row>
    <row r="204" spans="2:65" s="18" customFormat="1" ht="33" customHeight="1">
      <c r="B204" s="121"/>
      <c r="C204" s="150" t="s">
        <v>498</v>
      </c>
      <c r="D204" s="150" t="s">
        <v>197</v>
      </c>
      <c r="E204" s="151" t="s">
        <v>1532</v>
      </c>
      <c r="F204" s="152" t="s">
        <v>1533</v>
      </c>
      <c r="G204" s="153" t="s">
        <v>803</v>
      </c>
      <c r="H204" s="154">
        <v>24.338000000000001</v>
      </c>
      <c r="I204" s="155"/>
      <c r="J204" s="155">
        <f t="shared" si="35"/>
        <v>0</v>
      </c>
      <c r="K204" s="156"/>
      <c r="L204" s="19"/>
      <c r="M204" s="157" t="s">
        <v>1</v>
      </c>
      <c r="N204" s="120" t="s">
        <v>42</v>
      </c>
      <c r="P204" s="158">
        <f t="shared" si="36"/>
        <v>0</v>
      </c>
      <c r="Q204" s="158">
        <v>0</v>
      </c>
      <c r="R204" s="158">
        <f t="shared" si="37"/>
        <v>0</v>
      </c>
      <c r="S204" s="158">
        <v>0</v>
      </c>
      <c r="T204" s="159">
        <f t="shared" si="38"/>
        <v>0</v>
      </c>
      <c r="AR204" s="106" t="s">
        <v>213</v>
      </c>
      <c r="AT204" s="106" t="s">
        <v>197</v>
      </c>
      <c r="AU204" s="106" t="s">
        <v>174</v>
      </c>
      <c r="AY204" s="3" t="s">
        <v>194</v>
      </c>
      <c r="BE204" s="81">
        <f t="shared" si="39"/>
        <v>0</v>
      </c>
      <c r="BF204" s="81">
        <f t="shared" si="40"/>
        <v>0</v>
      </c>
      <c r="BG204" s="81">
        <f t="shared" si="41"/>
        <v>0</v>
      </c>
      <c r="BH204" s="81">
        <f t="shared" si="42"/>
        <v>0</v>
      </c>
      <c r="BI204" s="81">
        <f t="shared" si="43"/>
        <v>0</v>
      </c>
      <c r="BJ204" s="3" t="s">
        <v>174</v>
      </c>
      <c r="BK204" s="81">
        <f t="shared" si="44"/>
        <v>0</v>
      </c>
      <c r="BL204" s="3" t="s">
        <v>213</v>
      </c>
      <c r="BM204" s="106" t="s">
        <v>1534</v>
      </c>
    </row>
    <row r="205" spans="2:65" s="18" customFormat="1" ht="16.5" customHeight="1">
      <c r="B205" s="121"/>
      <c r="C205" s="165" t="s">
        <v>502</v>
      </c>
      <c r="D205" s="165" t="s">
        <v>209</v>
      </c>
      <c r="E205" s="166" t="s">
        <v>1535</v>
      </c>
      <c r="F205" s="167" t="s">
        <v>1536</v>
      </c>
      <c r="G205" s="168" t="s">
        <v>803</v>
      </c>
      <c r="H205" s="169">
        <v>25.068000000000001</v>
      </c>
      <c r="I205" s="170"/>
      <c r="J205" s="170">
        <f t="shared" si="35"/>
        <v>0</v>
      </c>
      <c r="K205" s="171"/>
      <c r="L205" s="172"/>
      <c r="M205" s="173" t="s">
        <v>1</v>
      </c>
      <c r="N205" s="174" t="s">
        <v>42</v>
      </c>
      <c r="P205" s="158">
        <f t="shared" si="36"/>
        <v>0</v>
      </c>
      <c r="Q205" s="158">
        <v>0</v>
      </c>
      <c r="R205" s="158">
        <f t="shared" si="37"/>
        <v>0</v>
      </c>
      <c r="S205" s="158">
        <v>0</v>
      </c>
      <c r="T205" s="159">
        <f t="shared" si="38"/>
        <v>0</v>
      </c>
      <c r="AR205" s="106" t="s">
        <v>224</v>
      </c>
      <c r="AT205" s="106" t="s">
        <v>209</v>
      </c>
      <c r="AU205" s="106" t="s">
        <v>174</v>
      </c>
      <c r="AY205" s="3" t="s">
        <v>194</v>
      </c>
      <c r="BE205" s="81">
        <f t="shared" si="39"/>
        <v>0</v>
      </c>
      <c r="BF205" s="81">
        <f t="shared" si="40"/>
        <v>0</v>
      </c>
      <c r="BG205" s="81">
        <f t="shared" si="41"/>
        <v>0</v>
      </c>
      <c r="BH205" s="81">
        <f t="shared" si="42"/>
        <v>0</v>
      </c>
      <c r="BI205" s="81">
        <f t="shared" si="43"/>
        <v>0</v>
      </c>
      <c r="BJ205" s="3" t="s">
        <v>174</v>
      </c>
      <c r="BK205" s="81">
        <f t="shared" si="44"/>
        <v>0</v>
      </c>
      <c r="BL205" s="3" t="s">
        <v>213</v>
      </c>
      <c r="BM205" s="106" t="s">
        <v>1537</v>
      </c>
    </row>
    <row r="206" spans="2:65" s="18" customFormat="1" ht="16.5" customHeight="1">
      <c r="B206" s="121"/>
      <c r="C206" s="150" t="s">
        <v>506</v>
      </c>
      <c r="D206" s="150" t="s">
        <v>197</v>
      </c>
      <c r="E206" s="151" t="s">
        <v>1538</v>
      </c>
      <c r="F206" s="152" t="s">
        <v>1539</v>
      </c>
      <c r="G206" s="153" t="s">
        <v>284</v>
      </c>
      <c r="H206" s="154">
        <v>25</v>
      </c>
      <c r="I206" s="155"/>
      <c r="J206" s="155">
        <f t="shared" si="35"/>
        <v>0</v>
      </c>
      <c r="K206" s="156"/>
      <c r="L206" s="19"/>
      <c r="M206" s="157" t="s">
        <v>1</v>
      </c>
      <c r="N206" s="120" t="s">
        <v>42</v>
      </c>
      <c r="P206" s="158">
        <f t="shared" si="36"/>
        <v>0</v>
      </c>
      <c r="Q206" s="158">
        <v>1.67E-3</v>
      </c>
      <c r="R206" s="158">
        <f t="shared" si="37"/>
        <v>4.1750000000000002E-2</v>
      </c>
      <c r="S206" s="158">
        <v>0</v>
      </c>
      <c r="T206" s="159">
        <f t="shared" si="38"/>
        <v>0</v>
      </c>
      <c r="AR206" s="106" t="s">
        <v>213</v>
      </c>
      <c r="AT206" s="106" t="s">
        <v>197</v>
      </c>
      <c r="AU206" s="106" t="s">
        <v>174</v>
      </c>
      <c r="AY206" s="3" t="s">
        <v>194</v>
      </c>
      <c r="BE206" s="81">
        <f t="shared" si="39"/>
        <v>0</v>
      </c>
      <c r="BF206" s="81">
        <f t="shared" si="40"/>
        <v>0</v>
      </c>
      <c r="BG206" s="81">
        <f t="shared" si="41"/>
        <v>0</v>
      </c>
      <c r="BH206" s="81">
        <f t="shared" si="42"/>
        <v>0</v>
      </c>
      <c r="BI206" s="81">
        <f t="shared" si="43"/>
        <v>0</v>
      </c>
      <c r="BJ206" s="3" t="s">
        <v>174</v>
      </c>
      <c r="BK206" s="81">
        <f t="shared" si="44"/>
        <v>0</v>
      </c>
      <c r="BL206" s="3" t="s">
        <v>213</v>
      </c>
      <c r="BM206" s="106" t="s">
        <v>1540</v>
      </c>
    </row>
    <row r="207" spans="2:65" s="18" customFormat="1" ht="16.5" customHeight="1">
      <c r="B207" s="121"/>
      <c r="C207" s="165" t="s">
        <v>510</v>
      </c>
      <c r="D207" s="165" t="s">
        <v>209</v>
      </c>
      <c r="E207" s="166" t="s">
        <v>1541</v>
      </c>
      <c r="F207" s="167" t="s">
        <v>1542</v>
      </c>
      <c r="G207" s="168" t="s">
        <v>284</v>
      </c>
      <c r="H207" s="169">
        <v>25</v>
      </c>
      <c r="I207" s="170"/>
      <c r="J207" s="170">
        <f t="shared" si="35"/>
        <v>0</v>
      </c>
      <c r="K207" s="171"/>
      <c r="L207" s="172"/>
      <c r="M207" s="173" t="s">
        <v>1</v>
      </c>
      <c r="N207" s="174" t="s">
        <v>42</v>
      </c>
      <c r="P207" s="158">
        <f t="shared" si="36"/>
        <v>0</v>
      </c>
      <c r="Q207" s="158">
        <v>0</v>
      </c>
      <c r="R207" s="158">
        <f t="shared" si="37"/>
        <v>0</v>
      </c>
      <c r="S207" s="158">
        <v>0</v>
      </c>
      <c r="T207" s="159">
        <f t="shared" si="38"/>
        <v>0</v>
      </c>
      <c r="AR207" s="106" t="s">
        <v>224</v>
      </c>
      <c r="AT207" s="106" t="s">
        <v>209</v>
      </c>
      <c r="AU207" s="106" t="s">
        <v>174</v>
      </c>
      <c r="AY207" s="3" t="s">
        <v>194</v>
      </c>
      <c r="BE207" s="81">
        <f t="shared" si="39"/>
        <v>0</v>
      </c>
      <c r="BF207" s="81">
        <f t="shared" si="40"/>
        <v>0</v>
      </c>
      <c r="BG207" s="81">
        <f t="shared" si="41"/>
        <v>0</v>
      </c>
      <c r="BH207" s="81">
        <f t="shared" si="42"/>
        <v>0</v>
      </c>
      <c r="BI207" s="81">
        <f t="shared" si="43"/>
        <v>0</v>
      </c>
      <c r="BJ207" s="3" t="s">
        <v>174</v>
      </c>
      <c r="BK207" s="81">
        <f t="shared" si="44"/>
        <v>0</v>
      </c>
      <c r="BL207" s="3" t="s">
        <v>213</v>
      </c>
      <c r="BM207" s="106" t="s">
        <v>1543</v>
      </c>
    </row>
    <row r="208" spans="2:65" s="18" customFormat="1" ht="24.2" customHeight="1">
      <c r="B208" s="121"/>
      <c r="C208" s="150" t="s">
        <v>514</v>
      </c>
      <c r="D208" s="150" t="s">
        <v>197</v>
      </c>
      <c r="E208" s="151" t="s">
        <v>1544</v>
      </c>
      <c r="F208" s="152" t="s">
        <v>1545</v>
      </c>
      <c r="G208" s="153" t="s">
        <v>419</v>
      </c>
      <c r="H208" s="154">
        <v>118</v>
      </c>
      <c r="I208" s="155"/>
      <c r="J208" s="155">
        <f t="shared" si="35"/>
        <v>0</v>
      </c>
      <c r="K208" s="156"/>
      <c r="L208" s="19"/>
      <c r="M208" s="157" t="s">
        <v>1</v>
      </c>
      <c r="N208" s="120" t="s">
        <v>42</v>
      </c>
      <c r="P208" s="158">
        <f t="shared" si="36"/>
        <v>0</v>
      </c>
      <c r="Q208" s="158">
        <v>6.1813399999999996E-3</v>
      </c>
      <c r="R208" s="158">
        <f t="shared" si="37"/>
        <v>0.72939811999999993</v>
      </c>
      <c r="S208" s="158">
        <v>0</v>
      </c>
      <c r="T208" s="159">
        <f t="shared" si="38"/>
        <v>0</v>
      </c>
      <c r="AR208" s="106" t="s">
        <v>257</v>
      </c>
      <c r="AT208" s="106" t="s">
        <v>197</v>
      </c>
      <c r="AU208" s="106" t="s">
        <v>174</v>
      </c>
      <c r="AY208" s="3" t="s">
        <v>194</v>
      </c>
      <c r="BE208" s="81">
        <f t="shared" si="39"/>
        <v>0</v>
      </c>
      <c r="BF208" s="81">
        <f t="shared" si="40"/>
        <v>0</v>
      </c>
      <c r="BG208" s="81">
        <f t="shared" si="41"/>
        <v>0</v>
      </c>
      <c r="BH208" s="81">
        <f t="shared" si="42"/>
        <v>0</v>
      </c>
      <c r="BI208" s="81">
        <f t="shared" si="43"/>
        <v>0</v>
      </c>
      <c r="BJ208" s="3" t="s">
        <v>174</v>
      </c>
      <c r="BK208" s="81">
        <f t="shared" si="44"/>
        <v>0</v>
      </c>
      <c r="BL208" s="3" t="s">
        <v>257</v>
      </c>
      <c r="BM208" s="106" t="s">
        <v>1546</v>
      </c>
    </row>
    <row r="209" spans="2:65" s="18" customFormat="1" ht="16.5" customHeight="1">
      <c r="B209" s="121"/>
      <c r="C209" s="150" t="s">
        <v>518</v>
      </c>
      <c r="D209" s="150" t="s">
        <v>197</v>
      </c>
      <c r="E209" s="151" t="s">
        <v>1547</v>
      </c>
      <c r="F209" s="152" t="s">
        <v>1548</v>
      </c>
      <c r="G209" s="153" t="s">
        <v>1549</v>
      </c>
      <c r="H209" s="154">
        <v>60</v>
      </c>
      <c r="I209" s="155"/>
      <c r="J209" s="155">
        <f t="shared" si="35"/>
        <v>0</v>
      </c>
      <c r="K209" s="156"/>
      <c r="L209" s="230" t="s">
        <v>3462</v>
      </c>
      <c r="M209" s="157" t="s">
        <v>1</v>
      </c>
      <c r="N209" s="120" t="s">
        <v>42</v>
      </c>
      <c r="P209" s="158">
        <f t="shared" si="36"/>
        <v>0</v>
      </c>
      <c r="Q209" s="158">
        <v>0</v>
      </c>
      <c r="R209" s="158">
        <f t="shared" si="37"/>
        <v>0</v>
      </c>
      <c r="S209" s="158">
        <v>0</v>
      </c>
      <c r="T209" s="159">
        <f t="shared" si="38"/>
        <v>0</v>
      </c>
      <c r="AR209" s="106" t="s">
        <v>257</v>
      </c>
      <c r="AT209" s="106" t="s">
        <v>197</v>
      </c>
      <c r="AU209" s="106" t="s">
        <v>174</v>
      </c>
      <c r="AY209" s="3" t="s">
        <v>194</v>
      </c>
      <c r="BE209" s="81">
        <f t="shared" si="39"/>
        <v>0</v>
      </c>
      <c r="BF209" s="81">
        <f t="shared" si="40"/>
        <v>0</v>
      </c>
      <c r="BG209" s="81">
        <f t="shared" si="41"/>
        <v>0</v>
      </c>
      <c r="BH209" s="81">
        <f t="shared" si="42"/>
        <v>0</v>
      </c>
      <c r="BI209" s="81">
        <f t="shared" si="43"/>
        <v>0</v>
      </c>
      <c r="BJ209" s="3" t="s">
        <v>174</v>
      </c>
      <c r="BK209" s="81">
        <f t="shared" si="44"/>
        <v>0</v>
      </c>
      <c r="BL209" s="3" t="s">
        <v>257</v>
      </c>
      <c r="BM209" s="106" t="s">
        <v>1550</v>
      </c>
    </row>
    <row r="210" spans="2:65" s="18" customFormat="1" ht="16.5" customHeight="1">
      <c r="B210" s="121"/>
      <c r="C210" s="150" t="s">
        <v>522</v>
      </c>
      <c r="D210" s="150" t="s">
        <v>197</v>
      </c>
      <c r="E210" s="151" t="s">
        <v>1551</v>
      </c>
      <c r="F210" s="152" t="s">
        <v>1552</v>
      </c>
      <c r="G210" s="153" t="s">
        <v>1553</v>
      </c>
      <c r="H210" s="154">
        <v>1</v>
      </c>
      <c r="I210" s="155"/>
      <c r="J210" s="155">
        <f t="shared" si="35"/>
        <v>0</v>
      </c>
      <c r="K210" s="156"/>
      <c r="L210" s="230" t="s">
        <v>3462</v>
      </c>
      <c r="M210" s="157" t="s">
        <v>1</v>
      </c>
      <c r="N210" s="120" t="s">
        <v>42</v>
      </c>
      <c r="P210" s="158">
        <f t="shared" si="36"/>
        <v>0</v>
      </c>
      <c r="Q210" s="158">
        <v>0</v>
      </c>
      <c r="R210" s="158">
        <f t="shared" si="37"/>
        <v>0</v>
      </c>
      <c r="S210" s="158">
        <v>0</v>
      </c>
      <c r="T210" s="159">
        <f t="shared" si="38"/>
        <v>0</v>
      </c>
      <c r="AR210" s="106" t="s">
        <v>213</v>
      </c>
      <c r="AT210" s="106" t="s">
        <v>197</v>
      </c>
      <c r="AU210" s="106" t="s">
        <v>174</v>
      </c>
      <c r="AY210" s="3" t="s">
        <v>194</v>
      </c>
      <c r="BE210" s="81">
        <f t="shared" si="39"/>
        <v>0</v>
      </c>
      <c r="BF210" s="81">
        <f t="shared" si="40"/>
        <v>0</v>
      </c>
      <c r="BG210" s="81">
        <f t="shared" si="41"/>
        <v>0</v>
      </c>
      <c r="BH210" s="81">
        <f t="shared" si="42"/>
        <v>0</v>
      </c>
      <c r="BI210" s="81">
        <f t="shared" si="43"/>
        <v>0</v>
      </c>
      <c r="BJ210" s="3" t="s">
        <v>174</v>
      </c>
      <c r="BK210" s="81">
        <f t="shared" si="44"/>
        <v>0</v>
      </c>
      <c r="BL210" s="3" t="s">
        <v>213</v>
      </c>
      <c r="BM210" s="106" t="s">
        <v>1554</v>
      </c>
    </row>
    <row r="211" spans="2:65" s="18" customFormat="1" ht="16.5" customHeight="1">
      <c r="B211" s="121"/>
      <c r="C211" s="150" t="s">
        <v>526</v>
      </c>
      <c r="D211" s="150" t="s">
        <v>197</v>
      </c>
      <c r="E211" s="151" t="s">
        <v>1555</v>
      </c>
      <c r="F211" s="152" t="s">
        <v>1556</v>
      </c>
      <c r="G211" s="153" t="s">
        <v>284</v>
      </c>
      <c r="H211" s="154">
        <v>60</v>
      </c>
      <c r="I211" s="155"/>
      <c r="J211" s="155">
        <f t="shared" si="35"/>
        <v>0</v>
      </c>
      <c r="K211" s="156"/>
      <c r="L211" s="230" t="s">
        <v>3462</v>
      </c>
      <c r="M211" s="157" t="s">
        <v>1</v>
      </c>
      <c r="N211" s="120" t="s">
        <v>42</v>
      </c>
      <c r="P211" s="158">
        <f t="shared" si="36"/>
        <v>0</v>
      </c>
      <c r="Q211" s="158">
        <v>0</v>
      </c>
      <c r="R211" s="158">
        <f t="shared" si="37"/>
        <v>0</v>
      </c>
      <c r="S211" s="158">
        <v>0</v>
      </c>
      <c r="T211" s="159">
        <f t="shared" si="38"/>
        <v>0</v>
      </c>
      <c r="AR211" s="106" t="s">
        <v>213</v>
      </c>
      <c r="AT211" s="106" t="s">
        <v>197</v>
      </c>
      <c r="AU211" s="106" t="s">
        <v>174</v>
      </c>
      <c r="AY211" s="3" t="s">
        <v>194</v>
      </c>
      <c r="BE211" s="81">
        <f t="shared" si="39"/>
        <v>0</v>
      </c>
      <c r="BF211" s="81">
        <f t="shared" si="40"/>
        <v>0</v>
      </c>
      <c r="BG211" s="81">
        <f t="shared" si="41"/>
        <v>0</v>
      </c>
      <c r="BH211" s="81">
        <f t="shared" si="42"/>
        <v>0</v>
      </c>
      <c r="BI211" s="81">
        <f t="shared" si="43"/>
        <v>0</v>
      </c>
      <c r="BJ211" s="3" t="s">
        <v>174</v>
      </c>
      <c r="BK211" s="81">
        <f t="shared" si="44"/>
        <v>0</v>
      </c>
      <c r="BL211" s="3" t="s">
        <v>213</v>
      </c>
      <c r="BM211" s="106" t="s">
        <v>1557</v>
      </c>
    </row>
    <row r="212" spans="2:65" s="18" customFormat="1" ht="16.5" customHeight="1">
      <c r="B212" s="121"/>
      <c r="C212" s="150" t="s">
        <v>530</v>
      </c>
      <c r="D212" s="150" t="s">
        <v>197</v>
      </c>
      <c r="E212" s="151" t="s">
        <v>1558</v>
      </c>
      <c r="F212" s="152" t="s">
        <v>1559</v>
      </c>
      <c r="G212" s="153" t="s">
        <v>227</v>
      </c>
      <c r="H212" s="154">
        <v>2</v>
      </c>
      <c r="I212" s="155"/>
      <c r="J212" s="155">
        <f t="shared" si="35"/>
        <v>0</v>
      </c>
      <c r="K212" s="156"/>
      <c r="L212" s="230" t="s">
        <v>3462</v>
      </c>
      <c r="M212" s="157" t="s">
        <v>1</v>
      </c>
      <c r="N212" s="120" t="s">
        <v>42</v>
      </c>
      <c r="P212" s="158">
        <f t="shared" si="36"/>
        <v>0</v>
      </c>
      <c r="Q212" s="158">
        <v>7.52771E-2</v>
      </c>
      <c r="R212" s="158">
        <f t="shared" si="37"/>
        <v>0.1505542</v>
      </c>
      <c r="S212" s="158">
        <v>0</v>
      </c>
      <c r="T212" s="159">
        <f t="shared" si="38"/>
        <v>0</v>
      </c>
      <c r="AR212" s="106" t="s">
        <v>213</v>
      </c>
      <c r="AT212" s="106" t="s">
        <v>197</v>
      </c>
      <c r="AU212" s="106" t="s">
        <v>174</v>
      </c>
      <c r="AY212" s="3" t="s">
        <v>194</v>
      </c>
      <c r="BE212" s="81">
        <f t="shared" si="39"/>
        <v>0</v>
      </c>
      <c r="BF212" s="81">
        <f t="shared" si="40"/>
        <v>0</v>
      </c>
      <c r="BG212" s="81">
        <f t="shared" si="41"/>
        <v>0</v>
      </c>
      <c r="BH212" s="81">
        <f t="shared" si="42"/>
        <v>0</v>
      </c>
      <c r="BI212" s="81">
        <f t="shared" si="43"/>
        <v>0</v>
      </c>
      <c r="BJ212" s="3" t="s">
        <v>174</v>
      </c>
      <c r="BK212" s="81">
        <f t="shared" si="44"/>
        <v>0</v>
      </c>
      <c r="BL212" s="3" t="s">
        <v>213</v>
      </c>
      <c r="BM212" s="106" t="s">
        <v>1560</v>
      </c>
    </row>
    <row r="213" spans="2:65" s="18" customFormat="1" ht="24.2" customHeight="1">
      <c r="B213" s="121"/>
      <c r="C213" s="150" t="s">
        <v>534</v>
      </c>
      <c r="D213" s="150" t="s">
        <v>197</v>
      </c>
      <c r="E213" s="151" t="s">
        <v>1230</v>
      </c>
      <c r="F213" s="152" t="s">
        <v>1231</v>
      </c>
      <c r="G213" s="153" t="s">
        <v>419</v>
      </c>
      <c r="H213" s="154">
        <v>120</v>
      </c>
      <c r="I213" s="155"/>
      <c r="J213" s="155">
        <f t="shared" si="35"/>
        <v>0</v>
      </c>
      <c r="K213" s="156"/>
      <c r="L213" s="19"/>
      <c r="M213" s="157" t="s">
        <v>1</v>
      </c>
      <c r="N213" s="120" t="s">
        <v>42</v>
      </c>
      <c r="P213" s="158">
        <f t="shared" si="36"/>
        <v>0</v>
      </c>
      <c r="Q213" s="158">
        <v>4.6999999999999997E-5</v>
      </c>
      <c r="R213" s="158">
        <f t="shared" si="37"/>
        <v>5.64E-3</v>
      </c>
      <c r="S213" s="158">
        <v>0</v>
      </c>
      <c r="T213" s="159">
        <f t="shared" si="38"/>
        <v>0</v>
      </c>
      <c r="AR213" s="106" t="s">
        <v>213</v>
      </c>
      <c r="AT213" s="106" t="s">
        <v>197</v>
      </c>
      <c r="AU213" s="106" t="s">
        <v>174</v>
      </c>
      <c r="AY213" s="3" t="s">
        <v>194</v>
      </c>
      <c r="BE213" s="81">
        <f t="shared" si="39"/>
        <v>0</v>
      </c>
      <c r="BF213" s="81">
        <f t="shared" si="40"/>
        <v>0</v>
      </c>
      <c r="BG213" s="81">
        <f t="shared" si="41"/>
        <v>0</v>
      </c>
      <c r="BH213" s="81">
        <f t="shared" si="42"/>
        <v>0</v>
      </c>
      <c r="BI213" s="81">
        <f t="shared" si="43"/>
        <v>0</v>
      </c>
      <c r="BJ213" s="3" t="s">
        <v>174</v>
      </c>
      <c r="BK213" s="81">
        <f t="shared" si="44"/>
        <v>0</v>
      </c>
      <c r="BL213" s="3" t="s">
        <v>213</v>
      </c>
      <c r="BM213" s="106" t="s">
        <v>1561</v>
      </c>
    </row>
    <row r="214" spans="2:65" s="18" customFormat="1" ht="37.9" customHeight="1">
      <c r="B214" s="121"/>
      <c r="C214" s="150" t="s">
        <v>538</v>
      </c>
      <c r="D214" s="150" t="s">
        <v>197</v>
      </c>
      <c r="E214" s="151" t="s">
        <v>1562</v>
      </c>
      <c r="F214" s="152" t="s">
        <v>1563</v>
      </c>
      <c r="G214" s="153" t="s">
        <v>227</v>
      </c>
      <c r="H214" s="154">
        <v>28</v>
      </c>
      <c r="I214" s="155"/>
      <c r="J214" s="155">
        <f t="shared" si="35"/>
        <v>0</v>
      </c>
      <c r="K214" s="156"/>
      <c r="L214" s="19"/>
      <c r="M214" s="157" t="s">
        <v>1</v>
      </c>
      <c r="N214" s="120" t="s">
        <v>42</v>
      </c>
      <c r="P214" s="158">
        <f t="shared" si="36"/>
        <v>0</v>
      </c>
      <c r="Q214" s="158">
        <v>1.47E-2</v>
      </c>
      <c r="R214" s="158">
        <f t="shared" si="37"/>
        <v>0.41159999999999997</v>
      </c>
      <c r="S214" s="158">
        <v>0</v>
      </c>
      <c r="T214" s="159">
        <f t="shared" si="38"/>
        <v>0</v>
      </c>
      <c r="AR214" s="106" t="s">
        <v>213</v>
      </c>
      <c r="AT214" s="106" t="s">
        <v>197</v>
      </c>
      <c r="AU214" s="106" t="s">
        <v>174</v>
      </c>
      <c r="AY214" s="3" t="s">
        <v>194</v>
      </c>
      <c r="BE214" s="81">
        <f t="shared" si="39"/>
        <v>0</v>
      </c>
      <c r="BF214" s="81">
        <f t="shared" si="40"/>
        <v>0</v>
      </c>
      <c r="BG214" s="81">
        <f t="shared" si="41"/>
        <v>0</v>
      </c>
      <c r="BH214" s="81">
        <f t="shared" si="42"/>
        <v>0</v>
      </c>
      <c r="BI214" s="81">
        <f t="shared" si="43"/>
        <v>0</v>
      </c>
      <c r="BJ214" s="3" t="s">
        <v>174</v>
      </c>
      <c r="BK214" s="81">
        <f t="shared" si="44"/>
        <v>0</v>
      </c>
      <c r="BL214" s="3" t="s">
        <v>213</v>
      </c>
      <c r="BM214" s="106" t="s">
        <v>1564</v>
      </c>
    </row>
    <row r="215" spans="2:65" s="18" customFormat="1" ht="55.5" customHeight="1">
      <c r="B215" s="121"/>
      <c r="C215" s="150" t="s">
        <v>542</v>
      </c>
      <c r="D215" s="150" t="s">
        <v>197</v>
      </c>
      <c r="E215" s="151" t="s">
        <v>1565</v>
      </c>
      <c r="F215" s="152" t="s">
        <v>1566</v>
      </c>
      <c r="G215" s="153" t="s">
        <v>803</v>
      </c>
      <c r="H215" s="154">
        <v>1.4</v>
      </c>
      <c r="I215" s="155"/>
      <c r="J215" s="155">
        <f t="shared" si="35"/>
        <v>0</v>
      </c>
      <c r="K215" s="156"/>
      <c r="L215" s="19"/>
      <c r="M215" s="157" t="s">
        <v>1</v>
      </c>
      <c r="N215" s="120" t="s">
        <v>42</v>
      </c>
      <c r="P215" s="158">
        <f t="shared" si="36"/>
        <v>0</v>
      </c>
      <c r="Q215" s="158">
        <v>0</v>
      </c>
      <c r="R215" s="158">
        <f t="shared" si="37"/>
        <v>0</v>
      </c>
      <c r="S215" s="158">
        <v>1.8</v>
      </c>
      <c r="T215" s="159">
        <f t="shared" si="38"/>
        <v>2.52</v>
      </c>
      <c r="AR215" s="106" t="s">
        <v>213</v>
      </c>
      <c r="AT215" s="106" t="s">
        <v>197</v>
      </c>
      <c r="AU215" s="106" t="s">
        <v>174</v>
      </c>
      <c r="AY215" s="3" t="s">
        <v>194</v>
      </c>
      <c r="BE215" s="81">
        <f t="shared" si="39"/>
        <v>0</v>
      </c>
      <c r="BF215" s="81">
        <f t="shared" si="40"/>
        <v>0</v>
      </c>
      <c r="BG215" s="81">
        <f t="shared" si="41"/>
        <v>0</v>
      </c>
      <c r="BH215" s="81">
        <f t="shared" si="42"/>
        <v>0</v>
      </c>
      <c r="BI215" s="81">
        <f t="shared" si="43"/>
        <v>0</v>
      </c>
      <c r="BJ215" s="3" t="s">
        <v>174</v>
      </c>
      <c r="BK215" s="81">
        <f t="shared" si="44"/>
        <v>0</v>
      </c>
      <c r="BL215" s="3" t="s">
        <v>213</v>
      </c>
      <c r="BM215" s="106" t="s">
        <v>1567</v>
      </c>
    </row>
    <row r="216" spans="2:65" s="18" customFormat="1" ht="37.9" customHeight="1">
      <c r="B216" s="121"/>
      <c r="C216" s="150" t="s">
        <v>546</v>
      </c>
      <c r="D216" s="150" t="s">
        <v>197</v>
      </c>
      <c r="E216" s="151" t="s">
        <v>1568</v>
      </c>
      <c r="F216" s="152" t="s">
        <v>1569</v>
      </c>
      <c r="G216" s="153" t="s">
        <v>803</v>
      </c>
      <c r="H216" s="154">
        <v>56</v>
      </c>
      <c r="I216" s="155"/>
      <c r="J216" s="155">
        <f t="shared" si="35"/>
        <v>0</v>
      </c>
      <c r="K216" s="156"/>
      <c r="L216" s="19"/>
      <c r="M216" s="157" t="s">
        <v>1</v>
      </c>
      <c r="N216" s="120" t="s">
        <v>42</v>
      </c>
      <c r="P216" s="158">
        <f t="shared" si="36"/>
        <v>0</v>
      </c>
      <c r="Q216" s="158">
        <v>0</v>
      </c>
      <c r="R216" s="158">
        <f t="shared" si="37"/>
        <v>0</v>
      </c>
      <c r="S216" s="158">
        <v>2.2000000000000002</v>
      </c>
      <c r="T216" s="159">
        <f t="shared" si="38"/>
        <v>123.20000000000002</v>
      </c>
      <c r="AR216" s="106" t="s">
        <v>213</v>
      </c>
      <c r="AT216" s="106" t="s">
        <v>197</v>
      </c>
      <c r="AU216" s="106" t="s">
        <v>174</v>
      </c>
      <c r="AY216" s="3" t="s">
        <v>194</v>
      </c>
      <c r="BE216" s="81">
        <f t="shared" si="39"/>
        <v>0</v>
      </c>
      <c r="BF216" s="81">
        <f t="shared" si="40"/>
        <v>0</v>
      </c>
      <c r="BG216" s="81">
        <f t="shared" si="41"/>
        <v>0</v>
      </c>
      <c r="BH216" s="81">
        <f t="shared" si="42"/>
        <v>0</v>
      </c>
      <c r="BI216" s="81">
        <f t="shared" si="43"/>
        <v>0</v>
      </c>
      <c r="BJ216" s="3" t="s">
        <v>174</v>
      </c>
      <c r="BK216" s="81">
        <f t="shared" si="44"/>
        <v>0</v>
      </c>
      <c r="BL216" s="3" t="s">
        <v>213</v>
      </c>
      <c r="BM216" s="106" t="s">
        <v>1570</v>
      </c>
    </row>
    <row r="217" spans="2:65" s="18" customFormat="1" ht="37.9" customHeight="1">
      <c r="B217" s="121"/>
      <c r="C217" s="150" t="s">
        <v>550</v>
      </c>
      <c r="D217" s="150" t="s">
        <v>197</v>
      </c>
      <c r="E217" s="151" t="s">
        <v>1571</v>
      </c>
      <c r="F217" s="152" t="s">
        <v>1572</v>
      </c>
      <c r="G217" s="153" t="s">
        <v>419</v>
      </c>
      <c r="H217" s="154">
        <v>14</v>
      </c>
      <c r="I217" s="155"/>
      <c r="J217" s="155">
        <f t="shared" si="35"/>
        <v>0</v>
      </c>
      <c r="K217" s="156"/>
      <c r="L217" s="19"/>
      <c r="M217" s="157" t="s">
        <v>1</v>
      </c>
      <c r="N217" s="120" t="s">
        <v>42</v>
      </c>
      <c r="P217" s="158">
        <f t="shared" si="36"/>
        <v>0</v>
      </c>
      <c r="Q217" s="158">
        <v>0</v>
      </c>
      <c r="R217" s="158">
        <f t="shared" si="37"/>
        <v>0</v>
      </c>
      <c r="S217" s="158">
        <v>6.5000000000000002E-2</v>
      </c>
      <c r="T217" s="159">
        <f t="shared" si="38"/>
        <v>0.91</v>
      </c>
      <c r="AR217" s="106" t="s">
        <v>213</v>
      </c>
      <c r="AT217" s="106" t="s">
        <v>197</v>
      </c>
      <c r="AU217" s="106" t="s">
        <v>174</v>
      </c>
      <c r="AY217" s="3" t="s">
        <v>194</v>
      </c>
      <c r="BE217" s="81">
        <f t="shared" si="39"/>
        <v>0</v>
      </c>
      <c r="BF217" s="81">
        <f t="shared" si="40"/>
        <v>0</v>
      </c>
      <c r="BG217" s="81">
        <f t="shared" si="41"/>
        <v>0</v>
      </c>
      <c r="BH217" s="81">
        <f t="shared" si="42"/>
        <v>0</v>
      </c>
      <c r="BI217" s="81">
        <f t="shared" si="43"/>
        <v>0</v>
      </c>
      <c r="BJ217" s="3" t="s">
        <v>174</v>
      </c>
      <c r="BK217" s="81">
        <f t="shared" si="44"/>
        <v>0</v>
      </c>
      <c r="BL217" s="3" t="s">
        <v>213</v>
      </c>
      <c r="BM217" s="106" t="s">
        <v>1573</v>
      </c>
    </row>
    <row r="218" spans="2:65" s="18" customFormat="1" ht="24.2" customHeight="1">
      <c r="B218" s="121"/>
      <c r="C218" s="150" t="s">
        <v>554</v>
      </c>
      <c r="D218" s="150" t="s">
        <v>197</v>
      </c>
      <c r="E218" s="151" t="s">
        <v>1574</v>
      </c>
      <c r="F218" s="152" t="s">
        <v>1575</v>
      </c>
      <c r="G218" s="153" t="s">
        <v>227</v>
      </c>
      <c r="H218" s="154">
        <v>4</v>
      </c>
      <c r="I218" s="155"/>
      <c r="J218" s="155">
        <f t="shared" si="35"/>
        <v>0</v>
      </c>
      <c r="K218" s="156"/>
      <c r="L218" s="19"/>
      <c r="M218" s="157" t="s">
        <v>1</v>
      </c>
      <c r="N218" s="120" t="s">
        <v>42</v>
      </c>
      <c r="P218" s="158">
        <f t="shared" si="36"/>
        <v>0</v>
      </c>
      <c r="Q218" s="158">
        <v>0</v>
      </c>
      <c r="R218" s="158">
        <f t="shared" si="37"/>
        <v>0</v>
      </c>
      <c r="S218" s="158">
        <v>2.4E-2</v>
      </c>
      <c r="T218" s="159">
        <f t="shared" si="38"/>
        <v>9.6000000000000002E-2</v>
      </c>
      <c r="AR218" s="106" t="s">
        <v>213</v>
      </c>
      <c r="AT218" s="106" t="s">
        <v>197</v>
      </c>
      <c r="AU218" s="106" t="s">
        <v>174</v>
      </c>
      <c r="AY218" s="3" t="s">
        <v>194</v>
      </c>
      <c r="BE218" s="81">
        <f t="shared" si="39"/>
        <v>0</v>
      </c>
      <c r="BF218" s="81">
        <f t="shared" si="40"/>
        <v>0</v>
      </c>
      <c r="BG218" s="81">
        <f t="shared" si="41"/>
        <v>0</v>
      </c>
      <c r="BH218" s="81">
        <f t="shared" si="42"/>
        <v>0</v>
      </c>
      <c r="BI218" s="81">
        <f t="shared" si="43"/>
        <v>0</v>
      </c>
      <c r="BJ218" s="3" t="s">
        <v>174</v>
      </c>
      <c r="BK218" s="81">
        <f t="shared" si="44"/>
        <v>0</v>
      </c>
      <c r="BL218" s="3" t="s">
        <v>213</v>
      </c>
      <c r="BM218" s="106" t="s">
        <v>1576</v>
      </c>
    </row>
    <row r="219" spans="2:65" s="18" customFormat="1" ht="24.2" customHeight="1">
      <c r="B219" s="121"/>
      <c r="C219" s="150" t="s">
        <v>558</v>
      </c>
      <c r="D219" s="150" t="s">
        <v>197</v>
      </c>
      <c r="E219" s="151" t="s">
        <v>1577</v>
      </c>
      <c r="F219" s="152" t="s">
        <v>1578</v>
      </c>
      <c r="G219" s="153" t="s">
        <v>227</v>
      </c>
      <c r="H219" s="154">
        <v>2</v>
      </c>
      <c r="I219" s="155"/>
      <c r="J219" s="155">
        <f t="shared" si="35"/>
        <v>0</v>
      </c>
      <c r="K219" s="156"/>
      <c r="L219" s="19"/>
      <c r="M219" s="157" t="s">
        <v>1</v>
      </c>
      <c r="N219" s="120" t="s">
        <v>42</v>
      </c>
      <c r="P219" s="158">
        <f t="shared" si="36"/>
        <v>0</v>
      </c>
      <c r="Q219" s="158">
        <v>0</v>
      </c>
      <c r="R219" s="158">
        <f t="shared" si="37"/>
        <v>0</v>
      </c>
      <c r="S219" s="158">
        <v>0.06</v>
      </c>
      <c r="T219" s="159">
        <f t="shared" si="38"/>
        <v>0.12</v>
      </c>
      <c r="AR219" s="106" t="s">
        <v>213</v>
      </c>
      <c r="AT219" s="106" t="s">
        <v>197</v>
      </c>
      <c r="AU219" s="106" t="s">
        <v>174</v>
      </c>
      <c r="AY219" s="3" t="s">
        <v>194</v>
      </c>
      <c r="BE219" s="81">
        <f t="shared" si="39"/>
        <v>0</v>
      </c>
      <c r="BF219" s="81">
        <f t="shared" si="40"/>
        <v>0</v>
      </c>
      <c r="BG219" s="81">
        <f t="shared" si="41"/>
        <v>0</v>
      </c>
      <c r="BH219" s="81">
        <f t="shared" si="42"/>
        <v>0</v>
      </c>
      <c r="BI219" s="81">
        <f t="shared" si="43"/>
        <v>0</v>
      </c>
      <c r="BJ219" s="3" t="s">
        <v>174</v>
      </c>
      <c r="BK219" s="81">
        <f t="shared" si="44"/>
        <v>0</v>
      </c>
      <c r="BL219" s="3" t="s">
        <v>213</v>
      </c>
      <c r="BM219" s="106" t="s">
        <v>1579</v>
      </c>
    </row>
    <row r="220" spans="2:65" s="18" customFormat="1" ht="24.2" customHeight="1">
      <c r="B220" s="121"/>
      <c r="C220" s="150" t="s">
        <v>562</v>
      </c>
      <c r="D220" s="150" t="s">
        <v>197</v>
      </c>
      <c r="E220" s="151" t="s">
        <v>1580</v>
      </c>
      <c r="F220" s="152" t="s">
        <v>1581</v>
      </c>
      <c r="G220" s="153" t="s">
        <v>419</v>
      </c>
      <c r="H220" s="154">
        <v>7.0919999999999996</v>
      </c>
      <c r="I220" s="155"/>
      <c r="J220" s="155">
        <f t="shared" si="35"/>
        <v>0</v>
      </c>
      <c r="K220" s="156"/>
      <c r="L220" s="19"/>
      <c r="M220" s="157" t="s">
        <v>1</v>
      </c>
      <c r="N220" s="120" t="s">
        <v>42</v>
      </c>
      <c r="P220" s="158">
        <f t="shared" si="36"/>
        <v>0</v>
      </c>
      <c r="Q220" s="158">
        <v>0</v>
      </c>
      <c r="R220" s="158">
        <f t="shared" si="37"/>
        <v>0</v>
      </c>
      <c r="S220" s="158">
        <v>7.5999999999999998E-2</v>
      </c>
      <c r="T220" s="159">
        <f t="shared" si="38"/>
        <v>0.53899199999999992</v>
      </c>
      <c r="AR220" s="106" t="s">
        <v>213</v>
      </c>
      <c r="AT220" s="106" t="s">
        <v>197</v>
      </c>
      <c r="AU220" s="106" t="s">
        <v>174</v>
      </c>
      <c r="AY220" s="3" t="s">
        <v>194</v>
      </c>
      <c r="BE220" s="81">
        <f t="shared" si="39"/>
        <v>0</v>
      </c>
      <c r="BF220" s="81">
        <f t="shared" si="40"/>
        <v>0</v>
      </c>
      <c r="BG220" s="81">
        <f t="shared" si="41"/>
        <v>0</v>
      </c>
      <c r="BH220" s="81">
        <f t="shared" si="42"/>
        <v>0</v>
      </c>
      <c r="BI220" s="81">
        <f t="shared" si="43"/>
        <v>0</v>
      </c>
      <c r="BJ220" s="3" t="s">
        <v>174</v>
      </c>
      <c r="BK220" s="81">
        <f t="shared" si="44"/>
        <v>0</v>
      </c>
      <c r="BL220" s="3" t="s">
        <v>213</v>
      </c>
      <c r="BM220" s="106" t="s">
        <v>1582</v>
      </c>
    </row>
    <row r="221" spans="2:65" s="18" customFormat="1" ht="24.2" customHeight="1">
      <c r="B221" s="121"/>
      <c r="C221" s="150" t="s">
        <v>566</v>
      </c>
      <c r="D221" s="150" t="s">
        <v>197</v>
      </c>
      <c r="E221" s="151" t="s">
        <v>1583</v>
      </c>
      <c r="F221" s="152" t="s">
        <v>1584</v>
      </c>
      <c r="G221" s="153" t="s">
        <v>419</v>
      </c>
      <c r="H221" s="154">
        <v>7.3410000000000002</v>
      </c>
      <c r="I221" s="155"/>
      <c r="J221" s="155">
        <f t="shared" si="35"/>
        <v>0</v>
      </c>
      <c r="K221" s="156"/>
      <c r="L221" s="19"/>
      <c r="M221" s="157" t="s">
        <v>1</v>
      </c>
      <c r="N221" s="120" t="s">
        <v>42</v>
      </c>
      <c r="P221" s="158">
        <f t="shared" si="36"/>
        <v>0</v>
      </c>
      <c r="Q221" s="158">
        <v>0</v>
      </c>
      <c r="R221" s="158">
        <f t="shared" si="37"/>
        <v>0</v>
      </c>
      <c r="S221" s="158">
        <v>6.3E-2</v>
      </c>
      <c r="T221" s="159">
        <f t="shared" si="38"/>
        <v>0.46248300000000003</v>
      </c>
      <c r="AR221" s="106" t="s">
        <v>213</v>
      </c>
      <c r="AT221" s="106" t="s">
        <v>197</v>
      </c>
      <c r="AU221" s="106" t="s">
        <v>174</v>
      </c>
      <c r="AY221" s="3" t="s">
        <v>194</v>
      </c>
      <c r="BE221" s="81">
        <f t="shared" si="39"/>
        <v>0</v>
      </c>
      <c r="BF221" s="81">
        <f t="shared" si="40"/>
        <v>0</v>
      </c>
      <c r="BG221" s="81">
        <f t="shared" si="41"/>
        <v>0</v>
      </c>
      <c r="BH221" s="81">
        <f t="shared" si="42"/>
        <v>0</v>
      </c>
      <c r="BI221" s="81">
        <f t="shared" si="43"/>
        <v>0</v>
      </c>
      <c r="BJ221" s="3" t="s">
        <v>174</v>
      </c>
      <c r="BK221" s="81">
        <f t="shared" si="44"/>
        <v>0</v>
      </c>
      <c r="BL221" s="3" t="s">
        <v>213</v>
      </c>
      <c r="BM221" s="106" t="s">
        <v>1585</v>
      </c>
    </row>
    <row r="222" spans="2:65" s="18" customFormat="1" ht="24.2" customHeight="1">
      <c r="B222" s="121"/>
      <c r="C222" s="150" t="s">
        <v>420</v>
      </c>
      <c r="D222" s="150" t="s">
        <v>197</v>
      </c>
      <c r="E222" s="151" t="s">
        <v>1586</v>
      </c>
      <c r="F222" s="152" t="s">
        <v>1587</v>
      </c>
      <c r="G222" s="153" t="s">
        <v>227</v>
      </c>
      <c r="H222" s="154">
        <v>1</v>
      </c>
      <c r="I222" s="155"/>
      <c r="J222" s="155">
        <f t="shared" si="35"/>
        <v>0</v>
      </c>
      <c r="K222" s="156"/>
      <c r="L222" s="19"/>
      <c r="M222" s="157" t="s">
        <v>1</v>
      </c>
      <c r="N222" s="120" t="s">
        <v>42</v>
      </c>
      <c r="P222" s="158">
        <f t="shared" si="36"/>
        <v>0</v>
      </c>
      <c r="Q222" s="158">
        <v>0</v>
      </c>
      <c r="R222" s="158">
        <f t="shared" si="37"/>
        <v>0</v>
      </c>
      <c r="S222" s="158">
        <v>0.02</v>
      </c>
      <c r="T222" s="159">
        <f t="shared" si="38"/>
        <v>0.02</v>
      </c>
      <c r="AR222" s="106" t="s">
        <v>213</v>
      </c>
      <c r="AT222" s="106" t="s">
        <v>197</v>
      </c>
      <c r="AU222" s="106" t="s">
        <v>174</v>
      </c>
      <c r="AY222" s="3" t="s">
        <v>194</v>
      </c>
      <c r="BE222" s="81">
        <f t="shared" si="39"/>
        <v>0</v>
      </c>
      <c r="BF222" s="81">
        <f t="shared" si="40"/>
        <v>0</v>
      </c>
      <c r="BG222" s="81">
        <f t="shared" si="41"/>
        <v>0</v>
      </c>
      <c r="BH222" s="81">
        <f t="shared" si="42"/>
        <v>0</v>
      </c>
      <c r="BI222" s="81">
        <f t="shared" si="43"/>
        <v>0</v>
      </c>
      <c r="BJ222" s="3" t="s">
        <v>174</v>
      </c>
      <c r="BK222" s="81">
        <f t="shared" si="44"/>
        <v>0</v>
      </c>
      <c r="BL222" s="3" t="s">
        <v>213</v>
      </c>
      <c r="BM222" s="106" t="s">
        <v>1588</v>
      </c>
    </row>
    <row r="223" spans="2:65" s="18" customFormat="1" ht="24.2" customHeight="1">
      <c r="B223" s="121"/>
      <c r="C223" s="150" t="s">
        <v>573</v>
      </c>
      <c r="D223" s="150" t="s">
        <v>197</v>
      </c>
      <c r="E223" s="151" t="s">
        <v>1589</v>
      </c>
      <c r="F223" s="152" t="s">
        <v>1590</v>
      </c>
      <c r="G223" s="153" t="s">
        <v>419</v>
      </c>
      <c r="H223" s="154">
        <v>2.52</v>
      </c>
      <c r="I223" s="155"/>
      <c r="J223" s="155">
        <f t="shared" si="35"/>
        <v>0</v>
      </c>
      <c r="K223" s="156"/>
      <c r="L223" s="19"/>
      <c r="M223" s="157" t="s">
        <v>1</v>
      </c>
      <c r="N223" s="120" t="s">
        <v>42</v>
      </c>
      <c r="P223" s="158">
        <f t="shared" si="36"/>
        <v>0</v>
      </c>
      <c r="Q223" s="158">
        <v>0</v>
      </c>
      <c r="R223" s="158">
        <f t="shared" si="37"/>
        <v>0</v>
      </c>
      <c r="S223" s="158">
        <v>5.1999999999999998E-2</v>
      </c>
      <c r="T223" s="159">
        <f t="shared" si="38"/>
        <v>0.13103999999999999</v>
      </c>
      <c r="AR223" s="106" t="s">
        <v>213</v>
      </c>
      <c r="AT223" s="106" t="s">
        <v>197</v>
      </c>
      <c r="AU223" s="106" t="s">
        <v>174</v>
      </c>
      <c r="AY223" s="3" t="s">
        <v>194</v>
      </c>
      <c r="BE223" s="81">
        <f t="shared" si="39"/>
        <v>0</v>
      </c>
      <c r="BF223" s="81">
        <f t="shared" si="40"/>
        <v>0</v>
      </c>
      <c r="BG223" s="81">
        <f t="shared" si="41"/>
        <v>0</v>
      </c>
      <c r="BH223" s="81">
        <f t="shared" si="42"/>
        <v>0</v>
      </c>
      <c r="BI223" s="81">
        <f t="shared" si="43"/>
        <v>0</v>
      </c>
      <c r="BJ223" s="3" t="s">
        <v>174</v>
      </c>
      <c r="BK223" s="81">
        <f t="shared" si="44"/>
        <v>0</v>
      </c>
      <c r="BL223" s="3" t="s">
        <v>213</v>
      </c>
      <c r="BM223" s="106" t="s">
        <v>1591</v>
      </c>
    </row>
    <row r="224" spans="2:65" s="18" customFormat="1" ht="24.2" customHeight="1">
      <c r="B224" s="121"/>
      <c r="C224" s="150" t="s">
        <v>577</v>
      </c>
      <c r="D224" s="150" t="s">
        <v>197</v>
      </c>
      <c r="E224" s="151" t="s">
        <v>1592</v>
      </c>
      <c r="F224" s="152" t="s">
        <v>1593</v>
      </c>
      <c r="G224" s="153" t="s">
        <v>227</v>
      </c>
      <c r="H224" s="154">
        <v>4</v>
      </c>
      <c r="I224" s="155"/>
      <c r="J224" s="155">
        <f t="shared" si="35"/>
        <v>0</v>
      </c>
      <c r="K224" s="156"/>
      <c r="L224" s="19"/>
      <c r="M224" s="157" t="s">
        <v>1</v>
      </c>
      <c r="N224" s="120" t="s">
        <v>42</v>
      </c>
      <c r="P224" s="158">
        <f t="shared" si="36"/>
        <v>0</v>
      </c>
      <c r="Q224" s="158">
        <v>0</v>
      </c>
      <c r="R224" s="158">
        <f t="shared" si="37"/>
        <v>0</v>
      </c>
      <c r="S224" s="158">
        <v>5.7000000000000002E-2</v>
      </c>
      <c r="T224" s="159">
        <f t="shared" si="38"/>
        <v>0.22800000000000001</v>
      </c>
      <c r="AR224" s="106" t="s">
        <v>213</v>
      </c>
      <c r="AT224" s="106" t="s">
        <v>197</v>
      </c>
      <c r="AU224" s="106" t="s">
        <v>174</v>
      </c>
      <c r="AY224" s="3" t="s">
        <v>194</v>
      </c>
      <c r="BE224" s="81">
        <f t="shared" si="39"/>
        <v>0</v>
      </c>
      <c r="BF224" s="81">
        <f t="shared" si="40"/>
        <v>0</v>
      </c>
      <c r="BG224" s="81">
        <f t="shared" si="41"/>
        <v>0</v>
      </c>
      <c r="BH224" s="81">
        <f t="shared" si="42"/>
        <v>0</v>
      </c>
      <c r="BI224" s="81">
        <f t="shared" si="43"/>
        <v>0</v>
      </c>
      <c r="BJ224" s="3" t="s">
        <v>174</v>
      </c>
      <c r="BK224" s="81">
        <f t="shared" si="44"/>
        <v>0</v>
      </c>
      <c r="BL224" s="3" t="s">
        <v>213</v>
      </c>
      <c r="BM224" s="106" t="s">
        <v>1594</v>
      </c>
    </row>
    <row r="225" spans="2:65" s="18" customFormat="1" ht="24.2" customHeight="1">
      <c r="B225" s="121"/>
      <c r="C225" s="150" t="s">
        <v>579</v>
      </c>
      <c r="D225" s="150" t="s">
        <v>197</v>
      </c>
      <c r="E225" s="151" t="s">
        <v>1595</v>
      </c>
      <c r="F225" s="152" t="s">
        <v>1596</v>
      </c>
      <c r="G225" s="153" t="s">
        <v>803</v>
      </c>
      <c r="H225" s="154">
        <v>0.27</v>
      </c>
      <c r="I225" s="155"/>
      <c r="J225" s="155">
        <f t="shared" si="35"/>
        <v>0</v>
      </c>
      <c r="K225" s="156"/>
      <c r="L225" s="19"/>
      <c r="M225" s="157" t="s">
        <v>1</v>
      </c>
      <c r="N225" s="120" t="s">
        <v>42</v>
      </c>
      <c r="P225" s="158">
        <f t="shared" si="36"/>
        <v>0</v>
      </c>
      <c r="Q225" s="158">
        <v>0</v>
      </c>
      <c r="R225" s="158">
        <f t="shared" si="37"/>
        <v>0</v>
      </c>
      <c r="S225" s="158">
        <v>1.875</v>
      </c>
      <c r="T225" s="159">
        <f t="shared" si="38"/>
        <v>0.50625000000000009</v>
      </c>
      <c r="AR225" s="106" t="s">
        <v>213</v>
      </c>
      <c r="AT225" s="106" t="s">
        <v>197</v>
      </c>
      <c r="AU225" s="106" t="s">
        <v>174</v>
      </c>
      <c r="AY225" s="3" t="s">
        <v>194</v>
      </c>
      <c r="BE225" s="81">
        <f t="shared" si="39"/>
        <v>0</v>
      </c>
      <c r="BF225" s="81">
        <f t="shared" si="40"/>
        <v>0</v>
      </c>
      <c r="BG225" s="81">
        <f t="shared" si="41"/>
        <v>0</v>
      </c>
      <c r="BH225" s="81">
        <f t="shared" si="42"/>
        <v>0</v>
      </c>
      <c r="BI225" s="81">
        <f t="shared" si="43"/>
        <v>0</v>
      </c>
      <c r="BJ225" s="3" t="s">
        <v>174</v>
      </c>
      <c r="BK225" s="81">
        <f t="shared" si="44"/>
        <v>0</v>
      </c>
      <c r="BL225" s="3" t="s">
        <v>213</v>
      </c>
      <c r="BM225" s="106" t="s">
        <v>1597</v>
      </c>
    </row>
    <row r="226" spans="2:65" s="18" customFormat="1" ht="24.2" customHeight="1">
      <c r="B226" s="121"/>
      <c r="C226" s="150" t="s">
        <v>583</v>
      </c>
      <c r="D226" s="150" t="s">
        <v>197</v>
      </c>
      <c r="E226" s="151" t="s">
        <v>1598</v>
      </c>
      <c r="F226" s="152" t="s">
        <v>1599</v>
      </c>
      <c r="G226" s="153" t="s">
        <v>1600</v>
      </c>
      <c r="H226" s="154">
        <v>160</v>
      </c>
      <c r="I226" s="155"/>
      <c r="J226" s="155">
        <f t="shared" si="35"/>
        <v>0</v>
      </c>
      <c r="K226" s="156"/>
      <c r="L226" s="19"/>
      <c r="M226" s="157" t="s">
        <v>1</v>
      </c>
      <c r="N226" s="120" t="s">
        <v>42</v>
      </c>
      <c r="P226" s="158">
        <f t="shared" si="36"/>
        <v>0</v>
      </c>
      <c r="Q226" s="158">
        <v>3.1699999999999998E-5</v>
      </c>
      <c r="R226" s="158">
        <f t="shared" si="37"/>
        <v>5.0720000000000001E-3</v>
      </c>
      <c r="S226" s="158">
        <v>6.0999999999999997E-4</v>
      </c>
      <c r="T226" s="159">
        <f t="shared" si="38"/>
        <v>9.7599999999999992E-2</v>
      </c>
      <c r="AR226" s="106" t="s">
        <v>213</v>
      </c>
      <c r="AT226" s="106" t="s">
        <v>197</v>
      </c>
      <c r="AU226" s="106" t="s">
        <v>174</v>
      </c>
      <c r="AY226" s="3" t="s">
        <v>194</v>
      </c>
      <c r="BE226" s="81">
        <f t="shared" si="39"/>
        <v>0</v>
      </c>
      <c r="BF226" s="81">
        <f t="shared" si="40"/>
        <v>0</v>
      </c>
      <c r="BG226" s="81">
        <f t="shared" si="41"/>
        <v>0</v>
      </c>
      <c r="BH226" s="81">
        <f t="shared" si="42"/>
        <v>0</v>
      </c>
      <c r="BI226" s="81">
        <f t="shared" si="43"/>
        <v>0</v>
      </c>
      <c r="BJ226" s="3" t="s">
        <v>174</v>
      </c>
      <c r="BK226" s="81">
        <f t="shared" si="44"/>
        <v>0</v>
      </c>
      <c r="BL226" s="3" t="s">
        <v>213</v>
      </c>
      <c r="BM226" s="106" t="s">
        <v>1601</v>
      </c>
    </row>
    <row r="227" spans="2:65" s="18" customFormat="1" ht="37.9" customHeight="1">
      <c r="B227" s="121"/>
      <c r="C227" s="150" t="s">
        <v>585</v>
      </c>
      <c r="D227" s="150" t="s">
        <v>197</v>
      </c>
      <c r="E227" s="151" t="s">
        <v>1602</v>
      </c>
      <c r="F227" s="152" t="s">
        <v>1603</v>
      </c>
      <c r="G227" s="153" t="s">
        <v>284</v>
      </c>
      <c r="H227" s="154">
        <v>7.6</v>
      </c>
      <c r="I227" s="155"/>
      <c r="J227" s="155">
        <f t="shared" si="35"/>
        <v>0</v>
      </c>
      <c r="K227" s="156"/>
      <c r="L227" s="19"/>
      <c r="M227" s="157" t="s">
        <v>1</v>
      </c>
      <c r="N227" s="120" t="s">
        <v>42</v>
      </c>
      <c r="P227" s="158">
        <f t="shared" si="36"/>
        <v>0</v>
      </c>
      <c r="Q227" s="158">
        <v>0</v>
      </c>
      <c r="R227" s="158">
        <f t="shared" si="37"/>
        <v>0</v>
      </c>
      <c r="S227" s="158">
        <v>7.0999999999999994E-2</v>
      </c>
      <c r="T227" s="159">
        <f t="shared" si="38"/>
        <v>0.53959999999999997</v>
      </c>
      <c r="AR227" s="106" t="s">
        <v>213</v>
      </c>
      <c r="AT227" s="106" t="s">
        <v>197</v>
      </c>
      <c r="AU227" s="106" t="s">
        <v>174</v>
      </c>
      <c r="AY227" s="3" t="s">
        <v>194</v>
      </c>
      <c r="BE227" s="81">
        <f t="shared" si="39"/>
        <v>0</v>
      </c>
      <c r="BF227" s="81">
        <f t="shared" si="40"/>
        <v>0</v>
      </c>
      <c r="BG227" s="81">
        <f t="shared" si="41"/>
        <v>0</v>
      </c>
      <c r="BH227" s="81">
        <f t="shared" si="42"/>
        <v>0</v>
      </c>
      <c r="BI227" s="81">
        <f t="shared" si="43"/>
        <v>0</v>
      </c>
      <c r="BJ227" s="3" t="s">
        <v>174</v>
      </c>
      <c r="BK227" s="81">
        <f t="shared" si="44"/>
        <v>0</v>
      </c>
      <c r="BL227" s="3" t="s">
        <v>213</v>
      </c>
      <c r="BM227" s="106" t="s">
        <v>1604</v>
      </c>
    </row>
    <row r="228" spans="2:65" s="18" customFormat="1" ht="33" customHeight="1">
      <c r="B228" s="121"/>
      <c r="C228" s="150" t="s">
        <v>589</v>
      </c>
      <c r="D228" s="150" t="s">
        <v>197</v>
      </c>
      <c r="E228" s="151" t="s">
        <v>1605</v>
      </c>
      <c r="F228" s="152" t="s">
        <v>1606</v>
      </c>
      <c r="G228" s="153" t="s">
        <v>419</v>
      </c>
      <c r="H228" s="154">
        <v>150</v>
      </c>
      <c r="I228" s="155"/>
      <c r="J228" s="155">
        <f t="shared" si="35"/>
        <v>0</v>
      </c>
      <c r="K228" s="156"/>
      <c r="L228" s="19"/>
      <c r="M228" s="157" t="s">
        <v>1</v>
      </c>
      <c r="N228" s="120" t="s">
        <v>42</v>
      </c>
      <c r="P228" s="158">
        <f t="shared" si="36"/>
        <v>0</v>
      </c>
      <c r="Q228" s="158">
        <v>0</v>
      </c>
      <c r="R228" s="158">
        <f t="shared" si="37"/>
        <v>0</v>
      </c>
      <c r="S228" s="158">
        <v>4.5999999999999999E-2</v>
      </c>
      <c r="T228" s="159">
        <f t="shared" si="38"/>
        <v>6.8999999999999995</v>
      </c>
      <c r="AR228" s="106" t="s">
        <v>213</v>
      </c>
      <c r="AT228" s="106" t="s">
        <v>197</v>
      </c>
      <c r="AU228" s="106" t="s">
        <v>174</v>
      </c>
      <c r="AY228" s="3" t="s">
        <v>194</v>
      </c>
      <c r="BE228" s="81">
        <f t="shared" si="39"/>
        <v>0</v>
      </c>
      <c r="BF228" s="81">
        <f t="shared" si="40"/>
        <v>0</v>
      </c>
      <c r="BG228" s="81">
        <f t="shared" si="41"/>
        <v>0</v>
      </c>
      <c r="BH228" s="81">
        <f t="shared" si="42"/>
        <v>0</v>
      </c>
      <c r="BI228" s="81">
        <f t="shared" si="43"/>
        <v>0</v>
      </c>
      <c r="BJ228" s="3" t="s">
        <v>174</v>
      </c>
      <c r="BK228" s="81">
        <f t="shared" si="44"/>
        <v>0</v>
      </c>
      <c r="BL228" s="3" t="s">
        <v>213</v>
      </c>
      <c r="BM228" s="106" t="s">
        <v>1607</v>
      </c>
    </row>
    <row r="229" spans="2:65" s="18" customFormat="1" ht="37.9" customHeight="1">
      <c r="B229" s="121"/>
      <c r="C229" s="150" t="s">
        <v>593</v>
      </c>
      <c r="D229" s="150" t="s">
        <v>197</v>
      </c>
      <c r="E229" s="151" t="s">
        <v>1608</v>
      </c>
      <c r="F229" s="152" t="s">
        <v>1609</v>
      </c>
      <c r="G229" s="153" t="s">
        <v>419</v>
      </c>
      <c r="H229" s="154">
        <v>12</v>
      </c>
      <c r="I229" s="155"/>
      <c r="J229" s="155">
        <f t="shared" si="35"/>
        <v>0</v>
      </c>
      <c r="K229" s="156"/>
      <c r="L229" s="19"/>
      <c r="M229" s="157" t="s">
        <v>1</v>
      </c>
      <c r="N229" s="120" t="s">
        <v>42</v>
      </c>
      <c r="P229" s="158">
        <f t="shared" si="36"/>
        <v>0</v>
      </c>
      <c r="Q229" s="158">
        <v>0</v>
      </c>
      <c r="R229" s="158">
        <f t="shared" si="37"/>
        <v>0</v>
      </c>
      <c r="S229" s="158">
        <v>6.8000000000000005E-2</v>
      </c>
      <c r="T229" s="159">
        <f t="shared" si="38"/>
        <v>0.81600000000000006</v>
      </c>
      <c r="AR229" s="106" t="s">
        <v>213</v>
      </c>
      <c r="AT229" s="106" t="s">
        <v>197</v>
      </c>
      <c r="AU229" s="106" t="s">
        <v>174</v>
      </c>
      <c r="AY229" s="3" t="s">
        <v>194</v>
      </c>
      <c r="BE229" s="81">
        <f t="shared" si="39"/>
        <v>0</v>
      </c>
      <c r="BF229" s="81">
        <f t="shared" si="40"/>
        <v>0</v>
      </c>
      <c r="BG229" s="81">
        <f t="shared" si="41"/>
        <v>0</v>
      </c>
      <c r="BH229" s="81">
        <f t="shared" si="42"/>
        <v>0</v>
      </c>
      <c r="BI229" s="81">
        <f t="shared" si="43"/>
        <v>0</v>
      </c>
      <c r="BJ229" s="3" t="s">
        <v>174</v>
      </c>
      <c r="BK229" s="81">
        <f t="shared" si="44"/>
        <v>0</v>
      </c>
      <c r="BL229" s="3" t="s">
        <v>213</v>
      </c>
      <c r="BM229" s="106" t="s">
        <v>1610</v>
      </c>
    </row>
    <row r="230" spans="2:65" s="18" customFormat="1" ht="24.2" customHeight="1">
      <c r="B230" s="121"/>
      <c r="C230" s="150" t="s">
        <v>597</v>
      </c>
      <c r="D230" s="150" t="s">
        <v>197</v>
      </c>
      <c r="E230" s="151" t="s">
        <v>1611</v>
      </c>
      <c r="F230" s="152" t="s">
        <v>1612</v>
      </c>
      <c r="G230" s="153" t="s">
        <v>419</v>
      </c>
      <c r="H230" s="154">
        <v>120</v>
      </c>
      <c r="I230" s="155"/>
      <c r="J230" s="155">
        <f t="shared" si="35"/>
        <v>0</v>
      </c>
      <c r="K230" s="156"/>
      <c r="L230" s="19"/>
      <c r="M230" s="157" t="s">
        <v>1</v>
      </c>
      <c r="N230" s="120" t="s">
        <v>42</v>
      </c>
      <c r="P230" s="158">
        <f t="shared" si="36"/>
        <v>0</v>
      </c>
      <c r="Q230" s="158">
        <v>0</v>
      </c>
      <c r="R230" s="158">
        <f t="shared" si="37"/>
        <v>0</v>
      </c>
      <c r="S230" s="158">
        <v>9.2999999999999999E-2</v>
      </c>
      <c r="T230" s="159">
        <f t="shared" si="38"/>
        <v>11.16</v>
      </c>
      <c r="AR230" s="106" t="s">
        <v>213</v>
      </c>
      <c r="AT230" s="106" t="s">
        <v>197</v>
      </c>
      <c r="AU230" s="106" t="s">
        <v>174</v>
      </c>
      <c r="AY230" s="3" t="s">
        <v>194</v>
      </c>
      <c r="BE230" s="81">
        <f t="shared" si="39"/>
        <v>0</v>
      </c>
      <c r="BF230" s="81">
        <f t="shared" si="40"/>
        <v>0</v>
      </c>
      <c r="BG230" s="81">
        <f t="shared" si="41"/>
        <v>0</v>
      </c>
      <c r="BH230" s="81">
        <f t="shared" si="42"/>
        <v>0</v>
      </c>
      <c r="BI230" s="81">
        <f t="shared" si="43"/>
        <v>0</v>
      </c>
      <c r="BJ230" s="3" t="s">
        <v>174</v>
      </c>
      <c r="BK230" s="81">
        <f t="shared" si="44"/>
        <v>0</v>
      </c>
      <c r="BL230" s="3" t="s">
        <v>213</v>
      </c>
      <c r="BM230" s="106" t="s">
        <v>1613</v>
      </c>
    </row>
    <row r="231" spans="2:65" s="18" customFormat="1" ht="21.75" customHeight="1">
      <c r="B231" s="121"/>
      <c r="C231" s="150" t="s">
        <v>600</v>
      </c>
      <c r="D231" s="150" t="s">
        <v>197</v>
      </c>
      <c r="E231" s="151" t="s">
        <v>1614</v>
      </c>
      <c r="F231" s="152" t="s">
        <v>1615</v>
      </c>
      <c r="G231" s="153" t="s">
        <v>200</v>
      </c>
      <c r="H231" s="154">
        <v>148.251</v>
      </c>
      <c r="I231" s="155"/>
      <c r="J231" s="155">
        <f t="shared" si="35"/>
        <v>0</v>
      </c>
      <c r="K231" s="156"/>
      <c r="L231" s="19"/>
      <c r="M231" s="157" t="s">
        <v>1</v>
      </c>
      <c r="N231" s="120" t="s">
        <v>42</v>
      </c>
      <c r="P231" s="158">
        <f t="shared" si="36"/>
        <v>0</v>
      </c>
      <c r="Q231" s="158">
        <v>0</v>
      </c>
      <c r="R231" s="158">
        <f t="shared" si="37"/>
        <v>0</v>
      </c>
      <c r="S231" s="158">
        <v>0</v>
      </c>
      <c r="T231" s="159">
        <f t="shared" si="38"/>
        <v>0</v>
      </c>
      <c r="AR231" s="106" t="s">
        <v>213</v>
      </c>
      <c r="AT231" s="106" t="s">
        <v>197</v>
      </c>
      <c r="AU231" s="106" t="s">
        <v>174</v>
      </c>
      <c r="AY231" s="3" t="s">
        <v>194</v>
      </c>
      <c r="BE231" s="81">
        <f t="shared" si="39"/>
        <v>0</v>
      </c>
      <c r="BF231" s="81">
        <f t="shared" si="40"/>
        <v>0</v>
      </c>
      <c r="BG231" s="81">
        <f t="shared" si="41"/>
        <v>0</v>
      </c>
      <c r="BH231" s="81">
        <f t="shared" si="42"/>
        <v>0</v>
      </c>
      <c r="BI231" s="81">
        <f t="shared" si="43"/>
        <v>0</v>
      </c>
      <c r="BJ231" s="3" t="s">
        <v>174</v>
      </c>
      <c r="BK231" s="81">
        <f t="shared" si="44"/>
        <v>0</v>
      </c>
      <c r="BL231" s="3" t="s">
        <v>213</v>
      </c>
      <c r="BM231" s="106" t="s">
        <v>1616</v>
      </c>
    </row>
    <row r="232" spans="2:65" s="18" customFormat="1" ht="24.2" customHeight="1">
      <c r="B232" s="121"/>
      <c r="C232" s="150" t="s">
        <v>604</v>
      </c>
      <c r="D232" s="150" t="s">
        <v>197</v>
      </c>
      <c r="E232" s="151" t="s">
        <v>1617</v>
      </c>
      <c r="F232" s="152" t="s">
        <v>1618</v>
      </c>
      <c r="G232" s="153" t="s">
        <v>200</v>
      </c>
      <c r="H232" s="154">
        <v>1334.259</v>
      </c>
      <c r="I232" s="155"/>
      <c r="J232" s="155">
        <f t="shared" si="35"/>
        <v>0</v>
      </c>
      <c r="K232" s="156"/>
      <c r="L232" s="19"/>
      <c r="M232" s="157" t="s">
        <v>1</v>
      </c>
      <c r="N232" s="120" t="s">
        <v>42</v>
      </c>
      <c r="P232" s="158">
        <f t="shared" si="36"/>
        <v>0</v>
      </c>
      <c r="Q232" s="158">
        <v>0</v>
      </c>
      <c r="R232" s="158">
        <f t="shared" si="37"/>
        <v>0</v>
      </c>
      <c r="S232" s="158">
        <v>0</v>
      </c>
      <c r="T232" s="159">
        <f t="shared" si="38"/>
        <v>0</v>
      </c>
      <c r="AR232" s="106" t="s">
        <v>213</v>
      </c>
      <c r="AT232" s="106" t="s">
        <v>197</v>
      </c>
      <c r="AU232" s="106" t="s">
        <v>174</v>
      </c>
      <c r="AY232" s="3" t="s">
        <v>194</v>
      </c>
      <c r="BE232" s="81">
        <f t="shared" si="39"/>
        <v>0</v>
      </c>
      <c r="BF232" s="81">
        <f t="shared" si="40"/>
        <v>0</v>
      </c>
      <c r="BG232" s="81">
        <f t="shared" si="41"/>
        <v>0</v>
      </c>
      <c r="BH232" s="81">
        <f t="shared" si="42"/>
        <v>0</v>
      </c>
      <c r="BI232" s="81">
        <f t="shared" si="43"/>
        <v>0</v>
      </c>
      <c r="BJ232" s="3" t="s">
        <v>174</v>
      </c>
      <c r="BK232" s="81">
        <f t="shared" si="44"/>
        <v>0</v>
      </c>
      <c r="BL232" s="3" t="s">
        <v>213</v>
      </c>
      <c r="BM232" s="106" t="s">
        <v>1619</v>
      </c>
    </row>
    <row r="233" spans="2:65" s="18" customFormat="1" ht="24.2" customHeight="1">
      <c r="B233" s="121"/>
      <c r="C233" s="150" t="s">
        <v>608</v>
      </c>
      <c r="D233" s="150" t="s">
        <v>197</v>
      </c>
      <c r="E233" s="151" t="s">
        <v>1620</v>
      </c>
      <c r="F233" s="152" t="s">
        <v>1621</v>
      </c>
      <c r="G233" s="153" t="s">
        <v>200</v>
      </c>
      <c r="H233" s="154">
        <v>148.251</v>
      </c>
      <c r="I233" s="155"/>
      <c r="J233" s="155">
        <f t="shared" si="35"/>
        <v>0</v>
      </c>
      <c r="K233" s="156"/>
      <c r="L233" s="19"/>
      <c r="M233" s="157" t="s">
        <v>1</v>
      </c>
      <c r="N233" s="120" t="s">
        <v>42</v>
      </c>
      <c r="P233" s="158">
        <f t="shared" si="36"/>
        <v>0</v>
      </c>
      <c r="Q233" s="158">
        <v>0</v>
      </c>
      <c r="R233" s="158">
        <f t="shared" si="37"/>
        <v>0</v>
      </c>
      <c r="S233" s="158">
        <v>0</v>
      </c>
      <c r="T233" s="159">
        <f t="shared" si="38"/>
        <v>0</v>
      </c>
      <c r="AR233" s="106" t="s">
        <v>213</v>
      </c>
      <c r="AT233" s="106" t="s">
        <v>197</v>
      </c>
      <c r="AU233" s="106" t="s">
        <v>174</v>
      </c>
      <c r="AY233" s="3" t="s">
        <v>194</v>
      </c>
      <c r="BE233" s="81">
        <f t="shared" si="39"/>
        <v>0</v>
      </c>
      <c r="BF233" s="81">
        <f t="shared" si="40"/>
        <v>0</v>
      </c>
      <c r="BG233" s="81">
        <f t="shared" si="41"/>
        <v>0</v>
      </c>
      <c r="BH233" s="81">
        <f t="shared" si="42"/>
        <v>0</v>
      </c>
      <c r="BI233" s="81">
        <f t="shared" si="43"/>
        <v>0</v>
      </c>
      <c r="BJ233" s="3" t="s">
        <v>174</v>
      </c>
      <c r="BK233" s="81">
        <f t="shared" si="44"/>
        <v>0</v>
      </c>
      <c r="BL233" s="3" t="s">
        <v>213</v>
      </c>
      <c r="BM233" s="106" t="s">
        <v>1622</v>
      </c>
    </row>
    <row r="234" spans="2:65" s="18" customFormat="1" ht="24.2" customHeight="1">
      <c r="B234" s="121"/>
      <c r="C234" s="150" t="s">
        <v>612</v>
      </c>
      <c r="D234" s="150" t="s">
        <v>197</v>
      </c>
      <c r="E234" s="151" t="s">
        <v>1623</v>
      </c>
      <c r="F234" s="152" t="s">
        <v>1624</v>
      </c>
      <c r="G234" s="153" t="s">
        <v>200</v>
      </c>
      <c r="H234" s="154">
        <v>148.251</v>
      </c>
      <c r="I234" s="155"/>
      <c r="J234" s="155">
        <f t="shared" si="35"/>
        <v>0</v>
      </c>
      <c r="K234" s="156"/>
      <c r="L234" s="19"/>
      <c r="M234" s="157" t="s">
        <v>1</v>
      </c>
      <c r="N234" s="120" t="s">
        <v>42</v>
      </c>
      <c r="P234" s="158">
        <f t="shared" si="36"/>
        <v>0</v>
      </c>
      <c r="Q234" s="158">
        <v>0</v>
      </c>
      <c r="R234" s="158">
        <f t="shared" si="37"/>
        <v>0</v>
      </c>
      <c r="S234" s="158">
        <v>0</v>
      </c>
      <c r="T234" s="159">
        <f t="shared" si="38"/>
        <v>0</v>
      </c>
      <c r="AR234" s="106" t="s">
        <v>213</v>
      </c>
      <c r="AT234" s="106" t="s">
        <v>197</v>
      </c>
      <c r="AU234" s="106" t="s">
        <v>174</v>
      </c>
      <c r="AY234" s="3" t="s">
        <v>194</v>
      </c>
      <c r="BE234" s="81">
        <f t="shared" si="39"/>
        <v>0</v>
      </c>
      <c r="BF234" s="81">
        <f t="shared" si="40"/>
        <v>0</v>
      </c>
      <c r="BG234" s="81">
        <f t="shared" si="41"/>
        <v>0</v>
      </c>
      <c r="BH234" s="81">
        <f t="shared" si="42"/>
        <v>0</v>
      </c>
      <c r="BI234" s="81">
        <f t="shared" si="43"/>
        <v>0</v>
      </c>
      <c r="BJ234" s="3" t="s">
        <v>174</v>
      </c>
      <c r="BK234" s="81">
        <f t="shared" si="44"/>
        <v>0</v>
      </c>
      <c r="BL234" s="3" t="s">
        <v>213</v>
      </c>
      <c r="BM234" s="106" t="s">
        <v>1625</v>
      </c>
    </row>
    <row r="235" spans="2:65" s="18" customFormat="1" ht="24.2" customHeight="1">
      <c r="B235" s="121"/>
      <c r="C235" s="150" t="s">
        <v>616</v>
      </c>
      <c r="D235" s="150" t="s">
        <v>197</v>
      </c>
      <c r="E235" s="151" t="s">
        <v>1626</v>
      </c>
      <c r="F235" s="152" t="s">
        <v>1627</v>
      </c>
      <c r="G235" s="153" t="s">
        <v>200</v>
      </c>
      <c r="H235" s="154">
        <v>148.251</v>
      </c>
      <c r="I235" s="155"/>
      <c r="J235" s="155">
        <f t="shared" si="35"/>
        <v>0</v>
      </c>
      <c r="K235" s="156"/>
      <c r="L235" s="19"/>
      <c r="M235" s="157" t="s">
        <v>1</v>
      </c>
      <c r="N235" s="120" t="s">
        <v>42</v>
      </c>
      <c r="P235" s="158">
        <f t="shared" si="36"/>
        <v>0</v>
      </c>
      <c r="Q235" s="158">
        <v>0</v>
      </c>
      <c r="R235" s="158">
        <f t="shared" si="37"/>
        <v>0</v>
      </c>
      <c r="S235" s="158">
        <v>0</v>
      </c>
      <c r="T235" s="159">
        <f t="shared" si="38"/>
        <v>0</v>
      </c>
      <c r="AR235" s="106" t="s">
        <v>213</v>
      </c>
      <c r="AT235" s="106" t="s">
        <v>197</v>
      </c>
      <c r="AU235" s="106" t="s">
        <v>174</v>
      </c>
      <c r="AY235" s="3" t="s">
        <v>194</v>
      </c>
      <c r="BE235" s="81">
        <f t="shared" si="39"/>
        <v>0</v>
      </c>
      <c r="BF235" s="81">
        <f t="shared" si="40"/>
        <v>0</v>
      </c>
      <c r="BG235" s="81">
        <f t="shared" si="41"/>
        <v>0</v>
      </c>
      <c r="BH235" s="81">
        <f t="shared" si="42"/>
        <v>0</v>
      </c>
      <c r="BI235" s="81">
        <f t="shared" si="43"/>
        <v>0</v>
      </c>
      <c r="BJ235" s="3" t="s">
        <v>174</v>
      </c>
      <c r="BK235" s="81">
        <f t="shared" si="44"/>
        <v>0</v>
      </c>
      <c r="BL235" s="3" t="s">
        <v>213</v>
      </c>
      <c r="BM235" s="106" t="s">
        <v>1628</v>
      </c>
    </row>
    <row r="236" spans="2:65" s="137" customFormat="1" ht="22.9" customHeight="1">
      <c r="B236" s="138"/>
      <c r="D236" s="139" t="s">
        <v>75</v>
      </c>
      <c r="E236" s="148" t="s">
        <v>705</v>
      </c>
      <c r="F236" s="148" t="s">
        <v>1242</v>
      </c>
      <c r="I236" s="141"/>
      <c r="J236" s="149">
        <f>BK236</f>
        <v>0</v>
      </c>
      <c r="L236" s="138"/>
      <c r="M236" s="143"/>
      <c r="P236" s="144">
        <f>P237</f>
        <v>0</v>
      </c>
      <c r="R236" s="144">
        <f>R237</f>
        <v>0</v>
      </c>
      <c r="T236" s="145">
        <f>T237</f>
        <v>0</v>
      </c>
      <c r="AR236" s="139" t="s">
        <v>84</v>
      </c>
      <c r="AT236" s="146" t="s">
        <v>75</v>
      </c>
      <c r="AU236" s="146" t="s">
        <v>84</v>
      </c>
      <c r="AY236" s="139" t="s">
        <v>194</v>
      </c>
      <c r="BK236" s="147">
        <f>BK237</f>
        <v>0</v>
      </c>
    </row>
    <row r="237" spans="2:65" s="18" customFormat="1" ht="24.2" customHeight="1">
      <c r="B237" s="121"/>
      <c r="C237" s="150" t="s">
        <v>620</v>
      </c>
      <c r="D237" s="150" t="s">
        <v>197</v>
      </c>
      <c r="E237" s="151" t="s">
        <v>1629</v>
      </c>
      <c r="F237" s="152" t="s">
        <v>1630</v>
      </c>
      <c r="G237" s="153" t="s">
        <v>200</v>
      </c>
      <c r="H237" s="154">
        <v>331.57900000000001</v>
      </c>
      <c r="I237" s="155"/>
      <c r="J237" s="155">
        <f>ROUND(I237*H237,2)</f>
        <v>0</v>
      </c>
      <c r="K237" s="156"/>
      <c r="L237" s="19"/>
      <c r="M237" s="157" t="s">
        <v>1</v>
      </c>
      <c r="N237" s="120" t="s">
        <v>42</v>
      </c>
      <c r="P237" s="158">
        <f>O237*H237</f>
        <v>0</v>
      </c>
      <c r="Q237" s="158">
        <v>0</v>
      </c>
      <c r="R237" s="158">
        <f>Q237*H237</f>
        <v>0</v>
      </c>
      <c r="S237" s="158">
        <v>0</v>
      </c>
      <c r="T237" s="159">
        <f>S237*H237</f>
        <v>0</v>
      </c>
      <c r="AR237" s="106" t="s">
        <v>213</v>
      </c>
      <c r="AT237" s="106" t="s">
        <v>197</v>
      </c>
      <c r="AU237" s="106" t="s">
        <v>174</v>
      </c>
      <c r="AY237" s="3" t="s">
        <v>194</v>
      </c>
      <c r="BE237" s="81">
        <f>IF(N237="základná",J237,0)</f>
        <v>0</v>
      </c>
      <c r="BF237" s="81">
        <f>IF(N237="znížená",J237,0)</f>
        <v>0</v>
      </c>
      <c r="BG237" s="81">
        <f>IF(N237="zákl. prenesená",J237,0)</f>
        <v>0</v>
      </c>
      <c r="BH237" s="81">
        <f>IF(N237="zníž. prenesená",J237,0)</f>
        <v>0</v>
      </c>
      <c r="BI237" s="81">
        <f>IF(N237="nulová",J237,0)</f>
        <v>0</v>
      </c>
      <c r="BJ237" s="3" t="s">
        <v>174</v>
      </c>
      <c r="BK237" s="81">
        <f>ROUND(I237*H237,2)</f>
        <v>0</v>
      </c>
      <c r="BL237" s="3" t="s">
        <v>213</v>
      </c>
      <c r="BM237" s="106" t="s">
        <v>1631</v>
      </c>
    </row>
    <row r="238" spans="2:65" s="137" customFormat="1" ht="25.9" customHeight="1">
      <c r="B238" s="138"/>
      <c r="D238" s="139" t="s">
        <v>75</v>
      </c>
      <c r="E238" s="140" t="s">
        <v>1246</v>
      </c>
      <c r="F238" s="140" t="s">
        <v>1247</v>
      </c>
      <c r="I238" s="141"/>
      <c r="J238" s="142">
        <f>BK238</f>
        <v>0</v>
      </c>
      <c r="L238" s="138"/>
      <c r="M238" s="143"/>
      <c r="P238" s="144">
        <f>P239+P249+P253+P257+P263+P267+P281+P296+P300+P309+P312+P315</f>
        <v>0</v>
      </c>
      <c r="R238" s="144">
        <f>R239+R249+R253+R257+R263+R267+R281+R296+R300+R309+R312+R315</f>
        <v>685.16686563886003</v>
      </c>
      <c r="T238" s="145">
        <f>T239+T249+T253+T257+T263+T267+T281+T296+T300+T309+T312+T315</f>
        <v>4.62E-3</v>
      </c>
      <c r="AR238" s="139" t="s">
        <v>174</v>
      </c>
      <c r="AT238" s="146" t="s">
        <v>75</v>
      </c>
      <c r="AU238" s="146" t="s">
        <v>76</v>
      </c>
      <c r="AY238" s="139" t="s">
        <v>194</v>
      </c>
      <c r="BK238" s="147">
        <f>BK239+BK249+BK253+BK257+BK263+BK267+BK281+BK296+BK300+BK309+BK312+BK315</f>
        <v>0</v>
      </c>
    </row>
    <row r="239" spans="2:65" s="137" customFormat="1" ht="22.9" customHeight="1">
      <c r="B239" s="138"/>
      <c r="D239" s="139" t="s">
        <v>75</v>
      </c>
      <c r="E239" s="148" t="s">
        <v>1248</v>
      </c>
      <c r="F239" s="148" t="s">
        <v>1249</v>
      </c>
      <c r="I239" s="141"/>
      <c r="J239" s="149">
        <f>BK239</f>
        <v>0</v>
      </c>
      <c r="L239" s="138"/>
      <c r="M239" s="143"/>
      <c r="P239" s="144">
        <f>SUM(P240:P248)</f>
        <v>0</v>
      </c>
      <c r="R239" s="144">
        <f>SUM(R240:R248)</f>
        <v>0.21792195</v>
      </c>
      <c r="T239" s="145">
        <f>SUM(T240:T248)</f>
        <v>0</v>
      </c>
      <c r="AR239" s="139" t="s">
        <v>174</v>
      </c>
      <c r="AT239" s="146" t="s">
        <v>75</v>
      </c>
      <c r="AU239" s="146" t="s">
        <v>84</v>
      </c>
      <c r="AY239" s="139" t="s">
        <v>194</v>
      </c>
      <c r="BK239" s="147">
        <f>SUM(BK240:BK248)</f>
        <v>0</v>
      </c>
    </row>
    <row r="240" spans="2:65" s="18" customFormat="1" ht="24.2" customHeight="1">
      <c r="B240" s="121"/>
      <c r="C240" s="150" t="s">
        <v>624</v>
      </c>
      <c r="D240" s="150" t="s">
        <v>197</v>
      </c>
      <c r="E240" s="151" t="s">
        <v>1632</v>
      </c>
      <c r="F240" s="152" t="s">
        <v>1633</v>
      </c>
      <c r="G240" s="153" t="s">
        <v>419</v>
      </c>
      <c r="H240" s="154">
        <v>26.465</v>
      </c>
      <c r="I240" s="155"/>
      <c r="J240" s="155">
        <f t="shared" ref="J240:J248" si="45">ROUND(I240*H240,2)</f>
        <v>0</v>
      </c>
      <c r="K240" s="156"/>
      <c r="L240" s="19"/>
      <c r="M240" s="157" t="s">
        <v>1</v>
      </c>
      <c r="N240" s="120" t="s">
        <v>42</v>
      </c>
      <c r="P240" s="158">
        <f t="shared" ref="P240:P248" si="46">O240*H240</f>
        <v>0</v>
      </c>
      <c r="Q240" s="158">
        <v>7.5000000000000002E-4</v>
      </c>
      <c r="R240" s="158">
        <f t="shared" ref="R240:R248" si="47">Q240*H240</f>
        <v>1.9848750000000002E-2</v>
      </c>
      <c r="S240" s="158">
        <v>0</v>
      </c>
      <c r="T240" s="159">
        <f t="shared" ref="T240:T248" si="48">S240*H240</f>
        <v>0</v>
      </c>
      <c r="AR240" s="106" t="s">
        <v>257</v>
      </c>
      <c r="AT240" s="106" t="s">
        <v>197</v>
      </c>
      <c r="AU240" s="106" t="s">
        <v>174</v>
      </c>
      <c r="AY240" s="3" t="s">
        <v>194</v>
      </c>
      <c r="BE240" s="81">
        <f t="shared" ref="BE240:BE248" si="49">IF(N240="základná",J240,0)</f>
        <v>0</v>
      </c>
      <c r="BF240" s="81">
        <f t="shared" ref="BF240:BF248" si="50">IF(N240="znížená",J240,0)</f>
        <v>0</v>
      </c>
      <c r="BG240" s="81">
        <f t="shared" ref="BG240:BG248" si="51">IF(N240="zákl. prenesená",J240,0)</f>
        <v>0</v>
      </c>
      <c r="BH240" s="81">
        <f t="shared" ref="BH240:BH248" si="52">IF(N240="zníž. prenesená",J240,0)</f>
        <v>0</v>
      </c>
      <c r="BI240" s="81">
        <f t="shared" ref="BI240:BI248" si="53">IF(N240="nulová",J240,0)</f>
        <v>0</v>
      </c>
      <c r="BJ240" s="3" t="s">
        <v>174</v>
      </c>
      <c r="BK240" s="81">
        <f t="shared" ref="BK240:BK248" si="54">ROUND(I240*H240,2)</f>
        <v>0</v>
      </c>
      <c r="BL240" s="3" t="s">
        <v>257</v>
      </c>
      <c r="BM240" s="106" t="s">
        <v>1634</v>
      </c>
    </row>
    <row r="241" spans="2:65" s="18" customFormat="1" ht="37.9" customHeight="1">
      <c r="B241" s="121"/>
      <c r="C241" s="165" t="s">
        <v>628</v>
      </c>
      <c r="D241" s="165" t="s">
        <v>209</v>
      </c>
      <c r="E241" s="166" t="s">
        <v>1635</v>
      </c>
      <c r="F241" s="167" t="s">
        <v>1636</v>
      </c>
      <c r="G241" s="168" t="s">
        <v>419</v>
      </c>
      <c r="H241" s="169">
        <v>30.434999999999999</v>
      </c>
      <c r="I241" s="170"/>
      <c r="J241" s="170">
        <f t="shared" si="45"/>
        <v>0</v>
      </c>
      <c r="K241" s="171"/>
      <c r="L241" s="172"/>
      <c r="M241" s="173" t="s">
        <v>1</v>
      </c>
      <c r="N241" s="174" t="s">
        <v>42</v>
      </c>
      <c r="P241" s="158">
        <f t="shared" si="46"/>
        <v>0</v>
      </c>
      <c r="Q241" s="158">
        <v>2E-3</v>
      </c>
      <c r="R241" s="158">
        <f t="shared" si="47"/>
        <v>6.087E-2</v>
      </c>
      <c r="S241" s="158">
        <v>0</v>
      </c>
      <c r="T241" s="159">
        <f t="shared" si="48"/>
        <v>0</v>
      </c>
      <c r="AR241" s="106" t="s">
        <v>321</v>
      </c>
      <c r="AT241" s="106" t="s">
        <v>209</v>
      </c>
      <c r="AU241" s="106" t="s">
        <v>174</v>
      </c>
      <c r="AY241" s="3" t="s">
        <v>194</v>
      </c>
      <c r="BE241" s="81">
        <f t="shared" si="49"/>
        <v>0</v>
      </c>
      <c r="BF241" s="81">
        <f t="shared" si="50"/>
        <v>0</v>
      </c>
      <c r="BG241" s="81">
        <f t="shared" si="51"/>
        <v>0</v>
      </c>
      <c r="BH241" s="81">
        <f t="shared" si="52"/>
        <v>0</v>
      </c>
      <c r="BI241" s="81">
        <f t="shared" si="53"/>
        <v>0</v>
      </c>
      <c r="BJ241" s="3" t="s">
        <v>174</v>
      </c>
      <c r="BK241" s="81">
        <f t="shared" si="54"/>
        <v>0</v>
      </c>
      <c r="BL241" s="3" t="s">
        <v>257</v>
      </c>
      <c r="BM241" s="106" t="s">
        <v>1637</v>
      </c>
    </row>
    <row r="242" spans="2:65" s="18" customFormat="1" ht="24.2" customHeight="1">
      <c r="B242" s="121"/>
      <c r="C242" s="150" t="s">
        <v>632</v>
      </c>
      <c r="D242" s="150" t="s">
        <v>197</v>
      </c>
      <c r="E242" s="151" t="s">
        <v>1638</v>
      </c>
      <c r="F242" s="152" t="s">
        <v>1639</v>
      </c>
      <c r="G242" s="153" t="s">
        <v>419</v>
      </c>
      <c r="H242" s="154">
        <v>71.459999999999994</v>
      </c>
      <c r="I242" s="155"/>
      <c r="J242" s="155">
        <f t="shared" si="45"/>
        <v>0</v>
      </c>
      <c r="K242" s="156"/>
      <c r="L242" s="19"/>
      <c r="M242" s="157" t="s">
        <v>1</v>
      </c>
      <c r="N242" s="120" t="s">
        <v>42</v>
      </c>
      <c r="P242" s="158">
        <f t="shared" si="46"/>
        <v>0</v>
      </c>
      <c r="Q242" s="158">
        <v>5.4000000000000001E-4</v>
      </c>
      <c r="R242" s="158">
        <f t="shared" si="47"/>
        <v>3.8588399999999995E-2</v>
      </c>
      <c r="S242" s="158">
        <v>0</v>
      </c>
      <c r="T242" s="159">
        <f t="shared" si="48"/>
        <v>0</v>
      </c>
      <c r="AR242" s="106" t="s">
        <v>257</v>
      </c>
      <c r="AT242" s="106" t="s">
        <v>197</v>
      </c>
      <c r="AU242" s="106" t="s">
        <v>174</v>
      </c>
      <c r="AY242" s="3" t="s">
        <v>194</v>
      </c>
      <c r="BE242" s="81">
        <f t="shared" si="49"/>
        <v>0</v>
      </c>
      <c r="BF242" s="81">
        <f t="shared" si="50"/>
        <v>0</v>
      </c>
      <c r="BG242" s="81">
        <f t="shared" si="51"/>
        <v>0</v>
      </c>
      <c r="BH242" s="81">
        <f t="shared" si="52"/>
        <v>0</v>
      </c>
      <c r="BI242" s="81">
        <f t="shared" si="53"/>
        <v>0</v>
      </c>
      <c r="BJ242" s="3" t="s">
        <v>174</v>
      </c>
      <c r="BK242" s="81">
        <f t="shared" si="54"/>
        <v>0</v>
      </c>
      <c r="BL242" s="3" t="s">
        <v>257</v>
      </c>
      <c r="BM242" s="106" t="s">
        <v>1640</v>
      </c>
    </row>
    <row r="243" spans="2:65" s="18" customFormat="1" ht="16.5" customHeight="1">
      <c r="B243" s="121"/>
      <c r="C243" s="165" t="s">
        <v>636</v>
      </c>
      <c r="D243" s="165" t="s">
        <v>209</v>
      </c>
      <c r="E243" s="166" t="s">
        <v>1641</v>
      </c>
      <c r="F243" s="167" t="s">
        <v>1642</v>
      </c>
      <c r="G243" s="168" t="s">
        <v>227</v>
      </c>
      <c r="H243" s="169">
        <v>10.957000000000001</v>
      </c>
      <c r="I243" s="170"/>
      <c r="J243" s="170">
        <f t="shared" si="45"/>
        <v>0</v>
      </c>
      <c r="K243" s="171"/>
      <c r="L243" s="172"/>
      <c r="M243" s="173" t="s">
        <v>1</v>
      </c>
      <c r="N243" s="174" t="s">
        <v>42</v>
      </c>
      <c r="P243" s="158">
        <f t="shared" si="46"/>
        <v>0</v>
      </c>
      <c r="Q243" s="158">
        <v>0</v>
      </c>
      <c r="R243" s="158">
        <f t="shared" si="47"/>
        <v>0</v>
      </c>
      <c r="S243" s="158">
        <v>0</v>
      </c>
      <c r="T243" s="159">
        <f t="shared" si="48"/>
        <v>0</v>
      </c>
      <c r="AR243" s="106" t="s">
        <v>321</v>
      </c>
      <c r="AT243" s="106" t="s">
        <v>209</v>
      </c>
      <c r="AU243" s="106" t="s">
        <v>174</v>
      </c>
      <c r="AY243" s="3" t="s">
        <v>194</v>
      </c>
      <c r="BE243" s="81">
        <f t="shared" si="49"/>
        <v>0</v>
      </c>
      <c r="BF243" s="81">
        <f t="shared" si="50"/>
        <v>0</v>
      </c>
      <c r="BG243" s="81">
        <f t="shared" si="51"/>
        <v>0</v>
      </c>
      <c r="BH243" s="81">
        <f t="shared" si="52"/>
        <v>0</v>
      </c>
      <c r="BI243" s="81">
        <f t="shared" si="53"/>
        <v>0</v>
      </c>
      <c r="BJ243" s="3" t="s">
        <v>174</v>
      </c>
      <c r="BK243" s="81">
        <f t="shared" si="54"/>
        <v>0</v>
      </c>
      <c r="BL243" s="3" t="s">
        <v>257</v>
      </c>
      <c r="BM243" s="106" t="s">
        <v>1643</v>
      </c>
    </row>
    <row r="244" spans="2:65" s="18" customFormat="1" ht="37.9" customHeight="1">
      <c r="B244" s="121"/>
      <c r="C244" s="150" t="s">
        <v>641</v>
      </c>
      <c r="D244" s="150" t="s">
        <v>197</v>
      </c>
      <c r="E244" s="151" t="s">
        <v>1644</v>
      </c>
      <c r="F244" s="152" t="s">
        <v>1645</v>
      </c>
      <c r="G244" s="153" t="s">
        <v>419</v>
      </c>
      <c r="H244" s="154">
        <v>71.459999999999994</v>
      </c>
      <c r="I244" s="155"/>
      <c r="J244" s="155">
        <f t="shared" si="45"/>
        <v>0</v>
      </c>
      <c r="K244" s="156"/>
      <c r="L244" s="19"/>
      <c r="M244" s="157" t="s">
        <v>1</v>
      </c>
      <c r="N244" s="120" t="s">
        <v>42</v>
      </c>
      <c r="P244" s="158">
        <f t="shared" si="46"/>
        <v>0</v>
      </c>
      <c r="Q244" s="158">
        <v>0</v>
      </c>
      <c r="R244" s="158">
        <f t="shared" si="47"/>
        <v>0</v>
      </c>
      <c r="S244" s="158">
        <v>0</v>
      </c>
      <c r="T244" s="159">
        <f t="shared" si="48"/>
        <v>0</v>
      </c>
      <c r="AR244" s="106" t="s">
        <v>257</v>
      </c>
      <c r="AT244" s="106" t="s">
        <v>197</v>
      </c>
      <c r="AU244" s="106" t="s">
        <v>174</v>
      </c>
      <c r="AY244" s="3" t="s">
        <v>194</v>
      </c>
      <c r="BE244" s="81">
        <f t="shared" si="49"/>
        <v>0</v>
      </c>
      <c r="BF244" s="81">
        <f t="shared" si="50"/>
        <v>0</v>
      </c>
      <c r="BG244" s="81">
        <f t="shared" si="51"/>
        <v>0</v>
      </c>
      <c r="BH244" s="81">
        <f t="shared" si="52"/>
        <v>0</v>
      </c>
      <c r="BI244" s="81">
        <f t="shared" si="53"/>
        <v>0</v>
      </c>
      <c r="BJ244" s="3" t="s">
        <v>174</v>
      </c>
      <c r="BK244" s="81">
        <f t="shared" si="54"/>
        <v>0</v>
      </c>
      <c r="BL244" s="3" t="s">
        <v>257</v>
      </c>
      <c r="BM244" s="106" t="s">
        <v>1646</v>
      </c>
    </row>
    <row r="245" spans="2:65" s="18" customFormat="1" ht="16.5" customHeight="1">
      <c r="B245" s="121"/>
      <c r="C245" s="165" t="s">
        <v>645</v>
      </c>
      <c r="D245" s="165" t="s">
        <v>209</v>
      </c>
      <c r="E245" s="166" t="s">
        <v>1647</v>
      </c>
      <c r="F245" s="167" t="s">
        <v>1648</v>
      </c>
      <c r="G245" s="168" t="s">
        <v>419</v>
      </c>
      <c r="H245" s="169">
        <v>82.179000000000002</v>
      </c>
      <c r="I245" s="170"/>
      <c r="J245" s="170">
        <f t="shared" si="45"/>
        <v>0</v>
      </c>
      <c r="K245" s="171"/>
      <c r="L245" s="172"/>
      <c r="M245" s="173" t="s">
        <v>1</v>
      </c>
      <c r="N245" s="174" t="s">
        <v>42</v>
      </c>
      <c r="P245" s="158">
        <f t="shared" si="46"/>
        <v>0</v>
      </c>
      <c r="Q245" s="158">
        <v>5.9999999999999995E-4</v>
      </c>
      <c r="R245" s="158">
        <f t="shared" si="47"/>
        <v>4.9307399999999994E-2</v>
      </c>
      <c r="S245" s="158">
        <v>0</v>
      </c>
      <c r="T245" s="159">
        <f t="shared" si="48"/>
        <v>0</v>
      </c>
      <c r="AR245" s="106" t="s">
        <v>321</v>
      </c>
      <c r="AT245" s="106" t="s">
        <v>209</v>
      </c>
      <c r="AU245" s="106" t="s">
        <v>174</v>
      </c>
      <c r="AY245" s="3" t="s">
        <v>194</v>
      </c>
      <c r="BE245" s="81">
        <f t="shared" si="49"/>
        <v>0</v>
      </c>
      <c r="BF245" s="81">
        <f t="shared" si="50"/>
        <v>0</v>
      </c>
      <c r="BG245" s="81">
        <f t="shared" si="51"/>
        <v>0</v>
      </c>
      <c r="BH245" s="81">
        <f t="shared" si="52"/>
        <v>0</v>
      </c>
      <c r="BI245" s="81">
        <f t="shared" si="53"/>
        <v>0</v>
      </c>
      <c r="BJ245" s="3" t="s">
        <v>174</v>
      </c>
      <c r="BK245" s="81">
        <f t="shared" si="54"/>
        <v>0</v>
      </c>
      <c r="BL245" s="3" t="s">
        <v>257</v>
      </c>
      <c r="BM245" s="106" t="s">
        <v>1649</v>
      </c>
    </row>
    <row r="246" spans="2:65" s="18" customFormat="1" ht="37.9" customHeight="1">
      <c r="B246" s="121"/>
      <c r="C246" s="150" t="s">
        <v>649</v>
      </c>
      <c r="D246" s="150" t="s">
        <v>197</v>
      </c>
      <c r="E246" s="151" t="s">
        <v>1650</v>
      </c>
      <c r="F246" s="152" t="s">
        <v>1651</v>
      </c>
      <c r="G246" s="153" t="s">
        <v>419</v>
      </c>
      <c r="H246" s="154">
        <v>71.459999999999994</v>
      </c>
      <c r="I246" s="155"/>
      <c r="J246" s="155">
        <f t="shared" si="45"/>
        <v>0</v>
      </c>
      <c r="K246" s="156"/>
      <c r="L246" s="19"/>
      <c r="M246" s="157" t="s">
        <v>1</v>
      </c>
      <c r="N246" s="120" t="s">
        <v>42</v>
      </c>
      <c r="P246" s="158">
        <f t="shared" si="46"/>
        <v>0</v>
      </c>
      <c r="Q246" s="158">
        <v>0</v>
      </c>
      <c r="R246" s="158">
        <f t="shared" si="47"/>
        <v>0</v>
      </c>
      <c r="S246" s="158">
        <v>0</v>
      </c>
      <c r="T246" s="159">
        <f t="shared" si="48"/>
        <v>0</v>
      </c>
      <c r="AR246" s="106" t="s">
        <v>257</v>
      </c>
      <c r="AT246" s="106" t="s">
        <v>197</v>
      </c>
      <c r="AU246" s="106" t="s">
        <v>174</v>
      </c>
      <c r="AY246" s="3" t="s">
        <v>194</v>
      </c>
      <c r="BE246" s="81">
        <f t="shared" si="49"/>
        <v>0</v>
      </c>
      <c r="BF246" s="81">
        <f t="shared" si="50"/>
        <v>0</v>
      </c>
      <c r="BG246" s="81">
        <f t="shared" si="51"/>
        <v>0</v>
      </c>
      <c r="BH246" s="81">
        <f t="shared" si="52"/>
        <v>0</v>
      </c>
      <c r="BI246" s="81">
        <f t="shared" si="53"/>
        <v>0</v>
      </c>
      <c r="BJ246" s="3" t="s">
        <v>174</v>
      </c>
      <c r="BK246" s="81">
        <f t="shared" si="54"/>
        <v>0</v>
      </c>
      <c r="BL246" s="3" t="s">
        <v>257</v>
      </c>
      <c r="BM246" s="106" t="s">
        <v>1652</v>
      </c>
    </row>
    <row r="247" spans="2:65" s="18" customFormat="1" ht="16.5" customHeight="1">
      <c r="B247" s="121"/>
      <c r="C247" s="165" t="s">
        <v>653</v>
      </c>
      <c r="D247" s="165" t="s">
        <v>209</v>
      </c>
      <c r="E247" s="166" t="s">
        <v>1647</v>
      </c>
      <c r="F247" s="167" t="s">
        <v>1648</v>
      </c>
      <c r="G247" s="168" t="s">
        <v>419</v>
      </c>
      <c r="H247" s="169">
        <v>82.179000000000002</v>
      </c>
      <c r="I247" s="170"/>
      <c r="J247" s="170">
        <f t="shared" si="45"/>
        <v>0</v>
      </c>
      <c r="K247" s="171"/>
      <c r="L247" s="172"/>
      <c r="M247" s="173" t="s">
        <v>1</v>
      </c>
      <c r="N247" s="174" t="s">
        <v>42</v>
      </c>
      <c r="P247" s="158">
        <f t="shared" si="46"/>
        <v>0</v>
      </c>
      <c r="Q247" s="158">
        <v>5.9999999999999995E-4</v>
      </c>
      <c r="R247" s="158">
        <f t="shared" si="47"/>
        <v>4.9307399999999994E-2</v>
      </c>
      <c r="S247" s="158">
        <v>0</v>
      </c>
      <c r="T247" s="159">
        <f t="shared" si="48"/>
        <v>0</v>
      </c>
      <c r="AR247" s="106" t="s">
        <v>321</v>
      </c>
      <c r="AT247" s="106" t="s">
        <v>209</v>
      </c>
      <c r="AU247" s="106" t="s">
        <v>174</v>
      </c>
      <c r="AY247" s="3" t="s">
        <v>194</v>
      </c>
      <c r="BE247" s="81">
        <f t="shared" si="49"/>
        <v>0</v>
      </c>
      <c r="BF247" s="81">
        <f t="shared" si="50"/>
        <v>0</v>
      </c>
      <c r="BG247" s="81">
        <f t="shared" si="51"/>
        <v>0</v>
      </c>
      <c r="BH247" s="81">
        <f t="shared" si="52"/>
        <v>0</v>
      </c>
      <c r="BI247" s="81">
        <f t="shared" si="53"/>
        <v>0</v>
      </c>
      <c r="BJ247" s="3" t="s">
        <v>174</v>
      </c>
      <c r="BK247" s="81">
        <f t="shared" si="54"/>
        <v>0</v>
      </c>
      <c r="BL247" s="3" t="s">
        <v>257</v>
      </c>
      <c r="BM247" s="106" t="s">
        <v>1653</v>
      </c>
    </row>
    <row r="248" spans="2:65" s="18" customFormat="1" ht="24.2" customHeight="1">
      <c r="B248" s="121"/>
      <c r="C248" s="150" t="s">
        <v>657</v>
      </c>
      <c r="D248" s="150" t="s">
        <v>197</v>
      </c>
      <c r="E248" s="151" t="s">
        <v>1256</v>
      </c>
      <c r="F248" s="152" t="s">
        <v>1257</v>
      </c>
      <c r="G248" s="153" t="s">
        <v>1258</v>
      </c>
      <c r="H248" s="154"/>
      <c r="I248" s="155"/>
      <c r="J248" s="155">
        <f t="shared" si="45"/>
        <v>0</v>
      </c>
      <c r="K248" s="156"/>
      <c r="L248" s="19"/>
      <c r="M248" s="157" t="s">
        <v>1</v>
      </c>
      <c r="N248" s="120" t="s">
        <v>42</v>
      </c>
      <c r="P248" s="158">
        <f t="shared" si="46"/>
        <v>0</v>
      </c>
      <c r="Q248" s="158">
        <v>0</v>
      </c>
      <c r="R248" s="158">
        <f t="shared" si="47"/>
        <v>0</v>
      </c>
      <c r="S248" s="158">
        <v>0</v>
      </c>
      <c r="T248" s="159">
        <f t="shared" si="48"/>
        <v>0</v>
      </c>
      <c r="AR248" s="106" t="s">
        <v>257</v>
      </c>
      <c r="AT248" s="106" t="s">
        <v>197</v>
      </c>
      <c r="AU248" s="106" t="s">
        <v>174</v>
      </c>
      <c r="AY248" s="3" t="s">
        <v>194</v>
      </c>
      <c r="BE248" s="81">
        <f t="shared" si="49"/>
        <v>0</v>
      </c>
      <c r="BF248" s="81">
        <f t="shared" si="50"/>
        <v>0</v>
      </c>
      <c r="BG248" s="81">
        <f t="shared" si="51"/>
        <v>0</v>
      </c>
      <c r="BH248" s="81">
        <f t="shared" si="52"/>
        <v>0</v>
      </c>
      <c r="BI248" s="81">
        <f t="shared" si="53"/>
        <v>0</v>
      </c>
      <c r="BJ248" s="3" t="s">
        <v>174</v>
      </c>
      <c r="BK248" s="81">
        <f t="shared" si="54"/>
        <v>0</v>
      </c>
      <c r="BL248" s="3" t="s">
        <v>257</v>
      </c>
      <c r="BM248" s="106" t="s">
        <v>1654</v>
      </c>
    </row>
    <row r="249" spans="2:65" s="137" customFormat="1" ht="22.9" customHeight="1">
      <c r="B249" s="138"/>
      <c r="D249" s="139" t="s">
        <v>75</v>
      </c>
      <c r="E249" s="148" t="s">
        <v>1655</v>
      </c>
      <c r="F249" s="148" t="s">
        <v>1656</v>
      </c>
      <c r="I249" s="141"/>
      <c r="J249" s="149">
        <f>BK249</f>
        <v>0</v>
      </c>
      <c r="L249" s="138"/>
      <c r="M249" s="143"/>
      <c r="P249" s="144">
        <f>SUM(P250:P252)</f>
        <v>0</v>
      </c>
      <c r="R249" s="144">
        <f>SUM(R250:R252)</f>
        <v>2.3709000000000001E-2</v>
      </c>
      <c r="T249" s="145">
        <f>SUM(T250:T252)</f>
        <v>0</v>
      </c>
      <c r="AR249" s="139" t="s">
        <v>174</v>
      </c>
      <c r="AT249" s="146" t="s">
        <v>75</v>
      </c>
      <c r="AU249" s="146" t="s">
        <v>84</v>
      </c>
      <c r="AY249" s="139" t="s">
        <v>194</v>
      </c>
      <c r="BK249" s="147">
        <f>SUM(BK250:BK252)</f>
        <v>0</v>
      </c>
    </row>
    <row r="250" spans="2:65" s="18" customFormat="1" ht="24.2" customHeight="1">
      <c r="B250" s="121"/>
      <c r="C250" s="150" t="s">
        <v>661</v>
      </c>
      <c r="D250" s="150" t="s">
        <v>197</v>
      </c>
      <c r="E250" s="151" t="s">
        <v>1657</v>
      </c>
      <c r="F250" s="152" t="s">
        <v>1658</v>
      </c>
      <c r="G250" s="153" t="s">
        <v>1659</v>
      </c>
      <c r="H250" s="154">
        <v>35</v>
      </c>
      <c r="I250" s="155"/>
      <c r="J250" s="155">
        <f>ROUND(I250*H250,2)</f>
        <v>0</v>
      </c>
      <c r="K250" s="156"/>
      <c r="L250" s="177" t="s">
        <v>3462</v>
      </c>
      <c r="M250" s="157" t="s">
        <v>1</v>
      </c>
      <c r="N250" s="120" t="s">
        <v>42</v>
      </c>
      <c r="P250" s="158">
        <f>O250*H250</f>
        <v>0</v>
      </c>
      <c r="Q250" s="158">
        <v>2.074E-4</v>
      </c>
      <c r="R250" s="158">
        <f>Q250*H250</f>
        <v>7.2589999999999998E-3</v>
      </c>
      <c r="S250" s="158">
        <v>0</v>
      </c>
      <c r="T250" s="159">
        <f>S250*H250</f>
        <v>0</v>
      </c>
      <c r="AR250" s="106" t="s">
        <v>257</v>
      </c>
      <c r="AT250" s="106" t="s">
        <v>197</v>
      </c>
      <c r="AU250" s="106" t="s">
        <v>174</v>
      </c>
      <c r="AY250" s="3" t="s">
        <v>194</v>
      </c>
      <c r="BE250" s="81">
        <f>IF(N250="základná",J250,0)</f>
        <v>0</v>
      </c>
      <c r="BF250" s="81">
        <f>IF(N250="znížená",J250,0)</f>
        <v>0</v>
      </c>
      <c r="BG250" s="81">
        <f>IF(N250="zákl. prenesená",J250,0)</f>
        <v>0</v>
      </c>
      <c r="BH250" s="81">
        <f>IF(N250="zníž. prenesená",J250,0)</f>
        <v>0</v>
      </c>
      <c r="BI250" s="81">
        <f>IF(N250="nulová",J250,0)</f>
        <v>0</v>
      </c>
      <c r="BJ250" s="3" t="s">
        <v>174</v>
      </c>
      <c r="BK250" s="81">
        <f>ROUND(I250*H250,2)</f>
        <v>0</v>
      </c>
      <c r="BL250" s="3" t="s">
        <v>257</v>
      </c>
      <c r="BM250" s="106" t="s">
        <v>1660</v>
      </c>
    </row>
    <row r="251" spans="2:65" s="18" customFormat="1" ht="16.5" customHeight="1">
      <c r="B251" s="121"/>
      <c r="C251" s="165" t="s">
        <v>665</v>
      </c>
      <c r="D251" s="165" t="s">
        <v>209</v>
      </c>
      <c r="E251" s="166" t="s">
        <v>1661</v>
      </c>
      <c r="F251" s="167" t="s">
        <v>1662</v>
      </c>
      <c r="G251" s="168" t="s">
        <v>1659</v>
      </c>
      <c r="H251" s="169">
        <v>35</v>
      </c>
      <c r="I251" s="170"/>
      <c r="J251" s="170">
        <f>ROUND(I251*H251,2)</f>
        <v>0</v>
      </c>
      <c r="K251" s="171"/>
      <c r="L251" s="177" t="s">
        <v>3462</v>
      </c>
      <c r="M251" s="173" t="s">
        <v>1</v>
      </c>
      <c r="N251" s="174" t="s">
        <v>42</v>
      </c>
      <c r="P251" s="158">
        <f>O251*H251</f>
        <v>0</v>
      </c>
      <c r="Q251" s="158">
        <v>4.6999999999999999E-4</v>
      </c>
      <c r="R251" s="158">
        <f>Q251*H251</f>
        <v>1.6449999999999999E-2</v>
      </c>
      <c r="S251" s="158">
        <v>0</v>
      </c>
      <c r="T251" s="159">
        <f>S251*H251</f>
        <v>0</v>
      </c>
      <c r="AR251" s="106" t="s">
        <v>321</v>
      </c>
      <c r="AT251" s="106" t="s">
        <v>209</v>
      </c>
      <c r="AU251" s="106" t="s">
        <v>174</v>
      </c>
      <c r="AY251" s="3" t="s">
        <v>194</v>
      </c>
      <c r="BE251" s="81">
        <f>IF(N251="základná",J251,0)</f>
        <v>0</v>
      </c>
      <c r="BF251" s="81">
        <f>IF(N251="znížená",J251,0)</f>
        <v>0</v>
      </c>
      <c r="BG251" s="81">
        <f>IF(N251="zákl. prenesená",J251,0)</f>
        <v>0</v>
      </c>
      <c r="BH251" s="81">
        <f>IF(N251="zníž. prenesená",J251,0)</f>
        <v>0</v>
      </c>
      <c r="BI251" s="81">
        <f>IF(N251="nulová",J251,0)</f>
        <v>0</v>
      </c>
      <c r="BJ251" s="3" t="s">
        <v>174</v>
      </c>
      <c r="BK251" s="81">
        <f>ROUND(I251*H251,2)</f>
        <v>0</v>
      </c>
      <c r="BL251" s="3" t="s">
        <v>257</v>
      </c>
      <c r="BM251" s="106" t="s">
        <v>1663</v>
      </c>
    </row>
    <row r="252" spans="2:65" s="18" customFormat="1" ht="24.2" customHeight="1">
      <c r="B252" s="121"/>
      <c r="C252" s="150" t="s">
        <v>669</v>
      </c>
      <c r="D252" s="150" t="s">
        <v>197</v>
      </c>
      <c r="E252" s="151" t="s">
        <v>1664</v>
      </c>
      <c r="F252" s="152" t="s">
        <v>1665</v>
      </c>
      <c r="G252" s="153" t="s">
        <v>1258</v>
      </c>
      <c r="H252" s="154"/>
      <c r="I252" s="155"/>
      <c r="J252" s="155">
        <f>ROUND(I252*H252,2)</f>
        <v>0</v>
      </c>
      <c r="K252" s="156"/>
      <c r="L252" s="177" t="s">
        <v>3462</v>
      </c>
      <c r="M252" s="157" t="s">
        <v>1</v>
      </c>
      <c r="N252" s="120" t="s">
        <v>42</v>
      </c>
      <c r="P252" s="158">
        <f>O252*H252</f>
        <v>0</v>
      </c>
      <c r="Q252" s="158">
        <v>0</v>
      </c>
      <c r="R252" s="158">
        <f>Q252*H252</f>
        <v>0</v>
      </c>
      <c r="S252" s="158">
        <v>0</v>
      </c>
      <c r="T252" s="159">
        <f>S252*H252</f>
        <v>0</v>
      </c>
      <c r="AR252" s="106" t="s">
        <v>257</v>
      </c>
      <c r="AT252" s="106" t="s">
        <v>197</v>
      </c>
      <c r="AU252" s="106" t="s">
        <v>174</v>
      </c>
      <c r="AY252" s="3" t="s">
        <v>194</v>
      </c>
      <c r="BE252" s="81">
        <f>IF(N252="základná",J252,0)</f>
        <v>0</v>
      </c>
      <c r="BF252" s="81">
        <f>IF(N252="znížená",J252,0)</f>
        <v>0</v>
      </c>
      <c r="BG252" s="81">
        <f>IF(N252="zákl. prenesená",J252,0)</f>
        <v>0</v>
      </c>
      <c r="BH252" s="81">
        <f>IF(N252="zníž. prenesená",J252,0)</f>
        <v>0</v>
      </c>
      <c r="BI252" s="81">
        <f>IF(N252="nulová",J252,0)</f>
        <v>0</v>
      </c>
      <c r="BJ252" s="3" t="s">
        <v>174</v>
      </c>
      <c r="BK252" s="81">
        <f>ROUND(I252*H252,2)</f>
        <v>0</v>
      </c>
      <c r="BL252" s="3" t="s">
        <v>257</v>
      </c>
      <c r="BM252" s="106" t="s">
        <v>1666</v>
      </c>
    </row>
    <row r="253" spans="2:65" s="137" customFormat="1" ht="22.9" customHeight="1">
      <c r="B253" s="138"/>
      <c r="D253" s="139" t="s">
        <v>75</v>
      </c>
      <c r="E253" s="148" t="s">
        <v>1260</v>
      </c>
      <c r="F253" s="148" t="s">
        <v>1261</v>
      </c>
      <c r="I253" s="141"/>
      <c r="J253" s="149">
        <f>BK253</f>
        <v>0</v>
      </c>
      <c r="L253" s="138"/>
      <c r="M253" s="143"/>
      <c r="P253" s="144">
        <f>SUM(P254:P256)</f>
        <v>0</v>
      </c>
      <c r="R253" s="144">
        <f>SUM(R254:R256)</f>
        <v>5.7599999999999998E-2</v>
      </c>
      <c r="T253" s="145">
        <f>SUM(T254:T256)</f>
        <v>0</v>
      </c>
      <c r="AR253" s="139" t="s">
        <v>174</v>
      </c>
      <c r="AT253" s="146" t="s">
        <v>75</v>
      </c>
      <c r="AU253" s="146" t="s">
        <v>84</v>
      </c>
      <c r="AY253" s="139" t="s">
        <v>194</v>
      </c>
      <c r="BK253" s="147">
        <f>SUM(BK254:BK256)</f>
        <v>0</v>
      </c>
    </row>
    <row r="254" spans="2:65" s="18" customFormat="1" ht="16.5" customHeight="1">
      <c r="B254" s="121"/>
      <c r="C254" s="150" t="s">
        <v>673</v>
      </c>
      <c r="D254" s="150" t="s">
        <v>197</v>
      </c>
      <c r="E254" s="151" t="s">
        <v>1388</v>
      </c>
      <c r="F254" s="152" t="s">
        <v>1389</v>
      </c>
      <c r="G254" s="153" t="s">
        <v>227</v>
      </c>
      <c r="H254" s="154">
        <v>6</v>
      </c>
      <c r="I254" s="155"/>
      <c r="J254" s="155">
        <f>ROUND(I254*H254,2)</f>
        <v>0</v>
      </c>
      <c r="K254" s="156"/>
      <c r="L254" s="19"/>
      <c r="M254" s="157" t="s">
        <v>1</v>
      </c>
      <c r="N254" s="120" t="s">
        <v>42</v>
      </c>
      <c r="P254" s="158">
        <f>O254*H254</f>
        <v>0</v>
      </c>
      <c r="Q254" s="158">
        <v>0</v>
      </c>
      <c r="R254" s="158">
        <f>Q254*H254</f>
        <v>0</v>
      </c>
      <c r="S254" s="158">
        <v>0</v>
      </c>
      <c r="T254" s="159">
        <f>S254*H254</f>
        <v>0</v>
      </c>
      <c r="AR254" s="106" t="s">
        <v>257</v>
      </c>
      <c r="AT254" s="106" t="s">
        <v>197</v>
      </c>
      <c r="AU254" s="106" t="s">
        <v>174</v>
      </c>
      <c r="AY254" s="3" t="s">
        <v>194</v>
      </c>
      <c r="BE254" s="81">
        <f>IF(N254="základná",J254,0)</f>
        <v>0</v>
      </c>
      <c r="BF254" s="81">
        <f>IF(N254="znížená",J254,0)</f>
        <v>0</v>
      </c>
      <c r="BG254" s="81">
        <f>IF(N254="zákl. prenesená",J254,0)</f>
        <v>0</v>
      </c>
      <c r="BH254" s="81">
        <f>IF(N254="zníž. prenesená",J254,0)</f>
        <v>0</v>
      </c>
      <c r="BI254" s="81">
        <f>IF(N254="nulová",J254,0)</f>
        <v>0</v>
      </c>
      <c r="BJ254" s="3" t="s">
        <v>174</v>
      </c>
      <c r="BK254" s="81">
        <f>ROUND(I254*H254,2)</f>
        <v>0</v>
      </c>
      <c r="BL254" s="3" t="s">
        <v>257</v>
      </c>
      <c r="BM254" s="106" t="s">
        <v>1667</v>
      </c>
    </row>
    <row r="255" spans="2:65" s="18" customFormat="1" ht="16.5" customHeight="1">
      <c r="B255" s="121"/>
      <c r="C255" s="165" t="s">
        <v>677</v>
      </c>
      <c r="D255" s="165" t="s">
        <v>209</v>
      </c>
      <c r="E255" s="166" t="s">
        <v>1668</v>
      </c>
      <c r="F255" s="167" t="s">
        <v>1669</v>
      </c>
      <c r="G255" s="168" t="s">
        <v>227</v>
      </c>
      <c r="H255" s="169">
        <v>6</v>
      </c>
      <c r="I255" s="170"/>
      <c r="J255" s="170">
        <f>ROUND(I255*H255,2)</f>
        <v>0</v>
      </c>
      <c r="K255" s="171"/>
      <c r="L255" s="177" t="s">
        <v>3462</v>
      </c>
      <c r="M255" s="173" t="s">
        <v>1</v>
      </c>
      <c r="N255" s="174" t="s">
        <v>42</v>
      </c>
      <c r="P255" s="158">
        <f>O255*H255</f>
        <v>0</v>
      </c>
      <c r="Q255" s="158">
        <v>9.5999999999999992E-3</v>
      </c>
      <c r="R255" s="158">
        <f>Q255*H255</f>
        <v>5.7599999999999998E-2</v>
      </c>
      <c r="S255" s="158">
        <v>0</v>
      </c>
      <c r="T255" s="159">
        <f>S255*H255</f>
        <v>0</v>
      </c>
      <c r="AR255" s="106" t="s">
        <v>321</v>
      </c>
      <c r="AT255" s="106" t="s">
        <v>209</v>
      </c>
      <c r="AU255" s="106" t="s">
        <v>174</v>
      </c>
      <c r="AY255" s="3" t="s">
        <v>194</v>
      </c>
      <c r="BE255" s="81">
        <f>IF(N255="základná",J255,0)</f>
        <v>0</v>
      </c>
      <c r="BF255" s="81">
        <f>IF(N255="znížená",J255,0)</f>
        <v>0</v>
      </c>
      <c r="BG255" s="81">
        <f>IF(N255="zákl. prenesená",J255,0)</f>
        <v>0</v>
      </c>
      <c r="BH255" s="81">
        <f>IF(N255="zníž. prenesená",J255,0)</f>
        <v>0</v>
      </c>
      <c r="BI255" s="81">
        <f>IF(N255="nulová",J255,0)</f>
        <v>0</v>
      </c>
      <c r="BJ255" s="3" t="s">
        <v>174</v>
      </c>
      <c r="BK255" s="81">
        <f>ROUND(I255*H255,2)</f>
        <v>0</v>
      </c>
      <c r="BL255" s="3" t="s">
        <v>257</v>
      </c>
      <c r="BM255" s="106" t="s">
        <v>1670</v>
      </c>
    </row>
    <row r="256" spans="2:65" s="18" customFormat="1" ht="24.2" customHeight="1">
      <c r="B256" s="121"/>
      <c r="C256" s="150" t="s">
        <v>681</v>
      </c>
      <c r="D256" s="150" t="s">
        <v>197</v>
      </c>
      <c r="E256" s="151" t="s">
        <v>1268</v>
      </c>
      <c r="F256" s="152" t="s">
        <v>1269</v>
      </c>
      <c r="G256" s="153" t="s">
        <v>1258</v>
      </c>
      <c r="H256" s="154"/>
      <c r="I256" s="155"/>
      <c r="J256" s="155">
        <f>ROUND(I256*H256,2)</f>
        <v>0</v>
      </c>
      <c r="K256" s="156"/>
      <c r="L256" s="19"/>
      <c r="M256" s="157" t="s">
        <v>1</v>
      </c>
      <c r="N256" s="120" t="s">
        <v>42</v>
      </c>
      <c r="P256" s="158">
        <f>O256*H256</f>
        <v>0</v>
      </c>
      <c r="Q256" s="158">
        <v>0</v>
      </c>
      <c r="R256" s="158">
        <f>Q256*H256</f>
        <v>0</v>
      </c>
      <c r="S256" s="158">
        <v>0</v>
      </c>
      <c r="T256" s="159">
        <f>S256*H256</f>
        <v>0</v>
      </c>
      <c r="AR256" s="106" t="s">
        <v>257</v>
      </c>
      <c r="AT256" s="106" t="s">
        <v>197</v>
      </c>
      <c r="AU256" s="106" t="s">
        <v>174</v>
      </c>
      <c r="AY256" s="3" t="s">
        <v>194</v>
      </c>
      <c r="BE256" s="81">
        <f>IF(N256="základná",J256,0)</f>
        <v>0</v>
      </c>
      <c r="BF256" s="81">
        <f>IF(N256="znížená",J256,0)</f>
        <v>0</v>
      </c>
      <c r="BG256" s="81">
        <f>IF(N256="zákl. prenesená",J256,0)</f>
        <v>0</v>
      </c>
      <c r="BH256" s="81">
        <f>IF(N256="zníž. prenesená",J256,0)</f>
        <v>0</v>
      </c>
      <c r="BI256" s="81">
        <f>IF(N256="nulová",J256,0)</f>
        <v>0</v>
      </c>
      <c r="BJ256" s="3" t="s">
        <v>174</v>
      </c>
      <c r="BK256" s="81">
        <f>ROUND(I256*H256,2)</f>
        <v>0</v>
      </c>
      <c r="BL256" s="3" t="s">
        <v>257</v>
      </c>
      <c r="BM256" s="106" t="s">
        <v>1671</v>
      </c>
    </row>
    <row r="257" spans="2:65" s="137" customFormat="1" ht="22.9" customHeight="1">
      <c r="B257" s="138"/>
      <c r="D257" s="139" t="s">
        <v>75</v>
      </c>
      <c r="E257" s="148" t="s">
        <v>1672</v>
      </c>
      <c r="F257" s="148" t="s">
        <v>1673</v>
      </c>
      <c r="I257" s="141"/>
      <c r="J257" s="149">
        <f>BK257</f>
        <v>0</v>
      </c>
      <c r="L257" s="138"/>
      <c r="M257" s="143"/>
      <c r="P257" s="144">
        <f>SUM(P258:P262)</f>
        <v>0</v>
      </c>
      <c r="R257" s="144">
        <f>SUM(R258:R262)</f>
        <v>2.42264100486</v>
      </c>
      <c r="T257" s="145">
        <f>SUM(T258:T262)</f>
        <v>0</v>
      </c>
      <c r="AR257" s="139" t="s">
        <v>174</v>
      </c>
      <c r="AT257" s="146" t="s">
        <v>75</v>
      </c>
      <c r="AU257" s="146" t="s">
        <v>84</v>
      </c>
      <c r="AY257" s="139" t="s">
        <v>194</v>
      </c>
      <c r="BK257" s="147">
        <f>SUM(BK258:BK262)</f>
        <v>0</v>
      </c>
    </row>
    <row r="258" spans="2:65" s="18" customFormat="1" ht="44.25" customHeight="1">
      <c r="B258" s="121"/>
      <c r="C258" s="150" t="s">
        <v>685</v>
      </c>
      <c r="D258" s="150" t="s">
        <v>197</v>
      </c>
      <c r="E258" s="151" t="s">
        <v>1674</v>
      </c>
      <c r="F258" s="152" t="s">
        <v>1675</v>
      </c>
      <c r="G258" s="153" t="s">
        <v>419</v>
      </c>
      <c r="H258" s="154">
        <v>118</v>
      </c>
      <c r="I258" s="155"/>
      <c r="J258" s="155">
        <f>ROUND(I258*H258,2)</f>
        <v>0</v>
      </c>
      <c r="K258" s="156"/>
      <c r="L258" s="19"/>
      <c r="M258" s="157" t="s">
        <v>1</v>
      </c>
      <c r="N258" s="120" t="s">
        <v>42</v>
      </c>
      <c r="P258" s="158">
        <f>O258*H258</f>
        <v>0</v>
      </c>
      <c r="Q258" s="158">
        <v>1.3440000000000001E-2</v>
      </c>
      <c r="R258" s="158">
        <f>Q258*H258</f>
        <v>1.58592</v>
      </c>
      <c r="S258" s="158">
        <v>0</v>
      </c>
      <c r="T258" s="159">
        <f>S258*H258</f>
        <v>0</v>
      </c>
      <c r="AR258" s="106" t="s">
        <v>257</v>
      </c>
      <c r="AT258" s="106" t="s">
        <v>197</v>
      </c>
      <c r="AU258" s="106" t="s">
        <v>174</v>
      </c>
      <c r="AY258" s="3" t="s">
        <v>194</v>
      </c>
      <c r="BE258" s="81">
        <f>IF(N258="základná",J258,0)</f>
        <v>0</v>
      </c>
      <c r="BF258" s="81">
        <f>IF(N258="znížená",J258,0)</f>
        <v>0</v>
      </c>
      <c r="BG258" s="81">
        <f>IF(N258="zákl. prenesená",J258,0)</f>
        <v>0</v>
      </c>
      <c r="BH258" s="81">
        <f>IF(N258="zníž. prenesená",J258,0)</f>
        <v>0</v>
      </c>
      <c r="BI258" s="81">
        <f>IF(N258="nulová",J258,0)</f>
        <v>0</v>
      </c>
      <c r="BJ258" s="3" t="s">
        <v>174</v>
      </c>
      <c r="BK258" s="81">
        <f>ROUND(I258*H258,2)</f>
        <v>0</v>
      </c>
      <c r="BL258" s="3" t="s">
        <v>257</v>
      </c>
      <c r="BM258" s="106" t="s">
        <v>1676</v>
      </c>
    </row>
    <row r="259" spans="2:65" s="18" customFormat="1" ht="24.2" customHeight="1">
      <c r="B259" s="121"/>
      <c r="C259" s="150" t="s">
        <v>689</v>
      </c>
      <c r="D259" s="150" t="s">
        <v>197</v>
      </c>
      <c r="E259" s="151" t="s">
        <v>1677</v>
      </c>
      <c r="F259" s="152" t="s">
        <v>1678</v>
      </c>
      <c r="G259" s="153" t="s">
        <v>419</v>
      </c>
      <c r="H259" s="154">
        <v>26.465</v>
      </c>
      <c r="I259" s="155"/>
      <c r="J259" s="155">
        <f>ROUND(I259*H259,2)</f>
        <v>0</v>
      </c>
      <c r="K259" s="156"/>
      <c r="L259" s="19"/>
      <c r="M259" s="157" t="s">
        <v>1</v>
      </c>
      <c r="N259" s="120" t="s">
        <v>42</v>
      </c>
      <c r="P259" s="158">
        <f>O259*H259</f>
        <v>0</v>
      </c>
      <c r="Q259" s="158">
        <v>0</v>
      </c>
      <c r="R259" s="158">
        <f>Q259*H259</f>
        <v>0</v>
      </c>
      <c r="S259" s="158">
        <v>0</v>
      </c>
      <c r="T259" s="159">
        <f>S259*H259</f>
        <v>0</v>
      </c>
      <c r="AR259" s="106" t="s">
        <v>257</v>
      </c>
      <c r="AT259" s="106" t="s">
        <v>197</v>
      </c>
      <c r="AU259" s="106" t="s">
        <v>174</v>
      </c>
      <c r="AY259" s="3" t="s">
        <v>194</v>
      </c>
      <c r="BE259" s="81">
        <f>IF(N259="základná",J259,0)</f>
        <v>0</v>
      </c>
      <c r="BF259" s="81">
        <f>IF(N259="znížená",J259,0)</f>
        <v>0</v>
      </c>
      <c r="BG259" s="81">
        <f>IF(N259="zákl. prenesená",J259,0)</f>
        <v>0</v>
      </c>
      <c r="BH259" s="81">
        <f>IF(N259="zníž. prenesená",J259,0)</f>
        <v>0</v>
      </c>
      <c r="BI259" s="81">
        <f>IF(N259="nulová",J259,0)</f>
        <v>0</v>
      </c>
      <c r="BJ259" s="3" t="s">
        <v>174</v>
      </c>
      <c r="BK259" s="81">
        <f>ROUND(I259*H259,2)</f>
        <v>0</v>
      </c>
      <c r="BL259" s="3" t="s">
        <v>257</v>
      </c>
      <c r="BM259" s="106" t="s">
        <v>1679</v>
      </c>
    </row>
    <row r="260" spans="2:65" s="18" customFormat="1" ht="24.2" customHeight="1">
      <c r="B260" s="121"/>
      <c r="C260" s="165" t="s">
        <v>693</v>
      </c>
      <c r="D260" s="165" t="s">
        <v>209</v>
      </c>
      <c r="E260" s="166" t="s">
        <v>1680</v>
      </c>
      <c r="F260" s="167" t="s">
        <v>1681</v>
      </c>
      <c r="G260" s="168" t="s">
        <v>419</v>
      </c>
      <c r="H260" s="169">
        <v>26.465</v>
      </c>
      <c r="I260" s="170"/>
      <c r="J260" s="170">
        <f>ROUND(I260*H260,2)</f>
        <v>0</v>
      </c>
      <c r="K260" s="171"/>
      <c r="L260" s="172"/>
      <c r="M260" s="173" t="s">
        <v>1</v>
      </c>
      <c r="N260" s="174" t="s">
        <v>42</v>
      </c>
      <c r="P260" s="158">
        <f>O260*H260</f>
        <v>0</v>
      </c>
      <c r="Q260" s="158">
        <v>3.125E-2</v>
      </c>
      <c r="R260" s="158">
        <f>Q260*H260</f>
        <v>0.82703125</v>
      </c>
      <c r="S260" s="158">
        <v>0</v>
      </c>
      <c r="T260" s="159">
        <f>S260*H260</f>
        <v>0</v>
      </c>
      <c r="AR260" s="106" t="s">
        <v>321</v>
      </c>
      <c r="AT260" s="106" t="s">
        <v>209</v>
      </c>
      <c r="AU260" s="106" t="s">
        <v>174</v>
      </c>
      <c r="AY260" s="3" t="s">
        <v>194</v>
      </c>
      <c r="BE260" s="81">
        <f>IF(N260="základná",J260,0)</f>
        <v>0</v>
      </c>
      <c r="BF260" s="81">
        <f>IF(N260="znížená",J260,0)</f>
        <v>0</v>
      </c>
      <c r="BG260" s="81">
        <f>IF(N260="zákl. prenesená",J260,0)</f>
        <v>0</v>
      </c>
      <c r="BH260" s="81">
        <f>IF(N260="zníž. prenesená",J260,0)</f>
        <v>0</v>
      </c>
      <c r="BI260" s="81">
        <f>IF(N260="nulová",J260,0)</f>
        <v>0</v>
      </c>
      <c r="BJ260" s="3" t="s">
        <v>174</v>
      </c>
      <c r="BK260" s="81">
        <f>ROUND(I260*H260,2)</f>
        <v>0</v>
      </c>
      <c r="BL260" s="3" t="s">
        <v>257</v>
      </c>
      <c r="BM260" s="106" t="s">
        <v>1682</v>
      </c>
    </row>
    <row r="261" spans="2:65" s="18" customFormat="1" ht="24.2" customHeight="1">
      <c r="B261" s="121"/>
      <c r="C261" s="150" t="s">
        <v>697</v>
      </c>
      <c r="D261" s="150" t="s">
        <v>197</v>
      </c>
      <c r="E261" s="151" t="s">
        <v>1683</v>
      </c>
      <c r="F261" s="152" t="s">
        <v>1684</v>
      </c>
      <c r="G261" s="153" t="s">
        <v>803</v>
      </c>
      <c r="H261" s="154">
        <v>1.2829999999999999</v>
      </c>
      <c r="I261" s="155"/>
      <c r="J261" s="155">
        <f>ROUND(I261*H261,2)</f>
        <v>0</v>
      </c>
      <c r="K261" s="156"/>
      <c r="L261" s="19"/>
      <c r="M261" s="157" t="s">
        <v>1</v>
      </c>
      <c r="N261" s="120" t="s">
        <v>42</v>
      </c>
      <c r="P261" s="158">
        <f>O261*H261</f>
        <v>0</v>
      </c>
      <c r="Q261" s="158">
        <v>7.5524199999999998E-3</v>
      </c>
      <c r="R261" s="158">
        <f>Q261*H261</f>
        <v>9.6897548599999984E-3</v>
      </c>
      <c r="S261" s="158">
        <v>0</v>
      </c>
      <c r="T261" s="159">
        <f>S261*H261</f>
        <v>0</v>
      </c>
      <c r="AR261" s="106" t="s">
        <v>257</v>
      </c>
      <c r="AT261" s="106" t="s">
        <v>197</v>
      </c>
      <c r="AU261" s="106" t="s">
        <v>174</v>
      </c>
      <c r="AY261" s="3" t="s">
        <v>194</v>
      </c>
      <c r="BE261" s="81">
        <f>IF(N261="základná",J261,0)</f>
        <v>0</v>
      </c>
      <c r="BF261" s="81">
        <f>IF(N261="znížená",J261,0)</f>
        <v>0</v>
      </c>
      <c r="BG261" s="81">
        <f>IF(N261="zákl. prenesená",J261,0)</f>
        <v>0</v>
      </c>
      <c r="BH261" s="81">
        <f>IF(N261="zníž. prenesená",J261,0)</f>
        <v>0</v>
      </c>
      <c r="BI261" s="81">
        <f>IF(N261="nulová",J261,0)</f>
        <v>0</v>
      </c>
      <c r="BJ261" s="3" t="s">
        <v>174</v>
      </c>
      <c r="BK261" s="81">
        <f>ROUND(I261*H261,2)</f>
        <v>0</v>
      </c>
      <c r="BL261" s="3" t="s">
        <v>257</v>
      </c>
      <c r="BM261" s="106" t="s">
        <v>1685</v>
      </c>
    </row>
    <row r="262" spans="2:65" s="18" customFormat="1" ht="21.75" customHeight="1">
      <c r="B262" s="121"/>
      <c r="C262" s="150" t="s">
        <v>701</v>
      </c>
      <c r="D262" s="150" t="s">
        <v>197</v>
      </c>
      <c r="E262" s="151" t="s">
        <v>1686</v>
      </c>
      <c r="F262" s="152" t="s">
        <v>1687</v>
      </c>
      <c r="G262" s="153" t="s">
        <v>1258</v>
      </c>
      <c r="H262" s="154"/>
      <c r="I262" s="155"/>
      <c r="J262" s="155">
        <f>ROUND(I262*H262,2)</f>
        <v>0</v>
      </c>
      <c r="K262" s="156"/>
      <c r="L262" s="19"/>
      <c r="M262" s="157" t="s">
        <v>1</v>
      </c>
      <c r="N262" s="120" t="s">
        <v>42</v>
      </c>
      <c r="P262" s="158">
        <f>O262*H262</f>
        <v>0</v>
      </c>
      <c r="Q262" s="158">
        <v>0</v>
      </c>
      <c r="R262" s="158">
        <f>Q262*H262</f>
        <v>0</v>
      </c>
      <c r="S262" s="158">
        <v>0</v>
      </c>
      <c r="T262" s="159">
        <f>S262*H262</f>
        <v>0</v>
      </c>
      <c r="AR262" s="106" t="s">
        <v>257</v>
      </c>
      <c r="AT262" s="106" t="s">
        <v>197</v>
      </c>
      <c r="AU262" s="106" t="s">
        <v>174</v>
      </c>
      <c r="AY262" s="3" t="s">
        <v>194</v>
      </c>
      <c r="BE262" s="81">
        <f>IF(N262="základná",J262,0)</f>
        <v>0</v>
      </c>
      <c r="BF262" s="81">
        <f>IF(N262="znížená",J262,0)</f>
        <v>0</v>
      </c>
      <c r="BG262" s="81">
        <f>IF(N262="zákl. prenesená",J262,0)</f>
        <v>0</v>
      </c>
      <c r="BH262" s="81">
        <f>IF(N262="zníž. prenesená",J262,0)</f>
        <v>0</v>
      </c>
      <c r="BI262" s="81">
        <f>IF(N262="nulová",J262,0)</f>
        <v>0</v>
      </c>
      <c r="BJ262" s="3" t="s">
        <v>174</v>
      </c>
      <c r="BK262" s="81">
        <f>ROUND(I262*H262,2)</f>
        <v>0</v>
      </c>
      <c r="BL262" s="3" t="s">
        <v>257</v>
      </c>
      <c r="BM262" s="106" t="s">
        <v>1688</v>
      </c>
    </row>
    <row r="263" spans="2:65" s="137" customFormat="1" ht="22.9" customHeight="1">
      <c r="B263" s="138"/>
      <c r="D263" s="139" t="s">
        <v>75</v>
      </c>
      <c r="E263" s="148" t="s">
        <v>1689</v>
      </c>
      <c r="F263" s="148" t="s">
        <v>1690</v>
      </c>
      <c r="I263" s="141"/>
      <c r="J263" s="149">
        <f>BK263</f>
        <v>0</v>
      </c>
      <c r="L263" s="138"/>
      <c r="M263" s="143"/>
      <c r="P263" s="144">
        <f>SUM(P264:P266)</f>
        <v>0</v>
      </c>
      <c r="R263" s="144">
        <f>SUM(R264:R266)</f>
        <v>3.5039999999999997E-3</v>
      </c>
      <c r="T263" s="145">
        <f>SUM(T264:T266)</f>
        <v>1.6200000000000001E-3</v>
      </c>
      <c r="AR263" s="139" t="s">
        <v>174</v>
      </c>
      <c r="AT263" s="146" t="s">
        <v>75</v>
      </c>
      <c r="AU263" s="146" t="s">
        <v>84</v>
      </c>
      <c r="AY263" s="139" t="s">
        <v>194</v>
      </c>
      <c r="BK263" s="147">
        <f>SUM(BK264:BK266)</f>
        <v>0</v>
      </c>
    </row>
    <row r="264" spans="2:65" s="18" customFormat="1" ht="33" customHeight="1">
      <c r="B264" s="121"/>
      <c r="C264" s="150" t="s">
        <v>705</v>
      </c>
      <c r="D264" s="150" t="s">
        <v>197</v>
      </c>
      <c r="E264" s="151" t="s">
        <v>1691</v>
      </c>
      <c r="F264" s="152" t="s">
        <v>1692</v>
      </c>
      <c r="G264" s="153" t="s">
        <v>284</v>
      </c>
      <c r="H264" s="154">
        <v>1.2</v>
      </c>
      <c r="I264" s="155"/>
      <c r="J264" s="155">
        <f>ROUND(I264*H264,2)</f>
        <v>0</v>
      </c>
      <c r="K264" s="156"/>
      <c r="L264" s="19"/>
      <c r="M264" s="157" t="s">
        <v>1</v>
      </c>
      <c r="N264" s="120" t="s">
        <v>42</v>
      </c>
      <c r="P264" s="158">
        <f>O264*H264</f>
        <v>0</v>
      </c>
      <c r="Q264" s="158">
        <v>2.9199999999999999E-3</v>
      </c>
      <c r="R264" s="158">
        <f>Q264*H264</f>
        <v>3.5039999999999997E-3</v>
      </c>
      <c r="S264" s="158">
        <v>0</v>
      </c>
      <c r="T264" s="159">
        <f>S264*H264</f>
        <v>0</v>
      </c>
      <c r="AR264" s="106" t="s">
        <v>257</v>
      </c>
      <c r="AT264" s="106" t="s">
        <v>197</v>
      </c>
      <c r="AU264" s="106" t="s">
        <v>174</v>
      </c>
      <c r="AY264" s="3" t="s">
        <v>194</v>
      </c>
      <c r="BE264" s="81">
        <f>IF(N264="základná",J264,0)</f>
        <v>0</v>
      </c>
      <c r="BF264" s="81">
        <f>IF(N264="znížená",J264,0)</f>
        <v>0</v>
      </c>
      <c r="BG264" s="81">
        <f>IF(N264="zákl. prenesená",J264,0)</f>
        <v>0</v>
      </c>
      <c r="BH264" s="81">
        <f>IF(N264="zníž. prenesená",J264,0)</f>
        <v>0</v>
      </c>
      <c r="BI264" s="81">
        <f>IF(N264="nulová",J264,0)</f>
        <v>0</v>
      </c>
      <c r="BJ264" s="3" t="s">
        <v>174</v>
      </c>
      <c r="BK264" s="81">
        <f>ROUND(I264*H264,2)</f>
        <v>0</v>
      </c>
      <c r="BL264" s="3" t="s">
        <v>257</v>
      </c>
      <c r="BM264" s="106" t="s">
        <v>1693</v>
      </c>
    </row>
    <row r="265" spans="2:65" s="18" customFormat="1" ht="24.2" customHeight="1">
      <c r="B265" s="121"/>
      <c r="C265" s="150" t="s">
        <v>709</v>
      </c>
      <c r="D265" s="150" t="s">
        <v>197</v>
      </c>
      <c r="E265" s="151" t="s">
        <v>1694</v>
      </c>
      <c r="F265" s="152" t="s">
        <v>1695</v>
      </c>
      <c r="G265" s="153" t="s">
        <v>284</v>
      </c>
      <c r="H265" s="154">
        <v>1.2</v>
      </c>
      <c r="I265" s="155"/>
      <c r="J265" s="155">
        <f>ROUND(I265*H265,2)</f>
        <v>0</v>
      </c>
      <c r="K265" s="156"/>
      <c r="L265" s="19"/>
      <c r="M265" s="157" t="s">
        <v>1</v>
      </c>
      <c r="N265" s="120" t="s">
        <v>42</v>
      </c>
      <c r="P265" s="158">
        <f>O265*H265</f>
        <v>0</v>
      </c>
      <c r="Q265" s="158">
        <v>0</v>
      </c>
      <c r="R265" s="158">
        <f>Q265*H265</f>
        <v>0</v>
      </c>
      <c r="S265" s="158">
        <v>1.3500000000000001E-3</v>
      </c>
      <c r="T265" s="159">
        <f>S265*H265</f>
        <v>1.6200000000000001E-3</v>
      </c>
      <c r="AR265" s="106" t="s">
        <v>257</v>
      </c>
      <c r="AT265" s="106" t="s">
        <v>197</v>
      </c>
      <c r="AU265" s="106" t="s">
        <v>174</v>
      </c>
      <c r="AY265" s="3" t="s">
        <v>194</v>
      </c>
      <c r="BE265" s="81">
        <f>IF(N265="základná",J265,0)</f>
        <v>0</v>
      </c>
      <c r="BF265" s="81">
        <f>IF(N265="znížená",J265,0)</f>
        <v>0</v>
      </c>
      <c r="BG265" s="81">
        <f>IF(N265="zákl. prenesená",J265,0)</f>
        <v>0</v>
      </c>
      <c r="BH265" s="81">
        <f>IF(N265="zníž. prenesená",J265,0)</f>
        <v>0</v>
      </c>
      <c r="BI265" s="81">
        <f>IF(N265="nulová",J265,0)</f>
        <v>0</v>
      </c>
      <c r="BJ265" s="3" t="s">
        <v>174</v>
      </c>
      <c r="BK265" s="81">
        <f>ROUND(I265*H265,2)</f>
        <v>0</v>
      </c>
      <c r="BL265" s="3" t="s">
        <v>257</v>
      </c>
      <c r="BM265" s="106" t="s">
        <v>1696</v>
      </c>
    </row>
    <row r="266" spans="2:65" s="18" customFormat="1" ht="24.2" customHeight="1">
      <c r="B266" s="121"/>
      <c r="C266" s="150" t="s">
        <v>993</v>
      </c>
      <c r="D266" s="150" t="s">
        <v>197</v>
      </c>
      <c r="E266" s="151" t="s">
        <v>1697</v>
      </c>
      <c r="F266" s="152" t="s">
        <v>1698</v>
      </c>
      <c r="G266" s="153" t="s">
        <v>1258</v>
      </c>
      <c r="H266" s="154"/>
      <c r="I266" s="155"/>
      <c r="J266" s="155">
        <f>ROUND(I266*H266,2)</f>
        <v>0</v>
      </c>
      <c r="K266" s="156"/>
      <c r="L266" s="19"/>
      <c r="M266" s="157" t="s">
        <v>1</v>
      </c>
      <c r="N266" s="120" t="s">
        <v>42</v>
      </c>
      <c r="P266" s="158">
        <f>O266*H266</f>
        <v>0</v>
      </c>
      <c r="Q266" s="158">
        <v>0</v>
      </c>
      <c r="R266" s="158">
        <f>Q266*H266</f>
        <v>0</v>
      </c>
      <c r="S266" s="158">
        <v>0</v>
      </c>
      <c r="T266" s="159">
        <f>S266*H266</f>
        <v>0</v>
      </c>
      <c r="AR266" s="106" t="s">
        <v>257</v>
      </c>
      <c r="AT266" s="106" t="s">
        <v>197</v>
      </c>
      <c r="AU266" s="106" t="s">
        <v>174</v>
      </c>
      <c r="AY266" s="3" t="s">
        <v>194</v>
      </c>
      <c r="BE266" s="81">
        <f>IF(N266="základná",J266,0)</f>
        <v>0</v>
      </c>
      <c r="BF266" s="81">
        <f>IF(N266="znížená",J266,0)</f>
        <v>0</v>
      </c>
      <c r="BG266" s="81">
        <f>IF(N266="zákl. prenesená",J266,0)</f>
        <v>0</v>
      </c>
      <c r="BH266" s="81">
        <f>IF(N266="zníž. prenesená",J266,0)</f>
        <v>0</v>
      </c>
      <c r="BI266" s="81">
        <f>IF(N266="nulová",J266,0)</f>
        <v>0</v>
      </c>
      <c r="BJ266" s="3" t="s">
        <v>174</v>
      </c>
      <c r="BK266" s="81">
        <f>ROUND(I266*H266,2)</f>
        <v>0</v>
      </c>
      <c r="BL266" s="3" t="s">
        <v>257</v>
      </c>
      <c r="BM266" s="106" t="s">
        <v>1699</v>
      </c>
    </row>
    <row r="267" spans="2:65" s="137" customFormat="1" ht="22.9" customHeight="1">
      <c r="B267" s="138"/>
      <c r="D267" s="139" t="s">
        <v>75</v>
      </c>
      <c r="E267" s="148" t="s">
        <v>1700</v>
      </c>
      <c r="F267" s="148" t="s">
        <v>1701</v>
      </c>
      <c r="I267" s="141"/>
      <c r="J267" s="149">
        <f>BK267</f>
        <v>0</v>
      </c>
      <c r="L267" s="138"/>
      <c r="M267" s="143"/>
      <c r="P267" s="144">
        <f>SUM(P268:P280)</f>
        <v>0</v>
      </c>
      <c r="R267" s="144">
        <f>SUM(R268:R280)</f>
        <v>0.13721123999999996</v>
      </c>
      <c r="T267" s="145">
        <f>SUM(T268:T280)</f>
        <v>3.0000000000000001E-3</v>
      </c>
      <c r="AR267" s="139" t="s">
        <v>174</v>
      </c>
      <c r="AT267" s="146" t="s">
        <v>75</v>
      </c>
      <c r="AU267" s="146" t="s">
        <v>84</v>
      </c>
      <c r="AY267" s="139" t="s">
        <v>194</v>
      </c>
      <c r="BK267" s="147">
        <f>SUM(BK268:BK280)</f>
        <v>0</v>
      </c>
    </row>
    <row r="268" spans="2:65" s="18" customFormat="1" ht="24.2" customHeight="1">
      <c r="B268" s="121"/>
      <c r="C268" s="150" t="s">
        <v>997</v>
      </c>
      <c r="D268" s="150" t="s">
        <v>197</v>
      </c>
      <c r="E268" s="151" t="s">
        <v>1702</v>
      </c>
      <c r="F268" s="152" t="s">
        <v>1703</v>
      </c>
      <c r="G268" s="153" t="s">
        <v>284</v>
      </c>
      <c r="H268" s="154">
        <v>6.6</v>
      </c>
      <c r="I268" s="155"/>
      <c r="J268" s="155">
        <f t="shared" ref="J268:J280" si="55">ROUND(I268*H268,2)</f>
        <v>0</v>
      </c>
      <c r="K268" s="156"/>
      <c r="L268" s="19"/>
      <c r="M268" s="157" t="s">
        <v>1</v>
      </c>
      <c r="N268" s="120" t="s">
        <v>42</v>
      </c>
      <c r="P268" s="158">
        <f t="shared" ref="P268:P280" si="56">O268*H268</f>
        <v>0</v>
      </c>
      <c r="Q268" s="158">
        <v>1.2999999999999999E-4</v>
      </c>
      <c r="R268" s="158">
        <f t="shared" ref="R268:R280" si="57">Q268*H268</f>
        <v>8.5799999999999993E-4</v>
      </c>
      <c r="S268" s="158">
        <v>0</v>
      </c>
      <c r="T268" s="159">
        <f t="shared" ref="T268:T280" si="58">S268*H268</f>
        <v>0</v>
      </c>
      <c r="AR268" s="106" t="s">
        <v>257</v>
      </c>
      <c r="AT268" s="106" t="s">
        <v>197</v>
      </c>
      <c r="AU268" s="106" t="s">
        <v>174</v>
      </c>
      <c r="AY268" s="3" t="s">
        <v>194</v>
      </c>
      <c r="BE268" s="81">
        <f t="shared" ref="BE268:BE280" si="59">IF(N268="základná",J268,0)</f>
        <v>0</v>
      </c>
      <c r="BF268" s="81">
        <f t="shared" ref="BF268:BF280" si="60">IF(N268="znížená",J268,0)</f>
        <v>0</v>
      </c>
      <c r="BG268" s="81">
        <f t="shared" ref="BG268:BG280" si="61">IF(N268="zákl. prenesená",J268,0)</f>
        <v>0</v>
      </c>
      <c r="BH268" s="81">
        <f t="shared" ref="BH268:BH280" si="62">IF(N268="zníž. prenesená",J268,0)</f>
        <v>0</v>
      </c>
      <c r="BI268" s="81">
        <f t="shared" ref="BI268:BI280" si="63">IF(N268="nulová",J268,0)</f>
        <v>0</v>
      </c>
      <c r="BJ268" s="3" t="s">
        <v>174</v>
      </c>
      <c r="BK268" s="81">
        <f t="shared" ref="BK268:BK280" si="64">ROUND(I268*H268,2)</f>
        <v>0</v>
      </c>
      <c r="BL268" s="3" t="s">
        <v>257</v>
      </c>
      <c r="BM268" s="106" t="s">
        <v>1704</v>
      </c>
    </row>
    <row r="269" spans="2:65" s="18" customFormat="1" ht="24.2" customHeight="1">
      <c r="B269" s="121"/>
      <c r="C269" s="150" t="s">
        <v>1001</v>
      </c>
      <c r="D269" s="150" t="s">
        <v>197</v>
      </c>
      <c r="E269" s="151" t="s">
        <v>1705</v>
      </c>
      <c r="F269" s="152" t="s">
        <v>1706</v>
      </c>
      <c r="G269" s="153" t="s">
        <v>227</v>
      </c>
      <c r="H269" s="154">
        <v>2</v>
      </c>
      <c r="I269" s="155"/>
      <c r="J269" s="155">
        <f t="shared" si="55"/>
        <v>0</v>
      </c>
      <c r="K269" s="156"/>
      <c r="L269" s="19"/>
      <c r="M269" s="157" t="s">
        <v>1</v>
      </c>
      <c r="N269" s="120" t="s">
        <v>42</v>
      </c>
      <c r="P269" s="158">
        <f t="shared" si="56"/>
        <v>0</v>
      </c>
      <c r="Q269" s="158">
        <v>1.1999999999999999E-3</v>
      </c>
      <c r="R269" s="158">
        <f t="shared" si="57"/>
        <v>2.3999999999999998E-3</v>
      </c>
      <c r="S269" s="158">
        <v>0</v>
      </c>
      <c r="T269" s="159">
        <f t="shared" si="58"/>
        <v>0</v>
      </c>
      <c r="AR269" s="106" t="s">
        <v>257</v>
      </c>
      <c r="AT269" s="106" t="s">
        <v>197</v>
      </c>
      <c r="AU269" s="106" t="s">
        <v>174</v>
      </c>
      <c r="AY269" s="3" t="s">
        <v>194</v>
      </c>
      <c r="BE269" s="81">
        <f t="shared" si="59"/>
        <v>0</v>
      </c>
      <c r="BF269" s="81">
        <f t="shared" si="60"/>
        <v>0</v>
      </c>
      <c r="BG269" s="81">
        <f t="shared" si="61"/>
        <v>0</v>
      </c>
      <c r="BH269" s="81">
        <f t="shared" si="62"/>
        <v>0</v>
      </c>
      <c r="BI269" s="81">
        <f t="shared" si="63"/>
        <v>0</v>
      </c>
      <c r="BJ269" s="3" t="s">
        <v>174</v>
      </c>
      <c r="BK269" s="81">
        <f t="shared" si="64"/>
        <v>0</v>
      </c>
      <c r="BL269" s="3" t="s">
        <v>257</v>
      </c>
      <c r="BM269" s="106" t="s">
        <v>1707</v>
      </c>
    </row>
    <row r="270" spans="2:65" s="18" customFormat="1" ht="33" customHeight="1">
      <c r="B270" s="121"/>
      <c r="C270" s="165" t="s">
        <v>1005</v>
      </c>
      <c r="D270" s="165" t="s">
        <v>209</v>
      </c>
      <c r="E270" s="166" t="s">
        <v>1708</v>
      </c>
      <c r="F270" s="167" t="s">
        <v>1709</v>
      </c>
      <c r="G270" s="168" t="s">
        <v>227</v>
      </c>
      <c r="H270" s="169">
        <v>2</v>
      </c>
      <c r="I270" s="170"/>
      <c r="J270" s="170">
        <f t="shared" si="55"/>
        <v>0</v>
      </c>
      <c r="K270" s="171"/>
      <c r="L270" s="172"/>
      <c r="M270" s="173" t="s">
        <v>1</v>
      </c>
      <c r="N270" s="174" t="s">
        <v>42</v>
      </c>
      <c r="P270" s="158">
        <f t="shared" si="56"/>
        <v>0</v>
      </c>
      <c r="Q270" s="158">
        <v>3.7999999999999999E-2</v>
      </c>
      <c r="R270" s="158">
        <f t="shared" si="57"/>
        <v>7.5999999999999998E-2</v>
      </c>
      <c r="S270" s="158">
        <v>0</v>
      </c>
      <c r="T270" s="159">
        <f t="shared" si="58"/>
        <v>0</v>
      </c>
      <c r="AR270" s="106" t="s">
        <v>321</v>
      </c>
      <c r="AT270" s="106" t="s">
        <v>209</v>
      </c>
      <c r="AU270" s="106" t="s">
        <v>174</v>
      </c>
      <c r="AY270" s="3" t="s">
        <v>194</v>
      </c>
      <c r="BE270" s="81">
        <f t="shared" si="59"/>
        <v>0</v>
      </c>
      <c r="BF270" s="81">
        <f t="shared" si="60"/>
        <v>0</v>
      </c>
      <c r="BG270" s="81">
        <f t="shared" si="61"/>
        <v>0</v>
      </c>
      <c r="BH270" s="81">
        <f t="shared" si="62"/>
        <v>0</v>
      </c>
      <c r="BI270" s="81">
        <f t="shared" si="63"/>
        <v>0</v>
      </c>
      <c r="BJ270" s="3" t="s">
        <v>174</v>
      </c>
      <c r="BK270" s="81">
        <f t="shared" si="64"/>
        <v>0</v>
      </c>
      <c r="BL270" s="3" t="s">
        <v>257</v>
      </c>
      <c r="BM270" s="106" t="s">
        <v>1710</v>
      </c>
    </row>
    <row r="271" spans="2:65" s="18" customFormat="1" ht="33" customHeight="1">
      <c r="B271" s="121"/>
      <c r="C271" s="150" t="s">
        <v>1009</v>
      </c>
      <c r="D271" s="150" t="s">
        <v>197</v>
      </c>
      <c r="E271" s="151" t="s">
        <v>1711</v>
      </c>
      <c r="F271" s="152" t="s">
        <v>1712</v>
      </c>
      <c r="G271" s="153" t="s">
        <v>227</v>
      </c>
      <c r="H271" s="154">
        <v>2</v>
      </c>
      <c r="I271" s="155"/>
      <c r="J271" s="155">
        <f t="shared" si="55"/>
        <v>0</v>
      </c>
      <c r="K271" s="156"/>
      <c r="L271" s="19"/>
      <c r="M271" s="157" t="s">
        <v>1</v>
      </c>
      <c r="N271" s="120" t="s">
        <v>42</v>
      </c>
      <c r="P271" s="158">
        <f t="shared" si="56"/>
        <v>0</v>
      </c>
      <c r="Q271" s="158">
        <v>0</v>
      </c>
      <c r="R271" s="158">
        <f t="shared" si="57"/>
        <v>0</v>
      </c>
      <c r="S271" s="158">
        <v>0</v>
      </c>
      <c r="T271" s="159">
        <f t="shared" si="58"/>
        <v>0</v>
      </c>
      <c r="AR271" s="106" t="s">
        <v>257</v>
      </c>
      <c r="AT271" s="106" t="s">
        <v>197</v>
      </c>
      <c r="AU271" s="106" t="s">
        <v>174</v>
      </c>
      <c r="AY271" s="3" t="s">
        <v>194</v>
      </c>
      <c r="BE271" s="81">
        <f t="shared" si="59"/>
        <v>0</v>
      </c>
      <c r="BF271" s="81">
        <f t="shared" si="60"/>
        <v>0</v>
      </c>
      <c r="BG271" s="81">
        <f t="shared" si="61"/>
        <v>0</v>
      </c>
      <c r="BH271" s="81">
        <f t="shared" si="62"/>
        <v>0</v>
      </c>
      <c r="BI271" s="81">
        <f t="shared" si="63"/>
        <v>0</v>
      </c>
      <c r="BJ271" s="3" t="s">
        <v>174</v>
      </c>
      <c r="BK271" s="81">
        <f t="shared" si="64"/>
        <v>0</v>
      </c>
      <c r="BL271" s="3" t="s">
        <v>257</v>
      </c>
      <c r="BM271" s="106" t="s">
        <v>1713</v>
      </c>
    </row>
    <row r="272" spans="2:65" s="18" customFormat="1" ht="24.2" customHeight="1">
      <c r="B272" s="121"/>
      <c r="C272" s="165" t="s">
        <v>1013</v>
      </c>
      <c r="D272" s="165" t="s">
        <v>209</v>
      </c>
      <c r="E272" s="166" t="s">
        <v>1714</v>
      </c>
      <c r="F272" s="167" t="s">
        <v>1715</v>
      </c>
      <c r="G272" s="168" t="s">
        <v>227</v>
      </c>
      <c r="H272" s="169">
        <v>2</v>
      </c>
      <c r="I272" s="170"/>
      <c r="J272" s="170">
        <f t="shared" si="55"/>
        <v>0</v>
      </c>
      <c r="K272" s="171"/>
      <c r="L272" s="172"/>
      <c r="M272" s="173" t="s">
        <v>1</v>
      </c>
      <c r="N272" s="174" t="s">
        <v>42</v>
      </c>
      <c r="P272" s="158">
        <f t="shared" si="56"/>
        <v>0</v>
      </c>
      <c r="Q272" s="158">
        <v>1E-3</v>
      </c>
      <c r="R272" s="158">
        <f t="shared" si="57"/>
        <v>2E-3</v>
      </c>
      <c r="S272" s="158">
        <v>0</v>
      </c>
      <c r="T272" s="159">
        <f t="shared" si="58"/>
        <v>0</v>
      </c>
      <c r="AR272" s="106" t="s">
        <v>321</v>
      </c>
      <c r="AT272" s="106" t="s">
        <v>209</v>
      </c>
      <c r="AU272" s="106" t="s">
        <v>174</v>
      </c>
      <c r="AY272" s="3" t="s">
        <v>194</v>
      </c>
      <c r="BE272" s="81">
        <f t="shared" si="59"/>
        <v>0</v>
      </c>
      <c r="BF272" s="81">
        <f t="shared" si="60"/>
        <v>0</v>
      </c>
      <c r="BG272" s="81">
        <f t="shared" si="61"/>
        <v>0</v>
      </c>
      <c r="BH272" s="81">
        <f t="shared" si="62"/>
        <v>0</v>
      </c>
      <c r="BI272" s="81">
        <f t="shared" si="63"/>
        <v>0</v>
      </c>
      <c r="BJ272" s="3" t="s">
        <v>174</v>
      </c>
      <c r="BK272" s="81">
        <f t="shared" si="64"/>
        <v>0</v>
      </c>
      <c r="BL272" s="3" t="s">
        <v>257</v>
      </c>
      <c r="BM272" s="106" t="s">
        <v>1716</v>
      </c>
    </row>
    <row r="273" spans="2:65" s="18" customFormat="1" ht="24.2" customHeight="1">
      <c r="B273" s="121"/>
      <c r="C273" s="165" t="s">
        <v>1017</v>
      </c>
      <c r="D273" s="165" t="s">
        <v>209</v>
      </c>
      <c r="E273" s="166" t="s">
        <v>1717</v>
      </c>
      <c r="F273" s="167" t="s">
        <v>1718</v>
      </c>
      <c r="G273" s="168" t="s">
        <v>227</v>
      </c>
      <c r="H273" s="169">
        <v>2</v>
      </c>
      <c r="I273" s="170"/>
      <c r="J273" s="170">
        <f t="shared" si="55"/>
        <v>0</v>
      </c>
      <c r="K273" s="171"/>
      <c r="L273" s="172"/>
      <c r="M273" s="173" t="s">
        <v>1</v>
      </c>
      <c r="N273" s="174" t="s">
        <v>42</v>
      </c>
      <c r="P273" s="158">
        <f t="shared" si="56"/>
        <v>0</v>
      </c>
      <c r="Q273" s="158">
        <v>2.5000000000000001E-2</v>
      </c>
      <c r="R273" s="158">
        <f t="shared" si="57"/>
        <v>0.05</v>
      </c>
      <c r="S273" s="158">
        <v>0</v>
      </c>
      <c r="T273" s="159">
        <f t="shared" si="58"/>
        <v>0</v>
      </c>
      <c r="AR273" s="106" t="s">
        <v>321</v>
      </c>
      <c r="AT273" s="106" t="s">
        <v>209</v>
      </c>
      <c r="AU273" s="106" t="s">
        <v>174</v>
      </c>
      <c r="AY273" s="3" t="s">
        <v>194</v>
      </c>
      <c r="BE273" s="81">
        <f t="shared" si="59"/>
        <v>0</v>
      </c>
      <c r="BF273" s="81">
        <f t="shared" si="60"/>
        <v>0</v>
      </c>
      <c r="BG273" s="81">
        <f t="shared" si="61"/>
        <v>0</v>
      </c>
      <c r="BH273" s="81">
        <f t="shared" si="62"/>
        <v>0</v>
      </c>
      <c r="BI273" s="81">
        <f t="shared" si="63"/>
        <v>0</v>
      </c>
      <c r="BJ273" s="3" t="s">
        <v>174</v>
      </c>
      <c r="BK273" s="81">
        <f t="shared" si="64"/>
        <v>0</v>
      </c>
      <c r="BL273" s="3" t="s">
        <v>257</v>
      </c>
      <c r="BM273" s="106" t="s">
        <v>1719</v>
      </c>
    </row>
    <row r="274" spans="2:65" s="18" customFormat="1" ht="24.2" customHeight="1">
      <c r="B274" s="121"/>
      <c r="C274" s="150" t="s">
        <v>1021</v>
      </c>
      <c r="D274" s="150" t="s">
        <v>197</v>
      </c>
      <c r="E274" s="151" t="s">
        <v>1720</v>
      </c>
      <c r="F274" s="152" t="s">
        <v>1721</v>
      </c>
      <c r="G274" s="153" t="s">
        <v>227</v>
      </c>
      <c r="H274" s="154">
        <v>1</v>
      </c>
      <c r="I274" s="155"/>
      <c r="J274" s="155">
        <f t="shared" si="55"/>
        <v>0</v>
      </c>
      <c r="K274" s="156"/>
      <c r="L274" s="19"/>
      <c r="M274" s="157" t="s">
        <v>1</v>
      </c>
      <c r="N274" s="120" t="s">
        <v>42</v>
      </c>
      <c r="P274" s="158">
        <f t="shared" si="56"/>
        <v>0</v>
      </c>
      <c r="Q274" s="158">
        <v>2.6400000000000002E-4</v>
      </c>
      <c r="R274" s="158">
        <f t="shared" si="57"/>
        <v>2.6400000000000002E-4</v>
      </c>
      <c r="S274" s="158">
        <v>0</v>
      </c>
      <c r="T274" s="159">
        <f t="shared" si="58"/>
        <v>0</v>
      </c>
      <c r="AR274" s="106" t="s">
        <v>257</v>
      </c>
      <c r="AT274" s="106" t="s">
        <v>197</v>
      </c>
      <c r="AU274" s="106" t="s">
        <v>174</v>
      </c>
      <c r="AY274" s="3" t="s">
        <v>194</v>
      </c>
      <c r="BE274" s="81">
        <f t="shared" si="59"/>
        <v>0</v>
      </c>
      <c r="BF274" s="81">
        <f t="shared" si="60"/>
        <v>0</v>
      </c>
      <c r="BG274" s="81">
        <f t="shared" si="61"/>
        <v>0</v>
      </c>
      <c r="BH274" s="81">
        <f t="shared" si="62"/>
        <v>0</v>
      </c>
      <c r="BI274" s="81">
        <f t="shared" si="63"/>
        <v>0</v>
      </c>
      <c r="BJ274" s="3" t="s">
        <v>174</v>
      </c>
      <c r="BK274" s="81">
        <f t="shared" si="64"/>
        <v>0</v>
      </c>
      <c r="BL274" s="3" t="s">
        <v>257</v>
      </c>
      <c r="BM274" s="106" t="s">
        <v>1722</v>
      </c>
    </row>
    <row r="275" spans="2:65" s="18" customFormat="1" ht="37.9" customHeight="1">
      <c r="B275" s="121"/>
      <c r="C275" s="165" t="s">
        <v>1025</v>
      </c>
      <c r="D275" s="165" t="s">
        <v>209</v>
      </c>
      <c r="E275" s="166" t="s">
        <v>1723</v>
      </c>
      <c r="F275" s="167" t="s">
        <v>1724</v>
      </c>
      <c r="G275" s="168" t="s">
        <v>284</v>
      </c>
      <c r="H275" s="169">
        <v>1.2</v>
      </c>
      <c r="I275" s="170"/>
      <c r="J275" s="170">
        <f t="shared" si="55"/>
        <v>0</v>
      </c>
      <c r="K275" s="171"/>
      <c r="L275" s="172"/>
      <c r="M275" s="173" t="s">
        <v>1</v>
      </c>
      <c r="N275" s="174" t="s">
        <v>42</v>
      </c>
      <c r="P275" s="158">
        <f t="shared" si="56"/>
        <v>0</v>
      </c>
      <c r="Q275" s="158">
        <v>1.14E-3</v>
      </c>
      <c r="R275" s="158">
        <f t="shared" si="57"/>
        <v>1.3679999999999999E-3</v>
      </c>
      <c r="S275" s="158">
        <v>0</v>
      </c>
      <c r="T275" s="159">
        <f t="shared" si="58"/>
        <v>0</v>
      </c>
      <c r="AR275" s="106" t="s">
        <v>321</v>
      </c>
      <c r="AT275" s="106" t="s">
        <v>209</v>
      </c>
      <c r="AU275" s="106" t="s">
        <v>174</v>
      </c>
      <c r="AY275" s="3" t="s">
        <v>194</v>
      </c>
      <c r="BE275" s="81">
        <f t="shared" si="59"/>
        <v>0</v>
      </c>
      <c r="BF275" s="81">
        <f t="shared" si="60"/>
        <v>0</v>
      </c>
      <c r="BG275" s="81">
        <f t="shared" si="61"/>
        <v>0</v>
      </c>
      <c r="BH275" s="81">
        <f t="shared" si="62"/>
        <v>0</v>
      </c>
      <c r="BI275" s="81">
        <f t="shared" si="63"/>
        <v>0</v>
      </c>
      <c r="BJ275" s="3" t="s">
        <v>174</v>
      </c>
      <c r="BK275" s="81">
        <f t="shared" si="64"/>
        <v>0</v>
      </c>
      <c r="BL275" s="3" t="s">
        <v>257</v>
      </c>
      <c r="BM275" s="106" t="s">
        <v>1725</v>
      </c>
    </row>
    <row r="276" spans="2:65" s="18" customFormat="1" ht="33" customHeight="1">
      <c r="B276" s="121"/>
      <c r="C276" s="165" t="s">
        <v>1029</v>
      </c>
      <c r="D276" s="165" t="s">
        <v>209</v>
      </c>
      <c r="E276" s="166" t="s">
        <v>1726</v>
      </c>
      <c r="F276" s="167" t="s">
        <v>1727</v>
      </c>
      <c r="G276" s="168" t="s">
        <v>227</v>
      </c>
      <c r="H276" s="169">
        <v>1</v>
      </c>
      <c r="I276" s="170"/>
      <c r="J276" s="170">
        <f t="shared" si="55"/>
        <v>0</v>
      </c>
      <c r="K276" s="171"/>
      <c r="L276" s="172"/>
      <c r="M276" s="173" t="s">
        <v>1</v>
      </c>
      <c r="N276" s="174" t="s">
        <v>42</v>
      </c>
      <c r="P276" s="158">
        <f t="shared" si="56"/>
        <v>0</v>
      </c>
      <c r="Q276" s="158">
        <v>1E-4</v>
      </c>
      <c r="R276" s="158">
        <f t="shared" si="57"/>
        <v>1E-4</v>
      </c>
      <c r="S276" s="158">
        <v>0</v>
      </c>
      <c r="T276" s="159">
        <f t="shared" si="58"/>
        <v>0</v>
      </c>
      <c r="AR276" s="106" t="s">
        <v>321</v>
      </c>
      <c r="AT276" s="106" t="s">
        <v>209</v>
      </c>
      <c r="AU276" s="106" t="s">
        <v>174</v>
      </c>
      <c r="AY276" s="3" t="s">
        <v>194</v>
      </c>
      <c r="BE276" s="81">
        <f t="shared" si="59"/>
        <v>0</v>
      </c>
      <c r="BF276" s="81">
        <f t="shared" si="60"/>
        <v>0</v>
      </c>
      <c r="BG276" s="81">
        <f t="shared" si="61"/>
        <v>0</v>
      </c>
      <c r="BH276" s="81">
        <f t="shared" si="62"/>
        <v>0</v>
      </c>
      <c r="BI276" s="81">
        <f t="shared" si="63"/>
        <v>0</v>
      </c>
      <c r="BJ276" s="3" t="s">
        <v>174</v>
      </c>
      <c r="BK276" s="81">
        <f t="shared" si="64"/>
        <v>0</v>
      </c>
      <c r="BL276" s="3" t="s">
        <v>257</v>
      </c>
      <c r="BM276" s="106" t="s">
        <v>1728</v>
      </c>
    </row>
    <row r="277" spans="2:65" s="18" customFormat="1" ht="24.2" customHeight="1">
      <c r="B277" s="121"/>
      <c r="C277" s="150" t="s">
        <v>1033</v>
      </c>
      <c r="D277" s="150" t="s">
        <v>197</v>
      </c>
      <c r="E277" s="151" t="s">
        <v>1729</v>
      </c>
      <c r="F277" s="152" t="s">
        <v>1730</v>
      </c>
      <c r="G277" s="153" t="s">
        <v>227</v>
      </c>
      <c r="H277" s="154">
        <v>1</v>
      </c>
      <c r="I277" s="155"/>
      <c r="J277" s="155">
        <f t="shared" si="55"/>
        <v>0</v>
      </c>
      <c r="K277" s="156"/>
      <c r="L277" s="19"/>
      <c r="M277" s="157" t="s">
        <v>1</v>
      </c>
      <c r="N277" s="120" t="s">
        <v>42</v>
      </c>
      <c r="P277" s="158">
        <f t="shared" si="56"/>
        <v>0</v>
      </c>
      <c r="Q277" s="158">
        <v>0</v>
      </c>
      <c r="R277" s="158">
        <f t="shared" si="57"/>
        <v>0</v>
      </c>
      <c r="S277" s="158">
        <v>3.0000000000000001E-3</v>
      </c>
      <c r="T277" s="159">
        <f t="shared" si="58"/>
        <v>3.0000000000000001E-3</v>
      </c>
      <c r="AR277" s="106" t="s">
        <v>257</v>
      </c>
      <c r="AT277" s="106" t="s">
        <v>197</v>
      </c>
      <c r="AU277" s="106" t="s">
        <v>174</v>
      </c>
      <c r="AY277" s="3" t="s">
        <v>194</v>
      </c>
      <c r="BE277" s="81">
        <f t="shared" si="59"/>
        <v>0</v>
      </c>
      <c r="BF277" s="81">
        <f t="shared" si="60"/>
        <v>0</v>
      </c>
      <c r="BG277" s="81">
        <f t="shared" si="61"/>
        <v>0</v>
      </c>
      <c r="BH277" s="81">
        <f t="shared" si="62"/>
        <v>0</v>
      </c>
      <c r="BI277" s="81">
        <f t="shared" si="63"/>
        <v>0</v>
      </c>
      <c r="BJ277" s="3" t="s">
        <v>174</v>
      </c>
      <c r="BK277" s="81">
        <f t="shared" si="64"/>
        <v>0</v>
      </c>
      <c r="BL277" s="3" t="s">
        <v>257</v>
      </c>
      <c r="BM277" s="106" t="s">
        <v>1731</v>
      </c>
    </row>
    <row r="278" spans="2:65" s="18" customFormat="1" ht="16.5" customHeight="1">
      <c r="B278" s="121"/>
      <c r="C278" s="150" t="s">
        <v>1037</v>
      </c>
      <c r="D278" s="150" t="s">
        <v>197</v>
      </c>
      <c r="E278" s="151" t="s">
        <v>1732</v>
      </c>
      <c r="F278" s="152" t="s">
        <v>1733</v>
      </c>
      <c r="G278" s="153" t="s">
        <v>227</v>
      </c>
      <c r="H278" s="154">
        <v>2</v>
      </c>
      <c r="I278" s="155"/>
      <c r="J278" s="155">
        <f t="shared" si="55"/>
        <v>0</v>
      </c>
      <c r="K278" s="156"/>
      <c r="L278" s="19"/>
      <c r="M278" s="157" t="s">
        <v>1</v>
      </c>
      <c r="N278" s="120" t="s">
        <v>42</v>
      </c>
      <c r="P278" s="158">
        <f t="shared" si="56"/>
        <v>0</v>
      </c>
      <c r="Q278" s="158">
        <v>3.0620000000000002E-5</v>
      </c>
      <c r="R278" s="158">
        <f t="shared" si="57"/>
        <v>6.1240000000000003E-5</v>
      </c>
      <c r="S278" s="158">
        <v>0</v>
      </c>
      <c r="T278" s="159">
        <f t="shared" si="58"/>
        <v>0</v>
      </c>
      <c r="AR278" s="106" t="s">
        <v>257</v>
      </c>
      <c r="AT278" s="106" t="s">
        <v>197</v>
      </c>
      <c r="AU278" s="106" t="s">
        <v>174</v>
      </c>
      <c r="AY278" s="3" t="s">
        <v>194</v>
      </c>
      <c r="BE278" s="81">
        <f t="shared" si="59"/>
        <v>0</v>
      </c>
      <c r="BF278" s="81">
        <f t="shared" si="60"/>
        <v>0</v>
      </c>
      <c r="BG278" s="81">
        <f t="shared" si="61"/>
        <v>0</v>
      </c>
      <c r="BH278" s="81">
        <f t="shared" si="62"/>
        <v>0</v>
      </c>
      <c r="BI278" s="81">
        <f t="shared" si="63"/>
        <v>0</v>
      </c>
      <c r="BJ278" s="3" t="s">
        <v>174</v>
      </c>
      <c r="BK278" s="81">
        <f t="shared" si="64"/>
        <v>0</v>
      </c>
      <c r="BL278" s="3" t="s">
        <v>257</v>
      </c>
      <c r="BM278" s="106" t="s">
        <v>1734</v>
      </c>
    </row>
    <row r="279" spans="2:65" s="18" customFormat="1" ht="16.5" customHeight="1">
      <c r="B279" s="121"/>
      <c r="C279" s="165" t="s">
        <v>1041</v>
      </c>
      <c r="D279" s="165" t="s">
        <v>209</v>
      </c>
      <c r="E279" s="166" t="s">
        <v>1735</v>
      </c>
      <c r="F279" s="167" t="s">
        <v>1736</v>
      </c>
      <c r="G279" s="168" t="s">
        <v>227</v>
      </c>
      <c r="H279" s="169">
        <v>2</v>
      </c>
      <c r="I279" s="170"/>
      <c r="J279" s="170">
        <f t="shared" si="55"/>
        <v>0</v>
      </c>
      <c r="K279" s="171"/>
      <c r="L279" s="172"/>
      <c r="M279" s="173" t="s">
        <v>1</v>
      </c>
      <c r="N279" s="174" t="s">
        <v>42</v>
      </c>
      <c r="P279" s="158">
        <f t="shared" si="56"/>
        <v>0</v>
      </c>
      <c r="Q279" s="158">
        <v>2.0799999999999998E-3</v>
      </c>
      <c r="R279" s="158">
        <f t="shared" si="57"/>
        <v>4.1599999999999996E-3</v>
      </c>
      <c r="S279" s="158">
        <v>0</v>
      </c>
      <c r="T279" s="159">
        <f t="shared" si="58"/>
        <v>0</v>
      </c>
      <c r="AR279" s="106" t="s">
        <v>321</v>
      </c>
      <c r="AT279" s="106" t="s">
        <v>209</v>
      </c>
      <c r="AU279" s="106" t="s">
        <v>174</v>
      </c>
      <c r="AY279" s="3" t="s">
        <v>194</v>
      </c>
      <c r="BE279" s="81">
        <f t="shared" si="59"/>
        <v>0</v>
      </c>
      <c r="BF279" s="81">
        <f t="shared" si="60"/>
        <v>0</v>
      </c>
      <c r="BG279" s="81">
        <f t="shared" si="61"/>
        <v>0</v>
      </c>
      <c r="BH279" s="81">
        <f t="shared" si="62"/>
        <v>0</v>
      </c>
      <c r="BI279" s="81">
        <f t="shared" si="63"/>
        <v>0</v>
      </c>
      <c r="BJ279" s="3" t="s">
        <v>174</v>
      </c>
      <c r="BK279" s="81">
        <f t="shared" si="64"/>
        <v>0</v>
      </c>
      <c r="BL279" s="3" t="s">
        <v>257</v>
      </c>
      <c r="BM279" s="106" t="s">
        <v>1737</v>
      </c>
    </row>
    <row r="280" spans="2:65" s="18" customFormat="1" ht="24.2" customHeight="1">
      <c r="B280" s="121"/>
      <c r="C280" s="150" t="s">
        <v>1045</v>
      </c>
      <c r="D280" s="150" t="s">
        <v>197</v>
      </c>
      <c r="E280" s="151" t="s">
        <v>1738</v>
      </c>
      <c r="F280" s="152" t="s">
        <v>1739</v>
      </c>
      <c r="G280" s="153" t="s">
        <v>1258</v>
      </c>
      <c r="H280" s="154"/>
      <c r="I280" s="155"/>
      <c r="J280" s="155">
        <f t="shared" si="55"/>
        <v>0</v>
      </c>
      <c r="K280" s="156"/>
      <c r="L280" s="19"/>
      <c r="M280" s="157" t="s">
        <v>1</v>
      </c>
      <c r="N280" s="120" t="s">
        <v>42</v>
      </c>
      <c r="P280" s="158">
        <f t="shared" si="56"/>
        <v>0</v>
      </c>
      <c r="Q280" s="158">
        <v>0</v>
      </c>
      <c r="R280" s="158">
        <f t="shared" si="57"/>
        <v>0</v>
      </c>
      <c r="S280" s="158">
        <v>0</v>
      </c>
      <c r="T280" s="159">
        <f t="shared" si="58"/>
        <v>0</v>
      </c>
      <c r="AR280" s="106" t="s">
        <v>257</v>
      </c>
      <c r="AT280" s="106" t="s">
        <v>197</v>
      </c>
      <c r="AU280" s="106" t="s">
        <v>174</v>
      </c>
      <c r="AY280" s="3" t="s">
        <v>194</v>
      </c>
      <c r="BE280" s="81">
        <f t="shared" si="59"/>
        <v>0</v>
      </c>
      <c r="BF280" s="81">
        <f t="shared" si="60"/>
        <v>0</v>
      </c>
      <c r="BG280" s="81">
        <f t="shared" si="61"/>
        <v>0</v>
      </c>
      <c r="BH280" s="81">
        <f t="shared" si="62"/>
        <v>0</v>
      </c>
      <c r="BI280" s="81">
        <f t="shared" si="63"/>
        <v>0</v>
      </c>
      <c r="BJ280" s="3" t="s">
        <v>174</v>
      </c>
      <c r="BK280" s="81">
        <f t="shared" si="64"/>
        <v>0</v>
      </c>
      <c r="BL280" s="3" t="s">
        <v>257</v>
      </c>
      <c r="BM280" s="106" t="s">
        <v>1740</v>
      </c>
    </row>
    <row r="281" spans="2:65" s="137" customFormat="1" ht="22.9" customHeight="1">
      <c r="B281" s="138"/>
      <c r="D281" s="139" t="s">
        <v>75</v>
      </c>
      <c r="E281" s="148" t="s">
        <v>1271</v>
      </c>
      <c r="F281" s="148" t="s">
        <v>1272</v>
      </c>
      <c r="I281" s="141"/>
      <c r="J281" s="149">
        <f>BK281</f>
        <v>0</v>
      </c>
      <c r="L281" s="138"/>
      <c r="M281" s="143"/>
      <c r="P281" s="144">
        <f>SUM(P282:P295)</f>
        <v>0</v>
      </c>
      <c r="R281" s="144">
        <f>SUM(R282:R295)</f>
        <v>680.97458993999999</v>
      </c>
      <c r="T281" s="145">
        <f>SUM(T282:T295)</f>
        <v>0</v>
      </c>
      <c r="AR281" s="139" t="s">
        <v>174</v>
      </c>
      <c r="AT281" s="146" t="s">
        <v>75</v>
      </c>
      <c r="AU281" s="146" t="s">
        <v>84</v>
      </c>
      <c r="AY281" s="139" t="s">
        <v>194</v>
      </c>
      <c r="BK281" s="147">
        <f>SUM(BK282:BK295)</f>
        <v>0</v>
      </c>
    </row>
    <row r="282" spans="2:65" s="18" customFormat="1" ht="16.5" customHeight="1">
      <c r="B282" s="121"/>
      <c r="C282" s="150" t="s">
        <v>1047</v>
      </c>
      <c r="D282" s="150" t="s">
        <v>197</v>
      </c>
      <c r="E282" s="151" t="s">
        <v>1741</v>
      </c>
      <c r="F282" s="152" t="s">
        <v>1742</v>
      </c>
      <c r="G282" s="153" t="s">
        <v>1336</v>
      </c>
      <c r="H282" s="154">
        <v>1</v>
      </c>
      <c r="I282" s="155"/>
      <c r="J282" s="155">
        <f t="shared" ref="J282:J295" si="65">ROUND(I282*H282,2)</f>
        <v>0</v>
      </c>
      <c r="K282" s="156"/>
      <c r="L282" s="19"/>
      <c r="M282" s="157" t="s">
        <v>1</v>
      </c>
      <c r="N282" s="120" t="s">
        <v>42</v>
      </c>
      <c r="P282" s="158">
        <f t="shared" ref="P282:P295" si="66">O282*H282</f>
        <v>0</v>
      </c>
      <c r="Q282" s="158">
        <v>4.886244E-2</v>
      </c>
      <c r="R282" s="158">
        <f t="shared" ref="R282:R295" si="67">Q282*H282</f>
        <v>4.886244E-2</v>
      </c>
      <c r="S282" s="158">
        <v>0</v>
      </c>
      <c r="T282" s="159">
        <f t="shared" ref="T282:T295" si="68">S282*H282</f>
        <v>0</v>
      </c>
      <c r="AR282" s="106" t="s">
        <v>257</v>
      </c>
      <c r="AT282" s="106" t="s">
        <v>197</v>
      </c>
      <c r="AU282" s="106" t="s">
        <v>174</v>
      </c>
      <c r="AY282" s="3" t="s">
        <v>194</v>
      </c>
      <c r="BE282" s="81">
        <f t="shared" ref="BE282:BE295" si="69">IF(N282="základná",J282,0)</f>
        <v>0</v>
      </c>
      <c r="BF282" s="81">
        <f t="shared" ref="BF282:BF295" si="70">IF(N282="znížená",J282,0)</f>
        <v>0</v>
      </c>
      <c r="BG282" s="81">
        <f t="shared" ref="BG282:BG295" si="71">IF(N282="zákl. prenesená",J282,0)</f>
        <v>0</v>
      </c>
      <c r="BH282" s="81">
        <f t="shared" ref="BH282:BH295" si="72">IF(N282="zníž. prenesená",J282,0)</f>
        <v>0</v>
      </c>
      <c r="BI282" s="81">
        <f t="shared" ref="BI282:BI295" si="73">IF(N282="nulová",J282,0)</f>
        <v>0</v>
      </c>
      <c r="BJ282" s="3" t="s">
        <v>174</v>
      </c>
      <c r="BK282" s="81">
        <f t="shared" ref="BK282:BK295" si="74">ROUND(I282*H282,2)</f>
        <v>0</v>
      </c>
      <c r="BL282" s="3" t="s">
        <v>257</v>
      </c>
      <c r="BM282" s="106" t="s">
        <v>1743</v>
      </c>
    </row>
    <row r="283" spans="2:65" s="18" customFormat="1" ht="24.2" customHeight="1">
      <c r="B283" s="121"/>
      <c r="C283" s="150" t="s">
        <v>1049</v>
      </c>
      <c r="D283" s="150" t="s">
        <v>197</v>
      </c>
      <c r="E283" s="151" t="s">
        <v>1744</v>
      </c>
      <c r="F283" s="152" t="s">
        <v>1745</v>
      </c>
      <c r="G283" s="153" t="s">
        <v>284</v>
      </c>
      <c r="H283" s="154">
        <v>24.84</v>
      </c>
      <c r="I283" s="155"/>
      <c r="J283" s="155">
        <f t="shared" si="65"/>
        <v>0</v>
      </c>
      <c r="K283" s="156"/>
      <c r="L283" s="19"/>
      <c r="M283" s="157" t="s">
        <v>1</v>
      </c>
      <c r="N283" s="120" t="s">
        <v>42</v>
      </c>
      <c r="P283" s="158">
        <f t="shared" si="66"/>
        <v>0</v>
      </c>
      <c r="Q283" s="158">
        <v>9.0000000000000006E-5</v>
      </c>
      <c r="R283" s="158">
        <f t="shared" si="67"/>
        <v>2.2355999999999999E-3</v>
      </c>
      <c r="S283" s="158">
        <v>0</v>
      </c>
      <c r="T283" s="159">
        <f t="shared" si="68"/>
        <v>0</v>
      </c>
      <c r="AR283" s="106" t="s">
        <v>257</v>
      </c>
      <c r="AT283" s="106" t="s">
        <v>197</v>
      </c>
      <c r="AU283" s="106" t="s">
        <v>174</v>
      </c>
      <c r="AY283" s="3" t="s">
        <v>194</v>
      </c>
      <c r="BE283" s="81">
        <f t="shared" si="69"/>
        <v>0</v>
      </c>
      <c r="BF283" s="81">
        <f t="shared" si="70"/>
        <v>0</v>
      </c>
      <c r="BG283" s="81">
        <f t="shared" si="71"/>
        <v>0</v>
      </c>
      <c r="BH283" s="81">
        <f t="shared" si="72"/>
        <v>0</v>
      </c>
      <c r="BI283" s="81">
        <f t="shared" si="73"/>
        <v>0</v>
      </c>
      <c r="BJ283" s="3" t="s">
        <v>174</v>
      </c>
      <c r="BK283" s="81">
        <f t="shared" si="74"/>
        <v>0</v>
      </c>
      <c r="BL283" s="3" t="s">
        <v>257</v>
      </c>
      <c r="BM283" s="106" t="s">
        <v>1746</v>
      </c>
    </row>
    <row r="284" spans="2:65" s="18" customFormat="1" ht="24.2" customHeight="1">
      <c r="B284" s="121"/>
      <c r="C284" s="165" t="s">
        <v>1051</v>
      </c>
      <c r="D284" s="165" t="s">
        <v>209</v>
      </c>
      <c r="E284" s="166" t="s">
        <v>1747</v>
      </c>
      <c r="F284" s="167" t="s">
        <v>1748</v>
      </c>
      <c r="G284" s="168" t="s">
        <v>284</v>
      </c>
      <c r="H284" s="169">
        <v>26.082000000000001</v>
      </c>
      <c r="I284" s="170"/>
      <c r="J284" s="170">
        <f t="shared" si="65"/>
        <v>0</v>
      </c>
      <c r="K284" s="171"/>
      <c r="L284" s="172"/>
      <c r="M284" s="173" t="s">
        <v>1</v>
      </c>
      <c r="N284" s="174" t="s">
        <v>42</v>
      </c>
      <c r="P284" s="158">
        <f t="shared" si="66"/>
        <v>0</v>
      </c>
      <c r="Q284" s="158">
        <v>2.0000000000000001E-4</v>
      </c>
      <c r="R284" s="158">
        <f t="shared" si="67"/>
        <v>5.2164000000000004E-3</v>
      </c>
      <c r="S284" s="158">
        <v>0</v>
      </c>
      <c r="T284" s="159">
        <f t="shared" si="68"/>
        <v>0</v>
      </c>
      <c r="AR284" s="106" t="s">
        <v>321</v>
      </c>
      <c r="AT284" s="106" t="s">
        <v>209</v>
      </c>
      <c r="AU284" s="106" t="s">
        <v>174</v>
      </c>
      <c r="AY284" s="3" t="s">
        <v>194</v>
      </c>
      <c r="BE284" s="81">
        <f t="shared" si="69"/>
        <v>0</v>
      </c>
      <c r="BF284" s="81">
        <f t="shared" si="70"/>
        <v>0</v>
      </c>
      <c r="BG284" s="81">
        <f t="shared" si="71"/>
        <v>0</v>
      </c>
      <c r="BH284" s="81">
        <f t="shared" si="72"/>
        <v>0</v>
      </c>
      <c r="BI284" s="81">
        <f t="shared" si="73"/>
        <v>0</v>
      </c>
      <c r="BJ284" s="3" t="s">
        <v>174</v>
      </c>
      <c r="BK284" s="81">
        <f t="shared" si="74"/>
        <v>0</v>
      </c>
      <c r="BL284" s="3" t="s">
        <v>257</v>
      </c>
      <c r="BM284" s="106" t="s">
        <v>1749</v>
      </c>
    </row>
    <row r="285" spans="2:65" s="18" customFormat="1" ht="33" customHeight="1">
      <c r="B285" s="121"/>
      <c r="C285" s="165" t="s">
        <v>1053</v>
      </c>
      <c r="D285" s="165" t="s">
        <v>209</v>
      </c>
      <c r="E285" s="166" t="s">
        <v>1750</v>
      </c>
      <c r="F285" s="167" t="s">
        <v>1751</v>
      </c>
      <c r="G285" s="168" t="s">
        <v>419</v>
      </c>
      <c r="H285" s="169">
        <v>11.680999999999999</v>
      </c>
      <c r="I285" s="170"/>
      <c r="J285" s="170">
        <f t="shared" si="65"/>
        <v>0</v>
      </c>
      <c r="K285" s="171"/>
      <c r="L285" s="172"/>
      <c r="M285" s="173" t="s">
        <v>1</v>
      </c>
      <c r="N285" s="174" t="s">
        <v>42</v>
      </c>
      <c r="P285" s="158">
        <f t="shared" si="66"/>
        <v>0</v>
      </c>
      <c r="Q285" s="158">
        <v>0.03</v>
      </c>
      <c r="R285" s="158">
        <f t="shared" si="67"/>
        <v>0.35042999999999996</v>
      </c>
      <c r="S285" s="158">
        <v>0</v>
      </c>
      <c r="T285" s="159">
        <f t="shared" si="68"/>
        <v>0</v>
      </c>
      <c r="AR285" s="106" t="s">
        <v>321</v>
      </c>
      <c r="AT285" s="106" t="s">
        <v>209</v>
      </c>
      <c r="AU285" s="106" t="s">
        <v>174</v>
      </c>
      <c r="AY285" s="3" t="s">
        <v>194</v>
      </c>
      <c r="BE285" s="81">
        <f t="shared" si="69"/>
        <v>0</v>
      </c>
      <c r="BF285" s="81">
        <f t="shared" si="70"/>
        <v>0</v>
      </c>
      <c r="BG285" s="81">
        <f t="shared" si="71"/>
        <v>0</v>
      </c>
      <c r="BH285" s="81">
        <f t="shared" si="72"/>
        <v>0</v>
      </c>
      <c r="BI285" s="81">
        <f t="shared" si="73"/>
        <v>0</v>
      </c>
      <c r="BJ285" s="3" t="s">
        <v>174</v>
      </c>
      <c r="BK285" s="81">
        <f t="shared" si="74"/>
        <v>0</v>
      </c>
      <c r="BL285" s="3" t="s">
        <v>257</v>
      </c>
      <c r="BM285" s="106" t="s">
        <v>1752</v>
      </c>
    </row>
    <row r="286" spans="2:65" s="18" customFormat="1" ht="16.5" customHeight="1">
      <c r="B286" s="121"/>
      <c r="C286" s="150" t="s">
        <v>1057</v>
      </c>
      <c r="D286" s="150" t="s">
        <v>197</v>
      </c>
      <c r="E286" s="151" t="s">
        <v>1753</v>
      </c>
      <c r="F286" s="152" t="s">
        <v>1754</v>
      </c>
      <c r="G286" s="153" t="s">
        <v>227</v>
      </c>
      <c r="H286" s="154">
        <v>6</v>
      </c>
      <c r="I286" s="155"/>
      <c r="J286" s="155">
        <f t="shared" si="65"/>
        <v>0</v>
      </c>
      <c r="K286" s="156"/>
      <c r="L286" s="19"/>
      <c r="M286" s="157" t="s">
        <v>1</v>
      </c>
      <c r="N286" s="120" t="s">
        <v>42</v>
      </c>
      <c r="P286" s="158">
        <f t="shared" si="66"/>
        <v>0</v>
      </c>
      <c r="Q286" s="158">
        <v>0</v>
      </c>
      <c r="R286" s="158">
        <f t="shared" si="67"/>
        <v>0</v>
      </c>
      <c r="S286" s="158">
        <v>0</v>
      </c>
      <c r="T286" s="159">
        <f t="shared" si="68"/>
        <v>0</v>
      </c>
      <c r="AR286" s="106" t="s">
        <v>257</v>
      </c>
      <c r="AT286" s="106" t="s">
        <v>197</v>
      </c>
      <c r="AU286" s="106" t="s">
        <v>174</v>
      </c>
      <c r="AY286" s="3" t="s">
        <v>194</v>
      </c>
      <c r="BE286" s="81">
        <f t="shared" si="69"/>
        <v>0</v>
      </c>
      <c r="BF286" s="81">
        <f t="shared" si="70"/>
        <v>0</v>
      </c>
      <c r="BG286" s="81">
        <f t="shared" si="71"/>
        <v>0</v>
      </c>
      <c r="BH286" s="81">
        <f t="shared" si="72"/>
        <v>0</v>
      </c>
      <c r="BI286" s="81">
        <f t="shared" si="73"/>
        <v>0</v>
      </c>
      <c r="BJ286" s="3" t="s">
        <v>174</v>
      </c>
      <c r="BK286" s="81">
        <f t="shared" si="74"/>
        <v>0</v>
      </c>
      <c r="BL286" s="3" t="s">
        <v>257</v>
      </c>
      <c r="BM286" s="106" t="s">
        <v>1755</v>
      </c>
    </row>
    <row r="287" spans="2:65" s="18" customFormat="1" ht="24.2" customHeight="1">
      <c r="B287" s="121"/>
      <c r="C287" s="165" t="s">
        <v>1061</v>
      </c>
      <c r="D287" s="165" t="s">
        <v>209</v>
      </c>
      <c r="E287" s="166" t="s">
        <v>1756</v>
      </c>
      <c r="F287" s="167" t="s">
        <v>1757</v>
      </c>
      <c r="G287" s="168" t="s">
        <v>227</v>
      </c>
      <c r="H287" s="169">
        <v>6</v>
      </c>
      <c r="I287" s="170"/>
      <c r="J287" s="170">
        <f t="shared" si="65"/>
        <v>0</v>
      </c>
      <c r="K287" s="171"/>
      <c r="L287" s="172"/>
      <c r="M287" s="173" t="s">
        <v>1</v>
      </c>
      <c r="N287" s="174" t="s">
        <v>42</v>
      </c>
      <c r="P287" s="158">
        <f t="shared" si="66"/>
        <v>0</v>
      </c>
      <c r="Q287" s="158">
        <v>1E-3</v>
      </c>
      <c r="R287" s="158">
        <f t="shared" si="67"/>
        <v>6.0000000000000001E-3</v>
      </c>
      <c r="S287" s="158">
        <v>0</v>
      </c>
      <c r="T287" s="159">
        <f t="shared" si="68"/>
        <v>0</v>
      </c>
      <c r="AR287" s="106" t="s">
        <v>321</v>
      </c>
      <c r="AT287" s="106" t="s">
        <v>209</v>
      </c>
      <c r="AU287" s="106" t="s">
        <v>174</v>
      </c>
      <c r="AY287" s="3" t="s">
        <v>194</v>
      </c>
      <c r="BE287" s="81">
        <f t="shared" si="69"/>
        <v>0</v>
      </c>
      <c r="BF287" s="81">
        <f t="shared" si="70"/>
        <v>0</v>
      </c>
      <c r="BG287" s="81">
        <f t="shared" si="71"/>
        <v>0</v>
      </c>
      <c r="BH287" s="81">
        <f t="shared" si="72"/>
        <v>0</v>
      </c>
      <c r="BI287" s="81">
        <f t="shared" si="73"/>
        <v>0</v>
      </c>
      <c r="BJ287" s="3" t="s">
        <v>174</v>
      </c>
      <c r="BK287" s="81">
        <f t="shared" si="74"/>
        <v>0</v>
      </c>
      <c r="BL287" s="3" t="s">
        <v>257</v>
      </c>
      <c r="BM287" s="106" t="s">
        <v>1758</v>
      </c>
    </row>
    <row r="288" spans="2:65" s="18" customFormat="1" ht="16.5" customHeight="1">
      <c r="B288" s="121"/>
      <c r="C288" s="150" t="s">
        <v>1065</v>
      </c>
      <c r="D288" s="150" t="s">
        <v>197</v>
      </c>
      <c r="E288" s="151" t="s">
        <v>1759</v>
      </c>
      <c r="F288" s="152" t="s">
        <v>1760</v>
      </c>
      <c r="G288" s="153" t="s">
        <v>227</v>
      </c>
      <c r="H288" s="154">
        <v>8</v>
      </c>
      <c r="I288" s="155"/>
      <c r="J288" s="155">
        <f t="shared" si="65"/>
        <v>0</v>
      </c>
      <c r="K288" s="156"/>
      <c r="L288" s="19"/>
      <c r="M288" s="157" t="s">
        <v>1</v>
      </c>
      <c r="N288" s="120" t="s">
        <v>42</v>
      </c>
      <c r="P288" s="158">
        <f t="shared" si="66"/>
        <v>0</v>
      </c>
      <c r="Q288" s="158">
        <v>0</v>
      </c>
      <c r="R288" s="158">
        <f t="shared" si="67"/>
        <v>0</v>
      </c>
      <c r="S288" s="158">
        <v>0</v>
      </c>
      <c r="T288" s="159">
        <f t="shared" si="68"/>
        <v>0</v>
      </c>
      <c r="AR288" s="106" t="s">
        <v>257</v>
      </c>
      <c r="AT288" s="106" t="s">
        <v>197</v>
      </c>
      <c r="AU288" s="106" t="s">
        <v>174</v>
      </c>
      <c r="AY288" s="3" t="s">
        <v>194</v>
      </c>
      <c r="BE288" s="81">
        <f t="shared" si="69"/>
        <v>0</v>
      </c>
      <c r="BF288" s="81">
        <f t="shared" si="70"/>
        <v>0</v>
      </c>
      <c r="BG288" s="81">
        <f t="shared" si="71"/>
        <v>0</v>
      </c>
      <c r="BH288" s="81">
        <f t="shared" si="72"/>
        <v>0</v>
      </c>
      <c r="BI288" s="81">
        <f t="shared" si="73"/>
        <v>0</v>
      </c>
      <c r="BJ288" s="3" t="s">
        <v>174</v>
      </c>
      <c r="BK288" s="81">
        <f t="shared" si="74"/>
        <v>0</v>
      </c>
      <c r="BL288" s="3" t="s">
        <v>257</v>
      </c>
      <c r="BM288" s="106" t="s">
        <v>1761</v>
      </c>
    </row>
    <row r="289" spans="2:65" s="18" customFormat="1" ht="21.75" customHeight="1">
      <c r="B289" s="121"/>
      <c r="C289" s="165" t="s">
        <v>1071</v>
      </c>
      <c r="D289" s="165" t="s">
        <v>209</v>
      </c>
      <c r="E289" s="166" t="s">
        <v>1762</v>
      </c>
      <c r="F289" s="167" t="s">
        <v>1763</v>
      </c>
      <c r="G289" s="168" t="s">
        <v>227</v>
      </c>
      <c r="H289" s="169">
        <v>2</v>
      </c>
      <c r="I289" s="170"/>
      <c r="J289" s="170">
        <f t="shared" si="65"/>
        <v>0</v>
      </c>
      <c r="K289" s="171"/>
      <c r="L289" s="172"/>
      <c r="M289" s="173" t="s">
        <v>1</v>
      </c>
      <c r="N289" s="174" t="s">
        <v>42</v>
      </c>
      <c r="P289" s="158">
        <f t="shared" si="66"/>
        <v>0</v>
      </c>
      <c r="Q289" s="158">
        <v>3.8999999999999999E-4</v>
      </c>
      <c r="R289" s="158">
        <f t="shared" si="67"/>
        <v>7.7999999999999999E-4</v>
      </c>
      <c r="S289" s="158">
        <v>0</v>
      </c>
      <c r="T289" s="159">
        <f t="shared" si="68"/>
        <v>0</v>
      </c>
      <c r="AR289" s="106" t="s">
        <v>321</v>
      </c>
      <c r="AT289" s="106" t="s">
        <v>209</v>
      </c>
      <c r="AU289" s="106" t="s">
        <v>174</v>
      </c>
      <c r="AY289" s="3" t="s">
        <v>194</v>
      </c>
      <c r="BE289" s="81">
        <f t="shared" si="69"/>
        <v>0</v>
      </c>
      <c r="BF289" s="81">
        <f t="shared" si="70"/>
        <v>0</v>
      </c>
      <c r="BG289" s="81">
        <f t="shared" si="71"/>
        <v>0</v>
      </c>
      <c r="BH289" s="81">
        <f t="shared" si="72"/>
        <v>0</v>
      </c>
      <c r="BI289" s="81">
        <f t="shared" si="73"/>
        <v>0</v>
      </c>
      <c r="BJ289" s="3" t="s">
        <v>174</v>
      </c>
      <c r="BK289" s="81">
        <f t="shared" si="74"/>
        <v>0</v>
      </c>
      <c r="BL289" s="3" t="s">
        <v>257</v>
      </c>
      <c r="BM289" s="106" t="s">
        <v>1764</v>
      </c>
    </row>
    <row r="290" spans="2:65" s="18" customFormat="1" ht="24.2" customHeight="1">
      <c r="B290" s="121"/>
      <c r="C290" s="165" t="s">
        <v>1075</v>
      </c>
      <c r="D290" s="165" t="s">
        <v>209</v>
      </c>
      <c r="E290" s="166" t="s">
        <v>1765</v>
      </c>
      <c r="F290" s="167" t="s">
        <v>1766</v>
      </c>
      <c r="G290" s="168" t="s">
        <v>227</v>
      </c>
      <c r="H290" s="169">
        <v>6</v>
      </c>
      <c r="I290" s="170"/>
      <c r="J290" s="170">
        <f t="shared" si="65"/>
        <v>0</v>
      </c>
      <c r="K290" s="171"/>
      <c r="L290" s="172"/>
      <c r="M290" s="173" t="s">
        <v>1</v>
      </c>
      <c r="N290" s="174" t="s">
        <v>42</v>
      </c>
      <c r="P290" s="158">
        <f t="shared" si="66"/>
        <v>0</v>
      </c>
      <c r="Q290" s="158">
        <v>2E-3</v>
      </c>
      <c r="R290" s="158">
        <f t="shared" si="67"/>
        <v>1.2E-2</v>
      </c>
      <c r="S290" s="158">
        <v>0</v>
      </c>
      <c r="T290" s="159">
        <f t="shared" si="68"/>
        <v>0</v>
      </c>
      <c r="AR290" s="106" t="s">
        <v>321</v>
      </c>
      <c r="AT290" s="106" t="s">
        <v>209</v>
      </c>
      <c r="AU290" s="106" t="s">
        <v>174</v>
      </c>
      <c r="AY290" s="3" t="s">
        <v>194</v>
      </c>
      <c r="BE290" s="81">
        <f t="shared" si="69"/>
        <v>0</v>
      </c>
      <c r="BF290" s="81">
        <f t="shared" si="70"/>
        <v>0</v>
      </c>
      <c r="BG290" s="81">
        <f t="shared" si="71"/>
        <v>0</v>
      </c>
      <c r="BH290" s="81">
        <f t="shared" si="72"/>
        <v>0</v>
      </c>
      <c r="BI290" s="81">
        <f t="shared" si="73"/>
        <v>0</v>
      </c>
      <c r="BJ290" s="3" t="s">
        <v>174</v>
      </c>
      <c r="BK290" s="81">
        <f t="shared" si="74"/>
        <v>0</v>
      </c>
      <c r="BL290" s="3" t="s">
        <v>257</v>
      </c>
      <c r="BM290" s="106" t="s">
        <v>1767</v>
      </c>
    </row>
    <row r="291" spans="2:65" s="18" customFormat="1" ht="24.2" customHeight="1">
      <c r="B291" s="121"/>
      <c r="C291" s="150" t="s">
        <v>1079</v>
      </c>
      <c r="D291" s="150" t="s">
        <v>197</v>
      </c>
      <c r="E291" s="151" t="s">
        <v>1279</v>
      </c>
      <c r="F291" s="152" t="s">
        <v>1768</v>
      </c>
      <c r="G291" s="153" t="s">
        <v>216</v>
      </c>
      <c r="H291" s="154">
        <v>680.51</v>
      </c>
      <c r="I291" s="155"/>
      <c r="J291" s="155">
        <f t="shared" si="65"/>
        <v>0</v>
      </c>
      <c r="K291" s="156"/>
      <c r="L291" s="19"/>
      <c r="M291" s="157" t="s">
        <v>1</v>
      </c>
      <c r="N291" s="120" t="s">
        <v>42</v>
      </c>
      <c r="P291" s="158">
        <f t="shared" si="66"/>
        <v>0</v>
      </c>
      <c r="Q291" s="158">
        <v>5.0000000000000002E-5</v>
      </c>
      <c r="R291" s="158">
        <f t="shared" si="67"/>
        <v>3.40255E-2</v>
      </c>
      <c r="S291" s="158">
        <v>0</v>
      </c>
      <c r="T291" s="159">
        <f t="shared" si="68"/>
        <v>0</v>
      </c>
      <c r="AR291" s="106" t="s">
        <v>257</v>
      </c>
      <c r="AT291" s="106" t="s">
        <v>197</v>
      </c>
      <c r="AU291" s="106" t="s">
        <v>174</v>
      </c>
      <c r="AY291" s="3" t="s">
        <v>194</v>
      </c>
      <c r="BE291" s="81">
        <f t="shared" si="69"/>
        <v>0</v>
      </c>
      <c r="BF291" s="81">
        <f t="shared" si="70"/>
        <v>0</v>
      </c>
      <c r="BG291" s="81">
        <f t="shared" si="71"/>
        <v>0</v>
      </c>
      <c r="BH291" s="81">
        <f t="shared" si="72"/>
        <v>0</v>
      </c>
      <c r="BI291" s="81">
        <f t="shared" si="73"/>
        <v>0</v>
      </c>
      <c r="BJ291" s="3" t="s">
        <v>174</v>
      </c>
      <c r="BK291" s="81">
        <f t="shared" si="74"/>
        <v>0</v>
      </c>
      <c r="BL291" s="3" t="s">
        <v>257</v>
      </c>
      <c r="BM291" s="106" t="s">
        <v>1769</v>
      </c>
    </row>
    <row r="292" spans="2:65" s="18" customFormat="1" ht="24.2" customHeight="1">
      <c r="B292" s="121"/>
      <c r="C292" s="165" t="s">
        <v>1770</v>
      </c>
      <c r="D292" s="165" t="s">
        <v>209</v>
      </c>
      <c r="E292" s="166" t="s">
        <v>1282</v>
      </c>
      <c r="F292" s="167" t="s">
        <v>1771</v>
      </c>
      <c r="G292" s="168" t="s">
        <v>216</v>
      </c>
      <c r="H292" s="169">
        <v>383.6</v>
      </c>
      <c r="I292" s="170"/>
      <c r="J292" s="170">
        <f t="shared" si="65"/>
        <v>0</v>
      </c>
      <c r="K292" s="171"/>
      <c r="L292" s="172"/>
      <c r="M292" s="173" t="s">
        <v>1</v>
      </c>
      <c r="N292" s="174" t="s">
        <v>42</v>
      </c>
      <c r="P292" s="158">
        <f t="shared" si="66"/>
        <v>0</v>
      </c>
      <c r="Q292" s="158">
        <v>1</v>
      </c>
      <c r="R292" s="158">
        <f t="shared" si="67"/>
        <v>383.6</v>
      </c>
      <c r="S292" s="158">
        <v>0</v>
      </c>
      <c r="T292" s="159">
        <f t="shared" si="68"/>
        <v>0</v>
      </c>
      <c r="AR292" s="106" t="s">
        <v>321</v>
      </c>
      <c r="AT292" s="106" t="s">
        <v>209</v>
      </c>
      <c r="AU292" s="106" t="s">
        <v>174</v>
      </c>
      <c r="AY292" s="3" t="s">
        <v>194</v>
      </c>
      <c r="BE292" s="81">
        <f t="shared" si="69"/>
        <v>0</v>
      </c>
      <c r="BF292" s="81">
        <f t="shared" si="70"/>
        <v>0</v>
      </c>
      <c r="BG292" s="81">
        <f t="shared" si="71"/>
        <v>0</v>
      </c>
      <c r="BH292" s="81">
        <f t="shared" si="72"/>
        <v>0</v>
      </c>
      <c r="BI292" s="81">
        <f t="shared" si="73"/>
        <v>0</v>
      </c>
      <c r="BJ292" s="3" t="s">
        <v>174</v>
      </c>
      <c r="BK292" s="81">
        <f t="shared" si="74"/>
        <v>0</v>
      </c>
      <c r="BL292" s="3" t="s">
        <v>257</v>
      </c>
      <c r="BM292" s="106" t="s">
        <v>1772</v>
      </c>
    </row>
    <row r="293" spans="2:65" s="18" customFormat="1" ht="24.2" customHeight="1">
      <c r="B293" s="121"/>
      <c r="C293" s="165" t="s">
        <v>1773</v>
      </c>
      <c r="D293" s="165" t="s">
        <v>209</v>
      </c>
      <c r="E293" s="166" t="s">
        <v>1774</v>
      </c>
      <c r="F293" s="167" t="s">
        <v>1775</v>
      </c>
      <c r="G293" s="168" t="s">
        <v>216</v>
      </c>
      <c r="H293" s="169">
        <v>296.91000000000003</v>
      </c>
      <c r="I293" s="170"/>
      <c r="J293" s="170">
        <f t="shared" si="65"/>
        <v>0</v>
      </c>
      <c r="K293" s="171"/>
      <c r="L293" s="172"/>
      <c r="M293" s="173" t="s">
        <v>1</v>
      </c>
      <c r="N293" s="174" t="s">
        <v>42</v>
      </c>
      <c r="P293" s="158">
        <f t="shared" si="66"/>
        <v>0</v>
      </c>
      <c r="Q293" s="158">
        <v>1</v>
      </c>
      <c r="R293" s="158">
        <f t="shared" si="67"/>
        <v>296.91000000000003</v>
      </c>
      <c r="S293" s="158">
        <v>0</v>
      </c>
      <c r="T293" s="159">
        <f t="shared" si="68"/>
        <v>0</v>
      </c>
      <c r="AR293" s="106" t="s">
        <v>321</v>
      </c>
      <c r="AT293" s="106" t="s">
        <v>209</v>
      </c>
      <c r="AU293" s="106" t="s">
        <v>174</v>
      </c>
      <c r="AY293" s="3" t="s">
        <v>194</v>
      </c>
      <c r="BE293" s="81">
        <f t="shared" si="69"/>
        <v>0</v>
      </c>
      <c r="BF293" s="81">
        <f t="shared" si="70"/>
        <v>0</v>
      </c>
      <c r="BG293" s="81">
        <f t="shared" si="71"/>
        <v>0</v>
      </c>
      <c r="BH293" s="81">
        <f t="shared" si="72"/>
        <v>0</v>
      </c>
      <c r="BI293" s="81">
        <f t="shared" si="73"/>
        <v>0</v>
      </c>
      <c r="BJ293" s="3" t="s">
        <v>174</v>
      </c>
      <c r="BK293" s="81">
        <f t="shared" si="74"/>
        <v>0</v>
      </c>
      <c r="BL293" s="3" t="s">
        <v>257</v>
      </c>
      <c r="BM293" s="106" t="s">
        <v>1776</v>
      </c>
    </row>
    <row r="294" spans="2:65" s="18" customFormat="1" ht="16.5" customHeight="1">
      <c r="B294" s="121"/>
      <c r="C294" s="165" t="s">
        <v>1777</v>
      </c>
      <c r="D294" s="165" t="s">
        <v>209</v>
      </c>
      <c r="E294" s="166" t="s">
        <v>1778</v>
      </c>
      <c r="F294" s="167" t="s">
        <v>1779</v>
      </c>
      <c r="G294" s="168" t="s">
        <v>227</v>
      </c>
      <c r="H294" s="169">
        <v>56</v>
      </c>
      <c r="I294" s="170"/>
      <c r="J294" s="170">
        <f t="shared" si="65"/>
        <v>0</v>
      </c>
      <c r="K294" s="171"/>
      <c r="L294" s="172"/>
      <c r="M294" s="173" t="s">
        <v>1</v>
      </c>
      <c r="N294" s="174" t="s">
        <v>42</v>
      </c>
      <c r="P294" s="158">
        <f t="shared" si="66"/>
        <v>0</v>
      </c>
      <c r="Q294" s="158">
        <v>9.0000000000000006E-5</v>
      </c>
      <c r="R294" s="158">
        <f t="shared" si="67"/>
        <v>5.0400000000000002E-3</v>
      </c>
      <c r="S294" s="158">
        <v>0</v>
      </c>
      <c r="T294" s="159">
        <f t="shared" si="68"/>
        <v>0</v>
      </c>
      <c r="AR294" s="106" t="s">
        <v>321</v>
      </c>
      <c r="AT294" s="106" t="s">
        <v>209</v>
      </c>
      <c r="AU294" s="106" t="s">
        <v>174</v>
      </c>
      <c r="AY294" s="3" t="s">
        <v>194</v>
      </c>
      <c r="BE294" s="81">
        <f t="shared" si="69"/>
        <v>0</v>
      </c>
      <c r="BF294" s="81">
        <f t="shared" si="70"/>
        <v>0</v>
      </c>
      <c r="BG294" s="81">
        <f t="shared" si="71"/>
        <v>0</v>
      </c>
      <c r="BH294" s="81">
        <f t="shared" si="72"/>
        <v>0</v>
      </c>
      <c r="BI294" s="81">
        <f t="shared" si="73"/>
        <v>0</v>
      </c>
      <c r="BJ294" s="3" t="s">
        <v>174</v>
      </c>
      <c r="BK294" s="81">
        <f t="shared" si="74"/>
        <v>0</v>
      </c>
      <c r="BL294" s="3" t="s">
        <v>257</v>
      </c>
      <c r="BM294" s="106" t="s">
        <v>1780</v>
      </c>
    </row>
    <row r="295" spans="2:65" s="18" customFormat="1" ht="24.2" customHeight="1">
      <c r="B295" s="121"/>
      <c r="C295" s="150" t="s">
        <v>352</v>
      </c>
      <c r="D295" s="150" t="s">
        <v>197</v>
      </c>
      <c r="E295" s="151" t="s">
        <v>1285</v>
      </c>
      <c r="F295" s="152" t="s">
        <v>1286</v>
      </c>
      <c r="G295" s="153" t="s">
        <v>1258</v>
      </c>
      <c r="H295" s="154"/>
      <c r="I295" s="155"/>
      <c r="J295" s="155">
        <f t="shared" si="65"/>
        <v>0</v>
      </c>
      <c r="K295" s="156"/>
      <c r="L295" s="19"/>
      <c r="M295" s="157" t="s">
        <v>1</v>
      </c>
      <c r="N295" s="120" t="s">
        <v>42</v>
      </c>
      <c r="P295" s="158">
        <f t="shared" si="66"/>
        <v>0</v>
      </c>
      <c r="Q295" s="158">
        <v>0</v>
      </c>
      <c r="R295" s="158">
        <f t="shared" si="67"/>
        <v>0</v>
      </c>
      <c r="S295" s="158">
        <v>0</v>
      </c>
      <c r="T295" s="159">
        <f t="shared" si="68"/>
        <v>0</v>
      </c>
      <c r="AR295" s="106" t="s">
        <v>257</v>
      </c>
      <c r="AT295" s="106" t="s">
        <v>197</v>
      </c>
      <c r="AU295" s="106" t="s">
        <v>174</v>
      </c>
      <c r="AY295" s="3" t="s">
        <v>194</v>
      </c>
      <c r="BE295" s="81">
        <f t="shared" si="69"/>
        <v>0</v>
      </c>
      <c r="BF295" s="81">
        <f t="shared" si="70"/>
        <v>0</v>
      </c>
      <c r="BG295" s="81">
        <f t="shared" si="71"/>
        <v>0</v>
      </c>
      <c r="BH295" s="81">
        <f t="shared" si="72"/>
        <v>0</v>
      </c>
      <c r="BI295" s="81">
        <f t="shared" si="73"/>
        <v>0</v>
      </c>
      <c r="BJ295" s="3" t="s">
        <v>174</v>
      </c>
      <c r="BK295" s="81">
        <f t="shared" si="74"/>
        <v>0</v>
      </c>
      <c r="BL295" s="3" t="s">
        <v>257</v>
      </c>
      <c r="BM295" s="106" t="s">
        <v>1781</v>
      </c>
    </row>
    <row r="296" spans="2:65" s="137" customFormat="1" ht="22.9" customHeight="1">
      <c r="B296" s="138"/>
      <c r="D296" s="139" t="s">
        <v>75</v>
      </c>
      <c r="E296" s="148" t="s">
        <v>1782</v>
      </c>
      <c r="F296" s="148" t="s">
        <v>1783</v>
      </c>
      <c r="I296" s="141"/>
      <c r="J296" s="149">
        <f>BK296</f>
        <v>0</v>
      </c>
      <c r="L296" s="138"/>
      <c r="M296" s="143"/>
      <c r="P296" s="144">
        <f>SUM(P297:P299)</f>
        <v>0</v>
      </c>
      <c r="R296" s="144">
        <f>SUM(R297:R299)</f>
        <v>0.22737840000000001</v>
      </c>
      <c r="T296" s="145">
        <f>SUM(T297:T299)</f>
        <v>0</v>
      </c>
      <c r="AR296" s="139" t="s">
        <v>174</v>
      </c>
      <c r="AT296" s="146" t="s">
        <v>75</v>
      </c>
      <c r="AU296" s="146" t="s">
        <v>84</v>
      </c>
      <c r="AY296" s="139" t="s">
        <v>194</v>
      </c>
      <c r="BK296" s="147">
        <f>SUM(BK297:BK299)</f>
        <v>0</v>
      </c>
    </row>
    <row r="297" spans="2:65" s="18" customFormat="1" ht="16.5" customHeight="1">
      <c r="B297" s="121"/>
      <c r="C297" s="150" t="s">
        <v>1784</v>
      </c>
      <c r="D297" s="150" t="s">
        <v>197</v>
      </c>
      <c r="E297" s="151" t="s">
        <v>1785</v>
      </c>
      <c r="F297" s="152" t="s">
        <v>1786</v>
      </c>
      <c r="G297" s="153" t="s">
        <v>419</v>
      </c>
      <c r="H297" s="154">
        <v>10.199999999999999</v>
      </c>
      <c r="I297" s="155"/>
      <c r="J297" s="155">
        <f>ROUND(I297*H297,2)</f>
        <v>0</v>
      </c>
      <c r="K297" s="156"/>
      <c r="L297" s="19"/>
      <c r="M297" s="157" t="s">
        <v>1</v>
      </c>
      <c r="N297" s="120" t="s">
        <v>42</v>
      </c>
      <c r="P297" s="158">
        <f>O297*H297</f>
        <v>0</v>
      </c>
      <c r="Q297" s="158">
        <v>3.7799999999999999E-3</v>
      </c>
      <c r="R297" s="158">
        <f>Q297*H297</f>
        <v>3.8556E-2</v>
      </c>
      <c r="S297" s="158">
        <v>0</v>
      </c>
      <c r="T297" s="159">
        <f>S297*H297</f>
        <v>0</v>
      </c>
      <c r="AR297" s="106" t="s">
        <v>257</v>
      </c>
      <c r="AT297" s="106" t="s">
        <v>197</v>
      </c>
      <c r="AU297" s="106" t="s">
        <v>174</v>
      </c>
      <c r="AY297" s="3" t="s">
        <v>194</v>
      </c>
      <c r="BE297" s="81">
        <f>IF(N297="základná",J297,0)</f>
        <v>0</v>
      </c>
      <c r="BF297" s="81">
        <f>IF(N297="znížená",J297,0)</f>
        <v>0</v>
      </c>
      <c r="BG297" s="81">
        <f>IF(N297="zákl. prenesená",J297,0)</f>
        <v>0</v>
      </c>
      <c r="BH297" s="81">
        <f>IF(N297="zníž. prenesená",J297,0)</f>
        <v>0</v>
      </c>
      <c r="BI297" s="81">
        <f>IF(N297="nulová",J297,0)</f>
        <v>0</v>
      </c>
      <c r="BJ297" s="3" t="s">
        <v>174</v>
      </c>
      <c r="BK297" s="81">
        <f>ROUND(I297*H297,2)</f>
        <v>0</v>
      </c>
      <c r="BL297" s="3" t="s">
        <v>257</v>
      </c>
      <c r="BM297" s="106" t="s">
        <v>1787</v>
      </c>
    </row>
    <row r="298" spans="2:65" s="18" customFormat="1" ht="16.5" customHeight="1">
      <c r="B298" s="121"/>
      <c r="C298" s="165" t="s">
        <v>1788</v>
      </c>
      <c r="D298" s="165" t="s">
        <v>209</v>
      </c>
      <c r="E298" s="166" t="s">
        <v>1789</v>
      </c>
      <c r="F298" s="167" t="s">
        <v>1790</v>
      </c>
      <c r="G298" s="168" t="s">
        <v>419</v>
      </c>
      <c r="H298" s="169">
        <v>10.608000000000001</v>
      </c>
      <c r="I298" s="170"/>
      <c r="J298" s="170">
        <f>ROUND(I298*H298,2)</f>
        <v>0</v>
      </c>
      <c r="K298" s="171"/>
      <c r="L298" s="172"/>
      <c r="M298" s="173" t="s">
        <v>1</v>
      </c>
      <c r="N298" s="174" t="s">
        <v>42</v>
      </c>
      <c r="P298" s="158">
        <f>O298*H298</f>
        <v>0</v>
      </c>
      <c r="Q298" s="158">
        <v>1.78E-2</v>
      </c>
      <c r="R298" s="158">
        <f>Q298*H298</f>
        <v>0.1888224</v>
      </c>
      <c r="S298" s="158">
        <v>0</v>
      </c>
      <c r="T298" s="159">
        <f>S298*H298</f>
        <v>0</v>
      </c>
      <c r="AR298" s="106" t="s">
        <v>321</v>
      </c>
      <c r="AT298" s="106" t="s">
        <v>209</v>
      </c>
      <c r="AU298" s="106" t="s">
        <v>174</v>
      </c>
      <c r="AY298" s="3" t="s">
        <v>194</v>
      </c>
      <c r="BE298" s="81">
        <f>IF(N298="základná",J298,0)</f>
        <v>0</v>
      </c>
      <c r="BF298" s="81">
        <f>IF(N298="znížená",J298,0)</f>
        <v>0</v>
      </c>
      <c r="BG298" s="81">
        <f>IF(N298="zákl. prenesená",J298,0)</f>
        <v>0</v>
      </c>
      <c r="BH298" s="81">
        <f>IF(N298="zníž. prenesená",J298,0)</f>
        <v>0</v>
      </c>
      <c r="BI298" s="81">
        <f>IF(N298="nulová",J298,0)</f>
        <v>0</v>
      </c>
      <c r="BJ298" s="3" t="s">
        <v>174</v>
      </c>
      <c r="BK298" s="81">
        <f>ROUND(I298*H298,2)</f>
        <v>0</v>
      </c>
      <c r="BL298" s="3" t="s">
        <v>257</v>
      </c>
      <c r="BM298" s="106" t="s">
        <v>1791</v>
      </c>
    </row>
    <row r="299" spans="2:65" s="18" customFormat="1" ht="24.2" customHeight="1">
      <c r="B299" s="121"/>
      <c r="C299" s="150" t="s">
        <v>1792</v>
      </c>
      <c r="D299" s="150" t="s">
        <v>197</v>
      </c>
      <c r="E299" s="151" t="s">
        <v>1793</v>
      </c>
      <c r="F299" s="152" t="s">
        <v>1794</v>
      </c>
      <c r="G299" s="153" t="s">
        <v>1258</v>
      </c>
      <c r="H299" s="154"/>
      <c r="I299" s="155"/>
      <c r="J299" s="155">
        <f>ROUND(I299*H299,2)</f>
        <v>0</v>
      </c>
      <c r="K299" s="156"/>
      <c r="L299" s="19"/>
      <c r="M299" s="157" t="s">
        <v>1</v>
      </c>
      <c r="N299" s="120" t="s">
        <v>42</v>
      </c>
      <c r="P299" s="158">
        <f>O299*H299</f>
        <v>0</v>
      </c>
      <c r="Q299" s="158">
        <v>0</v>
      </c>
      <c r="R299" s="158">
        <f>Q299*H299</f>
        <v>0</v>
      </c>
      <c r="S299" s="158">
        <v>0</v>
      </c>
      <c r="T299" s="159">
        <f>S299*H299</f>
        <v>0</v>
      </c>
      <c r="AR299" s="106" t="s">
        <v>257</v>
      </c>
      <c r="AT299" s="106" t="s">
        <v>197</v>
      </c>
      <c r="AU299" s="106" t="s">
        <v>174</v>
      </c>
      <c r="AY299" s="3" t="s">
        <v>194</v>
      </c>
      <c r="BE299" s="81">
        <f>IF(N299="základná",J299,0)</f>
        <v>0</v>
      </c>
      <c r="BF299" s="81">
        <f>IF(N299="znížená",J299,0)</f>
        <v>0</v>
      </c>
      <c r="BG299" s="81">
        <f>IF(N299="zákl. prenesená",J299,0)</f>
        <v>0</v>
      </c>
      <c r="BH299" s="81">
        <f>IF(N299="zníž. prenesená",J299,0)</f>
        <v>0</v>
      </c>
      <c r="BI299" s="81">
        <f>IF(N299="nulová",J299,0)</f>
        <v>0</v>
      </c>
      <c r="BJ299" s="3" t="s">
        <v>174</v>
      </c>
      <c r="BK299" s="81">
        <f>ROUND(I299*H299,2)</f>
        <v>0</v>
      </c>
      <c r="BL299" s="3" t="s">
        <v>257</v>
      </c>
      <c r="BM299" s="106" t="s">
        <v>1795</v>
      </c>
    </row>
    <row r="300" spans="2:65" s="137" customFormat="1" ht="22.9" customHeight="1">
      <c r="B300" s="138"/>
      <c r="D300" s="139" t="s">
        <v>75</v>
      </c>
      <c r="E300" s="148" t="s">
        <v>1796</v>
      </c>
      <c r="F300" s="148" t="s">
        <v>1797</v>
      </c>
      <c r="I300" s="141"/>
      <c r="J300" s="149">
        <f>BK300</f>
        <v>0</v>
      </c>
      <c r="L300" s="138"/>
      <c r="M300" s="143"/>
      <c r="P300" s="144">
        <f>SUM(P301:P308)</f>
        <v>0</v>
      </c>
      <c r="R300" s="144">
        <f>SUM(R301:R308)</f>
        <v>0.49346413999999994</v>
      </c>
      <c r="T300" s="145">
        <f>SUM(T301:T308)</f>
        <v>0</v>
      </c>
      <c r="AR300" s="139" t="s">
        <v>174</v>
      </c>
      <c r="AT300" s="146" t="s">
        <v>75</v>
      </c>
      <c r="AU300" s="146" t="s">
        <v>84</v>
      </c>
      <c r="AY300" s="139" t="s">
        <v>194</v>
      </c>
      <c r="BK300" s="147">
        <f>SUM(BK301:BK308)</f>
        <v>0</v>
      </c>
    </row>
    <row r="301" spans="2:65" s="18" customFormat="1" ht="16.5" customHeight="1">
      <c r="B301" s="121"/>
      <c r="C301" s="150" t="s">
        <v>1798</v>
      </c>
      <c r="D301" s="150" t="s">
        <v>197</v>
      </c>
      <c r="E301" s="151" t="s">
        <v>1799</v>
      </c>
      <c r="F301" s="152" t="s">
        <v>1800</v>
      </c>
      <c r="G301" s="153" t="s">
        <v>284</v>
      </c>
      <c r="H301" s="154">
        <v>65.900000000000006</v>
      </c>
      <c r="I301" s="155"/>
      <c r="J301" s="155">
        <f t="shared" ref="J301:J308" si="75">ROUND(I301*H301,2)</f>
        <v>0</v>
      </c>
      <c r="K301" s="156"/>
      <c r="L301" s="19"/>
      <c r="M301" s="157" t="s">
        <v>1</v>
      </c>
      <c r="N301" s="120" t="s">
        <v>42</v>
      </c>
      <c r="P301" s="158">
        <f t="shared" ref="P301:P308" si="76">O301*H301</f>
        <v>0</v>
      </c>
      <c r="Q301" s="158">
        <v>4.5000000000000003E-5</v>
      </c>
      <c r="R301" s="158">
        <f t="shared" ref="R301:R308" si="77">Q301*H301</f>
        <v>2.9655000000000003E-3</v>
      </c>
      <c r="S301" s="158">
        <v>0</v>
      </c>
      <c r="T301" s="159">
        <f t="shared" ref="T301:T308" si="78">S301*H301</f>
        <v>0</v>
      </c>
      <c r="AR301" s="106" t="s">
        <v>257</v>
      </c>
      <c r="AT301" s="106" t="s">
        <v>197</v>
      </c>
      <c r="AU301" s="106" t="s">
        <v>174</v>
      </c>
      <c r="AY301" s="3" t="s">
        <v>194</v>
      </c>
      <c r="BE301" s="81">
        <f t="shared" ref="BE301:BE308" si="79">IF(N301="základná",J301,0)</f>
        <v>0</v>
      </c>
      <c r="BF301" s="81">
        <f t="shared" ref="BF301:BF308" si="80">IF(N301="znížená",J301,0)</f>
        <v>0</v>
      </c>
      <c r="BG301" s="81">
        <f t="shared" ref="BG301:BG308" si="81">IF(N301="zákl. prenesená",J301,0)</f>
        <v>0</v>
      </c>
      <c r="BH301" s="81">
        <f t="shared" ref="BH301:BH308" si="82">IF(N301="zníž. prenesená",J301,0)</f>
        <v>0</v>
      </c>
      <c r="BI301" s="81">
        <f t="shared" ref="BI301:BI308" si="83">IF(N301="nulová",J301,0)</f>
        <v>0</v>
      </c>
      <c r="BJ301" s="3" t="s">
        <v>174</v>
      </c>
      <c r="BK301" s="81">
        <f t="shared" ref="BK301:BK308" si="84">ROUND(I301*H301,2)</f>
        <v>0</v>
      </c>
      <c r="BL301" s="3" t="s">
        <v>257</v>
      </c>
      <c r="BM301" s="106" t="s">
        <v>1801</v>
      </c>
    </row>
    <row r="302" spans="2:65" s="18" customFormat="1" ht="24.2" customHeight="1">
      <c r="B302" s="121"/>
      <c r="C302" s="165" t="s">
        <v>1802</v>
      </c>
      <c r="D302" s="165" t="s">
        <v>209</v>
      </c>
      <c r="E302" s="166" t="s">
        <v>1803</v>
      </c>
      <c r="F302" s="167" t="s">
        <v>1804</v>
      </c>
      <c r="G302" s="168" t="s">
        <v>284</v>
      </c>
      <c r="H302" s="169">
        <v>67.218000000000004</v>
      </c>
      <c r="I302" s="170"/>
      <c r="J302" s="170">
        <f t="shared" si="75"/>
        <v>0</v>
      </c>
      <c r="K302" s="171"/>
      <c r="L302" s="172"/>
      <c r="M302" s="173" t="s">
        <v>1</v>
      </c>
      <c r="N302" s="174" t="s">
        <v>42</v>
      </c>
      <c r="P302" s="158">
        <f t="shared" si="76"/>
        <v>0</v>
      </c>
      <c r="Q302" s="158">
        <v>1.6299999999999999E-3</v>
      </c>
      <c r="R302" s="158">
        <f t="shared" si="77"/>
        <v>0.10956534</v>
      </c>
      <c r="S302" s="158">
        <v>0</v>
      </c>
      <c r="T302" s="159">
        <f t="shared" si="78"/>
        <v>0</v>
      </c>
      <c r="AR302" s="106" t="s">
        <v>321</v>
      </c>
      <c r="AT302" s="106" t="s">
        <v>209</v>
      </c>
      <c r="AU302" s="106" t="s">
        <v>174</v>
      </c>
      <c r="AY302" s="3" t="s">
        <v>194</v>
      </c>
      <c r="BE302" s="81">
        <f t="shared" si="79"/>
        <v>0</v>
      </c>
      <c r="BF302" s="81">
        <f t="shared" si="80"/>
        <v>0</v>
      </c>
      <c r="BG302" s="81">
        <f t="shared" si="81"/>
        <v>0</v>
      </c>
      <c r="BH302" s="81">
        <f t="shared" si="82"/>
        <v>0</v>
      </c>
      <c r="BI302" s="81">
        <f t="shared" si="83"/>
        <v>0</v>
      </c>
      <c r="BJ302" s="3" t="s">
        <v>174</v>
      </c>
      <c r="BK302" s="81">
        <f t="shared" si="84"/>
        <v>0</v>
      </c>
      <c r="BL302" s="3" t="s">
        <v>257</v>
      </c>
      <c r="BM302" s="106" t="s">
        <v>1805</v>
      </c>
    </row>
    <row r="303" spans="2:65" s="18" customFormat="1" ht="24.2" customHeight="1">
      <c r="B303" s="121"/>
      <c r="C303" s="150" t="s">
        <v>1806</v>
      </c>
      <c r="D303" s="150" t="s">
        <v>197</v>
      </c>
      <c r="E303" s="151" t="s">
        <v>1807</v>
      </c>
      <c r="F303" s="152" t="s">
        <v>1808</v>
      </c>
      <c r="G303" s="153" t="s">
        <v>419</v>
      </c>
      <c r="H303" s="154">
        <v>17.395</v>
      </c>
      <c r="I303" s="155"/>
      <c r="J303" s="155">
        <f t="shared" si="75"/>
        <v>0</v>
      </c>
      <c r="K303" s="156"/>
      <c r="L303" s="19"/>
      <c r="M303" s="157" t="s">
        <v>1</v>
      </c>
      <c r="N303" s="120" t="s">
        <v>42</v>
      </c>
      <c r="P303" s="158">
        <f t="shared" si="76"/>
        <v>0</v>
      </c>
      <c r="Q303" s="158">
        <v>0</v>
      </c>
      <c r="R303" s="158">
        <f t="shared" si="77"/>
        <v>0</v>
      </c>
      <c r="S303" s="158">
        <v>0</v>
      </c>
      <c r="T303" s="159">
        <f t="shared" si="78"/>
        <v>0</v>
      </c>
      <c r="AR303" s="106" t="s">
        <v>257</v>
      </c>
      <c r="AT303" s="106" t="s">
        <v>197</v>
      </c>
      <c r="AU303" s="106" t="s">
        <v>174</v>
      </c>
      <c r="AY303" s="3" t="s">
        <v>194</v>
      </c>
      <c r="BE303" s="81">
        <f t="shared" si="79"/>
        <v>0</v>
      </c>
      <c r="BF303" s="81">
        <f t="shared" si="80"/>
        <v>0</v>
      </c>
      <c r="BG303" s="81">
        <f t="shared" si="81"/>
        <v>0</v>
      </c>
      <c r="BH303" s="81">
        <f t="shared" si="82"/>
        <v>0</v>
      </c>
      <c r="BI303" s="81">
        <f t="shared" si="83"/>
        <v>0</v>
      </c>
      <c r="BJ303" s="3" t="s">
        <v>174</v>
      </c>
      <c r="BK303" s="81">
        <f t="shared" si="84"/>
        <v>0</v>
      </c>
      <c r="BL303" s="3" t="s">
        <v>257</v>
      </c>
      <c r="BM303" s="106" t="s">
        <v>1809</v>
      </c>
    </row>
    <row r="304" spans="2:65" s="18" customFormat="1" ht="16.5" customHeight="1">
      <c r="B304" s="121"/>
      <c r="C304" s="165" t="s">
        <v>1810</v>
      </c>
      <c r="D304" s="165" t="s">
        <v>209</v>
      </c>
      <c r="E304" s="166" t="s">
        <v>1811</v>
      </c>
      <c r="F304" s="167" t="s">
        <v>1812</v>
      </c>
      <c r="G304" s="168" t="s">
        <v>419</v>
      </c>
      <c r="H304" s="169">
        <v>17.917000000000002</v>
      </c>
      <c r="I304" s="170"/>
      <c r="J304" s="170">
        <f t="shared" si="75"/>
        <v>0</v>
      </c>
      <c r="K304" s="171"/>
      <c r="L304" s="172"/>
      <c r="M304" s="173" t="s">
        <v>1</v>
      </c>
      <c r="N304" s="174" t="s">
        <v>42</v>
      </c>
      <c r="P304" s="158">
        <f t="shared" si="76"/>
        <v>0</v>
      </c>
      <c r="Q304" s="158">
        <v>2.8999999999999998E-3</v>
      </c>
      <c r="R304" s="158">
        <f t="shared" si="77"/>
        <v>5.19593E-2</v>
      </c>
      <c r="S304" s="158">
        <v>0</v>
      </c>
      <c r="T304" s="159">
        <f t="shared" si="78"/>
        <v>0</v>
      </c>
      <c r="AR304" s="106" t="s">
        <v>321</v>
      </c>
      <c r="AT304" s="106" t="s">
        <v>209</v>
      </c>
      <c r="AU304" s="106" t="s">
        <v>174</v>
      </c>
      <c r="AY304" s="3" t="s">
        <v>194</v>
      </c>
      <c r="BE304" s="81">
        <f t="shared" si="79"/>
        <v>0</v>
      </c>
      <c r="BF304" s="81">
        <f t="shared" si="80"/>
        <v>0</v>
      </c>
      <c r="BG304" s="81">
        <f t="shared" si="81"/>
        <v>0</v>
      </c>
      <c r="BH304" s="81">
        <f t="shared" si="82"/>
        <v>0</v>
      </c>
      <c r="BI304" s="81">
        <f t="shared" si="83"/>
        <v>0</v>
      </c>
      <c r="BJ304" s="3" t="s">
        <v>174</v>
      </c>
      <c r="BK304" s="81">
        <f t="shared" si="84"/>
        <v>0</v>
      </c>
      <c r="BL304" s="3" t="s">
        <v>257</v>
      </c>
      <c r="BM304" s="106" t="s">
        <v>1813</v>
      </c>
    </row>
    <row r="305" spans="2:65" s="18" customFormat="1" ht="24.2" customHeight="1">
      <c r="B305" s="121"/>
      <c r="C305" s="150" t="s">
        <v>1814</v>
      </c>
      <c r="D305" s="150" t="s">
        <v>197</v>
      </c>
      <c r="E305" s="151" t="s">
        <v>1815</v>
      </c>
      <c r="F305" s="152" t="s">
        <v>1816</v>
      </c>
      <c r="G305" s="153" t="s">
        <v>419</v>
      </c>
      <c r="H305" s="154">
        <v>3.2</v>
      </c>
      <c r="I305" s="155"/>
      <c r="J305" s="155">
        <f t="shared" si="75"/>
        <v>0</v>
      </c>
      <c r="K305" s="156"/>
      <c r="L305" s="19"/>
      <c r="M305" s="157" t="s">
        <v>1</v>
      </c>
      <c r="N305" s="120" t="s">
        <v>42</v>
      </c>
      <c r="P305" s="158">
        <f t="shared" si="76"/>
        <v>0</v>
      </c>
      <c r="Q305" s="158">
        <v>7.5000000000000002E-6</v>
      </c>
      <c r="R305" s="158">
        <f t="shared" si="77"/>
        <v>2.4000000000000001E-5</v>
      </c>
      <c r="S305" s="158">
        <v>0</v>
      </c>
      <c r="T305" s="159">
        <f t="shared" si="78"/>
        <v>0</v>
      </c>
      <c r="AR305" s="106" t="s">
        <v>257</v>
      </c>
      <c r="AT305" s="106" t="s">
        <v>197</v>
      </c>
      <c r="AU305" s="106" t="s">
        <v>174</v>
      </c>
      <c r="AY305" s="3" t="s">
        <v>194</v>
      </c>
      <c r="BE305" s="81">
        <f t="shared" si="79"/>
        <v>0</v>
      </c>
      <c r="BF305" s="81">
        <f t="shared" si="80"/>
        <v>0</v>
      </c>
      <c r="BG305" s="81">
        <f t="shared" si="81"/>
        <v>0</v>
      </c>
      <c r="BH305" s="81">
        <f t="shared" si="82"/>
        <v>0</v>
      </c>
      <c r="BI305" s="81">
        <f t="shared" si="83"/>
        <v>0</v>
      </c>
      <c r="BJ305" s="3" t="s">
        <v>174</v>
      </c>
      <c r="BK305" s="81">
        <f t="shared" si="84"/>
        <v>0</v>
      </c>
      <c r="BL305" s="3" t="s">
        <v>257</v>
      </c>
      <c r="BM305" s="106" t="s">
        <v>1817</v>
      </c>
    </row>
    <row r="306" spans="2:65" s="18" customFormat="1" ht="21.75" customHeight="1">
      <c r="B306" s="121"/>
      <c r="C306" s="165" t="s">
        <v>1818</v>
      </c>
      <c r="D306" s="165" t="s">
        <v>209</v>
      </c>
      <c r="E306" s="166" t="s">
        <v>1819</v>
      </c>
      <c r="F306" s="167" t="s">
        <v>1820</v>
      </c>
      <c r="G306" s="168" t="s">
        <v>284</v>
      </c>
      <c r="H306" s="169">
        <v>2.585</v>
      </c>
      <c r="I306" s="170"/>
      <c r="J306" s="170">
        <f t="shared" si="75"/>
        <v>0</v>
      </c>
      <c r="K306" s="171"/>
      <c r="L306" s="177" t="s">
        <v>3462</v>
      </c>
      <c r="M306" s="173" t="s">
        <v>1</v>
      </c>
      <c r="N306" s="174" t="s">
        <v>42</v>
      </c>
      <c r="P306" s="158">
        <f t="shared" si="76"/>
        <v>0</v>
      </c>
      <c r="Q306" s="158">
        <v>0</v>
      </c>
      <c r="R306" s="158">
        <f t="shared" si="77"/>
        <v>0</v>
      </c>
      <c r="S306" s="158">
        <v>0</v>
      </c>
      <c r="T306" s="159">
        <f t="shared" si="78"/>
        <v>0</v>
      </c>
      <c r="AR306" s="106" t="s">
        <v>321</v>
      </c>
      <c r="AT306" s="106" t="s">
        <v>209</v>
      </c>
      <c r="AU306" s="106" t="s">
        <v>174</v>
      </c>
      <c r="AY306" s="3" t="s">
        <v>194</v>
      </c>
      <c r="BE306" s="81">
        <f t="shared" si="79"/>
        <v>0</v>
      </c>
      <c r="BF306" s="81">
        <f t="shared" si="80"/>
        <v>0</v>
      </c>
      <c r="BG306" s="81">
        <f t="shared" si="81"/>
        <v>0</v>
      </c>
      <c r="BH306" s="81">
        <f t="shared" si="82"/>
        <v>0</v>
      </c>
      <c r="BI306" s="81">
        <f t="shared" si="83"/>
        <v>0</v>
      </c>
      <c r="BJ306" s="3" t="s">
        <v>174</v>
      </c>
      <c r="BK306" s="81">
        <f t="shared" si="84"/>
        <v>0</v>
      </c>
      <c r="BL306" s="3" t="s">
        <v>257</v>
      </c>
      <c r="BM306" s="106" t="s">
        <v>1821</v>
      </c>
    </row>
    <row r="307" spans="2:65" s="18" customFormat="1" ht="21.75" customHeight="1">
      <c r="B307" s="121"/>
      <c r="C307" s="150" t="s">
        <v>1822</v>
      </c>
      <c r="D307" s="150" t="s">
        <v>197</v>
      </c>
      <c r="E307" s="151" t="s">
        <v>1823</v>
      </c>
      <c r="F307" s="152" t="s">
        <v>1824</v>
      </c>
      <c r="G307" s="153" t="s">
        <v>419</v>
      </c>
      <c r="H307" s="154">
        <v>43.86</v>
      </c>
      <c r="I307" s="155"/>
      <c r="J307" s="155">
        <f t="shared" si="75"/>
        <v>0</v>
      </c>
      <c r="K307" s="156"/>
      <c r="L307" s="19"/>
      <c r="M307" s="157" t="s">
        <v>1</v>
      </c>
      <c r="N307" s="120" t="s">
        <v>42</v>
      </c>
      <c r="P307" s="158">
        <f t="shared" si="76"/>
        <v>0</v>
      </c>
      <c r="Q307" s="158">
        <v>7.4999999999999997E-3</v>
      </c>
      <c r="R307" s="158">
        <f t="shared" si="77"/>
        <v>0.32894999999999996</v>
      </c>
      <c r="S307" s="158">
        <v>0</v>
      </c>
      <c r="T307" s="159">
        <f t="shared" si="78"/>
        <v>0</v>
      </c>
      <c r="AR307" s="106" t="s">
        <v>257</v>
      </c>
      <c r="AT307" s="106" t="s">
        <v>197</v>
      </c>
      <c r="AU307" s="106" t="s">
        <v>174</v>
      </c>
      <c r="AY307" s="3" t="s">
        <v>194</v>
      </c>
      <c r="BE307" s="81">
        <f t="shared" si="79"/>
        <v>0</v>
      </c>
      <c r="BF307" s="81">
        <f t="shared" si="80"/>
        <v>0</v>
      </c>
      <c r="BG307" s="81">
        <f t="shared" si="81"/>
        <v>0</v>
      </c>
      <c r="BH307" s="81">
        <f t="shared" si="82"/>
        <v>0</v>
      </c>
      <c r="BI307" s="81">
        <f t="shared" si="83"/>
        <v>0</v>
      </c>
      <c r="BJ307" s="3" t="s">
        <v>174</v>
      </c>
      <c r="BK307" s="81">
        <f t="shared" si="84"/>
        <v>0</v>
      </c>
      <c r="BL307" s="3" t="s">
        <v>257</v>
      </c>
      <c r="BM307" s="106" t="s">
        <v>1825</v>
      </c>
    </row>
    <row r="308" spans="2:65" s="18" customFormat="1" ht="24.2" customHeight="1">
      <c r="B308" s="121"/>
      <c r="C308" s="150" t="s">
        <v>1826</v>
      </c>
      <c r="D308" s="150" t="s">
        <v>197</v>
      </c>
      <c r="E308" s="151" t="s">
        <v>1827</v>
      </c>
      <c r="F308" s="152" t="s">
        <v>1828</v>
      </c>
      <c r="G308" s="153" t="s">
        <v>1258</v>
      </c>
      <c r="H308" s="154"/>
      <c r="I308" s="155"/>
      <c r="J308" s="155">
        <f t="shared" si="75"/>
        <v>0</v>
      </c>
      <c r="K308" s="156"/>
      <c r="L308" s="19"/>
      <c r="M308" s="157" t="s">
        <v>1</v>
      </c>
      <c r="N308" s="120" t="s">
        <v>42</v>
      </c>
      <c r="P308" s="158">
        <f t="shared" si="76"/>
        <v>0</v>
      </c>
      <c r="Q308" s="158">
        <v>0</v>
      </c>
      <c r="R308" s="158">
        <f t="shared" si="77"/>
        <v>0</v>
      </c>
      <c r="S308" s="158">
        <v>0</v>
      </c>
      <c r="T308" s="159">
        <f t="shared" si="78"/>
        <v>0</v>
      </c>
      <c r="AR308" s="106" t="s">
        <v>257</v>
      </c>
      <c r="AT308" s="106" t="s">
        <v>197</v>
      </c>
      <c r="AU308" s="106" t="s">
        <v>174</v>
      </c>
      <c r="AY308" s="3" t="s">
        <v>194</v>
      </c>
      <c r="BE308" s="81">
        <f t="shared" si="79"/>
        <v>0</v>
      </c>
      <c r="BF308" s="81">
        <f t="shared" si="80"/>
        <v>0</v>
      </c>
      <c r="BG308" s="81">
        <f t="shared" si="81"/>
        <v>0</v>
      </c>
      <c r="BH308" s="81">
        <f t="shared" si="82"/>
        <v>0</v>
      </c>
      <c r="BI308" s="81">
        <f t="shared" si="83"/>
        <v>0</v>
      </c>
      <c r="BJ308" s="3" t="s">
        <v>174</v>
      </c>
      <c r="BK308" s="81">
        <f t="shared" si="84"/>
        <v>0</v>
      </c>
      <c r="BL308" s="3" t="s">
        <v>257</v>
      </c>
      <c r="BM308" s="106" t="s">
        <v>1829</v>
      </c>
    </row>
    <row r="309" spans="2:65" s="137" customFormat="1" ht="22.9" customHeight="1">
      <c r="B309" s="138"/>
      <c r="D309" s="139" t="s">
        <v>75</v>
      </c>
      <c r="E309" s="148" t="s">
        <v>1830</v>
      </c>
      <c r="F309" s="148" t="s">
        <v>1831</v>
      </c>
      <c r="I309" s="141"/>
      <c r="J309" s="149">
        <f>BK309</f>
        <v>0</v>
      </c>
      <c r="L309" s="138"/>
      <c r="M309" s="143"/>
      <c r="P309" s="144">
        <f>SUM(P310:P311)</f>
        <v>0</v>
      </c>
      <c r="R309" s="144">
        <f>SUM(R310:R311)</f>
        <v>0.21648900000000001</v>
      </c>
      <c r="T309" s="145">
        <f>SUM(T310:T311)</f>
        <v>0</v>
      </c>
      <c r="AR309" s="139" t="s">
        <v>174</v>
      </c>
      <c r="AT309" s="146" t="s">
        <v>75</v>
      </c>
      <c r="AU309" s="146" t="s">
        <v>84</v>
      </c>
      <c r="AY309" s="139" t="s">
        <v>194</v>
      </c>
      <c r="BK309" s="147">
        <f>SUM(BK310:BK311)</f>
        <v>0</v>
      </c>
    </row>
    <row r="310" spans="2:65" s="18" customFormat="1" ht="49.15" customHeight="1">
      <c r="B310" s="121"/>
      <c r="C310" s="150" t="s">
        <v>1832</v>
      </c>
      <c r="D310" s="150" t="s">
        <v>197</v>
      </c>
      <c r="E310" s="151" t="s">
        <v>1833</v>
      </c>
      <c r="F310" s="152" t="s">
        <v>1834</v>
      </c>
      <c r="G310" s="153" t="s">
        <v>419</v>
      </c>
      <c r="H310" s="154">
        <v>70.98</v>
      </c>
      <c r="I310" s="155"/>
      <c r="J310" s="155">
        <f>ROUND(I310*H310,2)</f>
        <v>0</v>
      </c>
      <c r="K310" s="156"/>
      <c r="L310" s="19"/>
      <c r="M310" s="157" t="s">
        <v>1</v>
      </c>
      <c r="N310" s="120" t="s">
        <v>42</v>
      </c>
      <c r="P310" s="158">
        <f>O310*H310</f>
        <v>0</v>
      </c>
      <c r="Q310" s="158">
        <v>3.0500000000000002E-3</v>
      </c>
      <c r="R310" s="158">
        <f>Q310*H310</f>
        <v>0.21648900000000001</v>
      </c>
      <c r="S310" s="158">
        <v>0</v>
      </c>
      <c r="T310" s="159">
        <f>S310*H310</f>
        <v>0</v>
      </c>
      <c r="AR310" s="106" t="s">
        <v>257</v>
      </c>
      <c r="AT310" s="106" t="s">
        <v>197</v>
      </c>
      <c r="AU310" s="106" t="s">
        <v>174</v>
      </c>
      <c r="AY310" s="3" t="s">
        <v>194</v>
      </c>
      <c r="BE310" s="81">
        <f>IF(N310="základná",J310,0)</f>
        <v>0</v>
      </c>
      <c r="BF310" s="81">
        <f>IF(N310="znížená",J310,0)</f>
        <v>0</v>
      </c>
      <c r="BG310" s="81">
        <f>IF(N310="zákl. prenesená",J310,0)</f>
        <v>0</v>
      </c>
      <c r="BH310" s="81">
        <f>IF(N310="zníž. prenesená",J310,0)</f>
        <v>0</v>
      </c>
      <c r="BI310" s="81">
        <f>IF(N310="nulová",J310,0)</f>
        <v>0</v>
      </c>
      <c r="BJ310" s="3" t="s">
        <v>174</v>
      </c>
      <c r="BK310" s="81">
        <f>ROUND(I310*H310,2)</f>
        <v>0</v>
      </c>
      <c r="BL310" s="3" t="s">
        <v>257</v>
      </c>
      <c r="BM310" s="106" t="s">
        <v>1835</v>
      </c>
    </row>
    <row r="311" spans="2:65" s="18" customFormat="1" ht="24.2" customHeight="1">
      <c r="B311" s="121"/>
      <c r="C311" s="150" t="s">
        <v>1836</v>
      </c>
      <c r="D311" s="150" t="s">
        <v>197</v>
      </c>
      <c r="E311" s="151" t="s">
        <v>1837</v>
      </c>
      <c r="F311" s="152" t="s">
        <v>1838</v>
      </c>
      <c r="G311" s="153" t="s">
        <v>1258</v>
      </c>
      <c r="H311" s="154"/>
      <c r="I311" s="155"/>
      <c r="J311" s="155">
        <f>ROUND(I311*H311,2)</f>
        <v>0</v>
      </c>
      <c r="K311" s="156"/>
      <c r="L311" s="19"/>
      <c r="M311" s="157" t="s">
        <v>1</v>
      </c>
      <c r="N311" s="120" t="s">
        <v>42</v>
      </c>
      <c r="P311" s="158">
        <f>O311*H311</f>
        <v>0</v>
      </c>
      <c r="Q311" s="158">
        <v>0</v>
      </c>
      <c r="R311" s="158">
        <f>Q311*H311</f>
        <v>0</v>
      </c>
      <c r="S311" s="158">
        <v>0</v>
      </c>
      <c r="T311" s="159">
        <f>S311*H311</f>
        <v>0</v>
      </c>
      <c r="AR311" s="106" t="s">
        <v>257</v>
      </c>
      <c r="AT311" s="106" t="s">
        <v>197</v>
      </c>
      <c r="AU311" s="106" t="s">
        <v>174</v>
      </c>
      <c r="AY311" s="3" t="s">
        <v>194</v>
      </c>
      <c r="BE311" s="81">
        <f>IF(N311="základná",J311,0)</f>
        <v>0</v>
      </c>
      <c r="BF311" s="81">
        <f>IF(N311="znížená",J311,0)</f>
        <v>0</v>
      </c>
      <c r="BG311" s="81">
        <f>IF(N311="zákl. prenesená",J311,0)</f>
        <v>0</v>
      </c>
      <c r="BH311" s="81">
        <f>IF(N311="zníž. prenesená",J311,0)</f>
        <v>0</v>
      </c>
      <c r="BI311" s="81">
        <f>IF(N311="nulová",J311,0)</f>
        <v>0</v>
      </c>
      <c r="BJ311" s="3" t="s">
        <v>174</v>
      </c>
      <c r="BK311" s="81">
        <f>ROUND(I311*H311,2)</f>
        <v>0</v>
      </c>
      <c r="BL311" s="3" t="s">
        <v>257</v>
      </c>
      <c r="BM311" s="106" t="s">
        <v>1839</v>
      </c>
    </row>
    <row r="312" spans="2:65" s="137" customFormat="1" ht="22.9" customHeight="1">
      <c r="B312" s="138"/>
      <c r="D312" s="139" t="s">
        <v>75</v>
      </c>
      <c r="E312" s="148" t="s">
        <v>1840</v>
      </c>
      <c r="F312" s="148" t="s">
        <v>1841</v>
      </c>
      <c r="I312" s="141"/>
      <c r="J312" s="149">
        <f>BK312</f>
        <v>0</v>
      </c>
      <c r="L312" s="138"/>
      <c r="M312" s="143"/>
      <c r="P312" s="144">
        <f>SUM(P313:P314)</f>
        <v>0</v>
      </c>
      <c r="R312" s="144">
        <f>SUM(R313:R314)</f>
        <v>1.29455E-2</v>
      </c>
      <c r="T312" s="145">
        <f>SUM(T313:T314)</f>
        <v>0</v>
      </c>
      <c r="AR312" s="139" t="s">
        <v>174</v>
      </c>
      <c r="AT312" s="146" t="s">
        <v>75</v>
      </c>
      <c r="AU312" s="146" t="s">
        <v>84</v>
      </c>
      <c r="AY312" s="139" t="s">
        <v>194</v>
      </c>
      <c r="BK312" s="147">
        <f>SUM(BK313:BK314)</f>
        <v>0</v>
      </c>
    </row>
    <row r="313" spans="2:65" s="18" customFormat="1" ht="24.2" customHeight="1">
      <c r="B313" s="121"/>
      <c r="C313" s="150" t="s">
        <v>1842</v>
      </c>
      <c r="D313" s="150" t="s">
        <v>197</v>
      </c>
      <c r="E313" s="151" t="s">
        <v>1843</v>
      </c>
      <c r="F313" s="152" t="s">
        <v>1844</v>
      </c>
      <c r="G313" s="153" t="s">
        <v>419</v>
      </c>
      <c r="H313" s="154">
        <v>85</v>
      </c>
      <c r="I313" s="155"/>
      <c r="J313" s="155">
        <f>ROUND(I313*H313,2)</f>
        <v>0</v>
      </c>
      <c r="K313" s="156"/>
      <c r="L313" s="19"/>
      <c r="M313" s="157" t="s">
        <v>1</v>
      </c>
      <c r="N313" s="120" t="s">
        <v>42</v>
      </c>
      <c r="P313" s="158">
        <f>O313*H313</f>
        <v>0</v>
      </c>
      <c r="Q313" s="158">
        <v>1.5100000000000001E-4</v>
      </c>
      <c r="R313" s="158">
        <f>Q313*H313</f>
        <v>1.2835000000000001E-2</v>
      </c>
      <c r="S313" s="158">
        <v>0</v>
      </c>
      <c r="T313" s="159">
        <f>S313*H313</f>
        <v>0</v>
      </c>
      <c r="AR313" s="106" t="s">
        <v>257</v>
      </c>
      <c r="AT313" s="106" t="s">
        <v>197</v>
      </c>
      <c r="AU313" s="106" t="s">
        <v>174</v>
      </c>
      <c r="AY313" s="3" t="s">
        <v>194</v>
      </c>
      <c r="BE313" s="81">
        <f>IF(N313="základná",J313,0)</f>
        <v>0</v>
      </c>
      <c r="BF313" s="81">
        <f>IF(N313="znížená",J313,0)</f>
        <v>0</v>
      </c>
      <c r="BG313" s="81">
        <f>IF(N313="zákl. prenesená",J313,0)</f>
        <v>0</v>
      </c>
      <c r="BH313" s="81">
        <f>IF(N313="zníž. prenesená",J313,0)</f>
        <v>0</v>
      </c>
      <c r="BI313" s="81">
        <f>IF(N313="nulová",J313,0)</f>
        <v>0</v>
      </c>
      <c r="BJ313" s="3" t="s">
        <v>174</v>
      </c>
      <c r="BK313" s="81">
        <f>ROUND(I313*H313,2)</f>
        <v>0</v>
      </c>
      <c r="BL313" s="3" t="s">
        <v>257</v>
      </c>
      <c r="BM313" s="106" t="s">
        <v>1845</v>
      </c>
    </row>
    <row r="314" spans="2:65" s="18" customFormat="1" ht="24.2" customHeight="1">
      <c r="B314" s="121"/>
      <c r="C314" s="150" t="s">
        <v>1846</v>
      </c>
      <c r="D314" s="150" t="s">
        <v>197</v>
      </c>
      <c r="E314" s="151" t="s">
        <v>1847</v>
      </c>
      <c r="F314" s="152" t="s">
        <v>1848</v>
      </c>
      <c r="G314" s="153" t="s">
        <v>419</v>
      </c>
      <c r="H314" s="154">
        <v>85</v>
      </c>
      <c r="I314" s="155"/>
      <c r="J314" s="155">
        <f>ROUND(I314*H314,2)</f>
        <v>0</v>
      </c>
      <c r="K314" s="156"/>
      <c r="L314" s="19"/>
      <c r="M314" s="157" t="s">
        <v>1</v>
      </c>
      <c r="N314" s="120" t="s">
        <v>42</v>
      </c>
      <c r="P314" s="158">
        <f>O314*H314</f>
        <v>0</v>
      </c>
      <c r="Q314" s="158">
        <v>1.3E-6</v>
      </c>
      <c r="R314" s="158">
        <f>Q314*H314</f>
        <v>1.105E-4</v>
      </c>
      <c r="S314" s="158">
        <v>0</v>
      </c>
      <c r="T314" s="159">
        <f>S314*H314</f>
        <v>0</v>
      </c>
      <c r="AR314" s="106" t="s">
        <v>257</v>
      </c>
      <c r="AT314" s="106" t="s">
        <v>197</v>
      </c>
      <c r="AU314" s="106" t="s">
        <v>174</v>
      </c>
      <c r="AY314" s="3" t="s">
        <v>194</v>
      </c>
      <c r="BE314" s="81">
        <f>IF(N314="základná",J314,0)</f>
        <v>0</v>
      </c>
      <c r="BF314" s="81">
        <f>IF(N314="znížená",J314,0)</f>
        <v>0</v>
      </c>
      <c r="BG314" s="81">
        <f>IF(N314="zákl. prenesená",J314,0)</f>
        <v>0</v>
      </c>
      <c r="BH314" s="81">
        <f>IF(N314="zníž. prenesená",J314,0)</f>
        <v>0</v>
      </c>
      <c r="BI314" s="81">
        <f>IF(N314="nulová",J314,0)</f>
        <v>0</v>
      </c>
      <c r="BJ314" s="3" t="s">
        <v>174</v>
      </c>
      <c r="BK314" s="81">
        <f>ROUND(I314*H314,2)</f>
        <v>0</v>
      </c>
      <c r="BL314" s="3" t="s">
        <v>257</v>
      </c>
      <c r="BM314" s="106" t="s">
        <v>1849</v>
      </c>
    </row>
    <row r="315" spans="2:65" s="137" customFormat="1" ht="22.9" customHeight="1">
      <c r="B315" s="138"/>
      <c r="D315" s="139" t="s">
        <v>75</v>
      </c>
      <c r="E315" s="148" t="s">
        <v>1850</v>
      </c>
      <c r="F315" s="148" t="s">
        <v>1851</v>
      </c>
      <c r="I315" s="141"/>
      <c r="J315" s="149">
        <f>BK315</f>
        <v>0</v>
      </c>
      <c r="L315" s="138"/>
      <c r="M315" s="143"/>
      <c r="P315" s="144">
        <f>SUM(P316:P317)</f>
        <v>0</v>
      </c>
      <c r="R315" s="144">
        <f>SUM(R316:R317)</f>
        <v>0.37941146400000003</v>
      </c>
      <c r="T315" s="145">
        <f>SUM(T316:T317)</f>
        <v>0</v>
      </c>
      <c r="AR315" s="139" t="s">
        <v>174</v>
      </c>
      <c r="AT315" s="146" t="s">
        <v>75</v>
      </c>
      <c r="AU315" s="146" t="s">
        <v>84</v>
      </c>
      <c r="AY315" s="139" t="s">
        <v>194</v>
      </c>
      <c r="BK315" s="147">
        <f>SUM(BK316:BK317)</f>
        <v>0</v>
      </c>
    </row>
    <row r="316" spans="2:65" s="18" customFormat="1" ht="24.2" customHeight="1">
      <c r="B316" s="121"/>
      <c r="C316" s="150" t="s">
        <v>1852</v>
      </c>
      <c r="D316" s="150" t="s">
        <v>197</v>
      </c>
      <c r="E316" s="151" t="s">
        <v>1853</v>
      </c>
      <c r="F316" s="152" t="s">
        <v>1854</v>
      </c>
      <c r="G316" s="153" t="s">
        <v>419</v>
      </c>
      <c r="H316" s="154">
        <v>851.08</v>
      </c>
      <c r="I316" s="155"/>
      <c r="J316" s="155">
        <f>ROUND(I316*H316,2)</f>
        <v>0</v>
      </c>
      <c r="K316" s="156"/>
      <c r="L316" s="19"/>
      <c r="M316" s="157" t="s">
        <v>1</v>
      </c>
      <c r="N316" s="120" t="s">
        <v>42</v>
      </c>
      <c r="P316" s="158">
        <f>O316*H316</f>
        <v>0</v>
      </c>
      <c r="Q316" s="158">
        <v>1.2999999999999999E-4</v>
      </c>
      <c r="R316" s="158">
        <f>Q316*H316</f>
        <v>0.1106404</v>
      </c>
      <c r="S316" s="158">
        <v>0</v>
      </c>
      <c r="T316" s="159">
        <f>S316*H316</f>
        <v>0</v>
      </c>
      <c r="AR316" s="106" t="s">
        <v>257</v>
      </c>
      <c r="AT316" s="106" t="s">
        <v>197</v>
      </c>
      <c r="AU316" s="106" t="s">
        <v>174</v>
      </c>
      <c r="AY316" s="3" t="s">
        <v>194</v>
      </c>
      <c r="BE316" s="81">
        <f>IF(N316="základná",J316,0)</f>
        <v>0</v>
      </c>
      <c r="BF316" s="81">
        <f>IF(N316="znížená",J316,0)</f>
        <v>0</v>
      </c>
      <c r="BG316" s="81">
        <f>IF(N316="zákl. prenesená",J316,0)</f>
        <v>0</v>
      </c>
      <c r="BH316" s="81">
        <f>IF(N316="zníž. prenesená",J316,0)</f>
        <v>0</v>
      </c>
      <c r="BI316" s="81">
        <f>IF(N316="nulová",J316,0)</f>
        <v>0</v>
      </c>
      <c r="BJ316" s="3" t="s">
        <v>174</v>
      </c>
      <c r="BK316" s="81">
        <f>ROUND(I316*H316,2)</f>
        <v>0</v>
      </c>
      <c r="BL316" s="3" t="s">
        <v>257</v>
      </c>
      <c r="BM316" s="106" t="s">
        <v>1855</v>
      </c>
    </row>
    <row r="317" spans="2:65" s="18" customFormat="1" ht="37.9" customHeight="1">
      <c r="B317" s="121"/>
      <c r="C317" s="150" t="s">
        <v>1856</v>
      </c>
      <c r="D317" s="150" t="s">
        <v>197</v>
      </c>
      <c r="E317" s="151" t="s">
        <v>1857</v>
      </c>
      <c r="F317" s="152" t="s">
        <v>1858</v>
      </c>
      <c r="G317" s="153" t="s">
        <v>419</v>
      </c>
      <c r="H317" s="154">
        <v>851.08</v>
      </c>
      <c r="I317" s="155"/>
      <c r="J317" s="155">
        <f>ROUND(I317*H317,2)</f>
        <v>0</v>
      </c>
      <c r="K317" s="156"/>
      <c r="L317" s="19"/>
      <c r="M317" s="157" t="s">
        <v>1</v>
      </c>
      <c r="N317" s="120" t="s">
        <v>42</v>
      </c>
      <c r="P317" s="158">
        <f>O317*H317</f>
        <v>0</v>
      </c>
      <c r="Q317" s="158">
        <v>3.1579999999999998E-4</v>
      </c>
      <c r="R317" s="158">
        <f>Q317*H317</f>
        <v>0.268771064</v>
      </c>
      <c r="S317" s="158">
        <v>0</v>
      </c>
      <c r="T317" s="159">
        <f>S317*H317</f>
        <v>0</v>
      </c>
      <c r="AR317" s="106" t="s">
        <v>257</v>
      </c>
      <c r="AT317" s="106" t="s">
        <v>197</v>
      </c>
      <c r="AU317" s="106" t="s">
        <v>174</v>
      </c>
      <c r="AY317" s="3" t="s">
        <v>194</v>
      </c>
      <c r="BE317" s="81">
        <f>IF(N317="základná",J317,0)</f>
        <v>0</v>
      </c>
      <c r="BF317" s="81">
        <f>IF(N317="znížená",J317,0)</f>
        <v>0</v>
      </c>
      <c r="BG317" s="81">
        <f>IF(N317="zákl. prenesená",J317,0)</f>
        <v>0</v>
      </c>
      <c r="BH317" s="81">
        <f>IF(N317="zníž. prenesená",J317,0)</f>
        <v>0</v>
      </c>
      <c r="BI317" s="81">
        <f>IF(N317="nulová",J317,0)</f>
        <v>0</v>
      </c>
      <c r="BJ317" s="3" t="s">
        <v>174</v>
      </c>
      <c r="BK317" s="81">
        <f>ROUND(I317*H317,2)</f>
        <v>0</v>
      </c>
      <c r="BL317" s="3" t="s">
        <v>257</v>
      </c>
      <c r="BM317" s="106" t="s">
        <v>1859</v>
      </c>
    </row>
    <row r="318" spans="2:65" s="137" customFormat="1" ht="25.9" customHeight="1">
      <c r="B318" s="138"/>
      <c r="D318" s="139" t="s">
        <v>75</v>
      </c>
      <c r="E318" s="140" t="s">
        <v>209</v>
      </c>
      <c r="F318" s="140" t="s">
        <v>210</v>
      </c>
      <c r="I318" s="141"/>
      <c r="J318" s="142">
        <f>BK318</f>
        <v>0</v>
      </c>
      <c r="L318" s="138"/>
      <c r="M318" s="143"/>
      <c r="P318" s="144">
        <f>P319+P325</f>
        <v>0</v>
      </c>
      <c r="R318" s="144">
        <f>R319+R325</f>
        <v>5.7725349999999995E-2</v>
      </c>
      <c r="T318" s="145">
        <f>T319+T325</f>
        <v>0</v>
      </c>
      <c r="AR318" s="139" t="s">
        <v>205</v>
      </c>
      <c r="AT318" s="146" t="s">
        <v>75</v>
      </c>
      <c r="AU318" s="146" t="s">
        <v>76</v>
      </c>
      <c r="AY318" s="139" t="s">
        <v>194</v>
      </c>
      <c r="BK318" s="147">
        <f>BK319+BK325</f>
        <v>0</v>
      </c>
    </row>
    <row r="319" spans="2:65" s="137" customFormat="1" ht="22.9" customHeight="1">
      <c r="B319" s="138"/>
      <c r="D319" s="139" t="s">
        <v>75</v>
      </c>
      <c r="E319" s="148" t="s">
        <v>211</v>
      </c>
      <c r="F319" s="148" t="s">
        <v>382</v>
      </c>
      <c r="I319" s="141"/>
      <c r="J319" s="149">
        <f>BK319</f>
        <v>0</v>
      </c>
      <c r="L319" s="138"/>
      <c r="M319" s="143"/>
      <c r="P319" s="144">
        <f>SUM(P320:P324)</f>
        <v>0</v>
      </c>
      <c r="R319" s="144">
        <f>SUM(R320:R324)</f>
        <v>7.4000000000000003E-3</v>
      </c>
      <c r="T319" s="145">
        <f>SUM(T320:T324)</f>
        <v>0</v>
      </c>
      <c r="AR319" s="139" t="s">
        <v>205</v>
      </c>
      <c r="AT319" s="146" t="s">
        <v>75</v>
      </c>
      <c r="AU319" s="146" t="s">
        <v>84</v>
      </c>
      <c r="AY319" s="139" t="s">
        <v>194</v>
      </c>
      <c r="BK319" s="147">
        <f>SUM(BK320:BK324)</f>
        <v>0</v>
      </c>
    </row>
    <row r="320" spans="2:65" s="18" customFormat="1" ht="24.2" customHeight="1">
      <c r="B320" s="121"/>
      <c r="C320" s="150" t="s">
        <v>1860</v>
      </c>
      <c r="D320" s="150" t="s">
        <v>197</v>
      </c>
      <c r="E320" s="151" t="s">
        <v>1861</v>
      </c>
      <c r="F320" s="152" t="s">
        <v>1862</v>
      </c>
      <c r="G320" s="153" t="s">
        <v>284</v>
      </c>
      <c r="H320" s="154">
        <v>29.6</v>
      </c>
      <c r="I320" s="155"/>
      <c r="J320" s="155">
        <f>ROUND(I320*H320,2)</f>
        <v>0</v>
      </c>
      <c r="K320" s="156"/>
      <c r="L320" s="19"/>
      <c r="M320" s="157" t="s">
        <v>1</v>
      </c>
      <c r="N320" s="120" t="s">
        <v>42</v>
      </c>
      <c r="P320" s="158">
        <f>O320*H320</f>
        <v>0</v>
      </c>
      <c r="Q320" s="158">
        <v>0</v>
      </c>
      <c r="R320" s="158">
        <f>Q320*H320</f>
        <v>0</v>
      </c>
      <c r="S320" s="158">
        <v>0</v>
      </c>
      <c r="T320" s="159">
        <f>S320*H320</f>
        <v>0</v>
      </c>
      <c r="AR320" s="106" t="s">
        <v>420</v>
      </c>
      <c r="AT320" s="106" t="s">
        <v>197</v>
      </c>
      <c r="AU320" s="106" t="s">
        <v>174</v>
      </c>
      <c r="AY320" s="3" t="s">
        <v>194</v>
      </c>
      <c r="BE320" s="81">
        <f>IF(N320="základná",J320,0)</f>
        <v>0</v>
      </c>
      <c r="BF320" s="81">
        <f>IF(N320="znížená",J320,0)</f>
        <v>0</v>
      </c>
      <c r="BG320" s="81">
        <f>IF(N320="zákl. prenesená",J320,0)</f>
        <v>0</v>
      </c>
      <c r="BH320" s="81">
        <f>IF(N320="zníž. prenesená",J320,0)</f>
        <v>0</v>
      </c>
      <c r="BI320" s="81">
        <f>IF(N320="nulová",J320,0)</f>
        <v>0</v>
      </c>
      <c r="BJ320" s="3" t="s">
        <v>174</v>
      </c>
      <c r="BK320" s="81">
        <f>ROUND(I320*H320,2)</f>
        <v>0</v>
      </c>
      <c r="BL320" s="3" t="s">
        <v>420</v>
      </c>
      <c r="BM320" s="106" t="s">
        <v>1863</v>
      </c>
    </row>
    <row r="321" spans="2:65" s="18" customFormat="1" ht="16.5" customHeight="1">
      <c r="B321" s="121"/>
      <c r="C321" s="165" t="s">
        <v>1864</v>
      </c>
      <c r="D321" s="165" t="s">
        <v>209</v>
      </c>
      <c r="E321" s="166" t="s">
        <v>1865</v>
      </c>
      <c r="F321" s="167" t="s">
        <v>1866</v>
      </c>
      <c r="G321" s="168" t="s">
        <v>284</v>
      </c>
      <c r="H321" s="169">
        <v>29.6</v>
      </c>
      <c r="I321" s="170"/>
      <c r="J321" s="170">
        <f>ROUND(I321*H321,2)</f>
        <v>0</v>
      </c>
      <c r="K321" s="171"/>
      <c r="L321" s="172"/>
      <c r="M321" s="173" t="s">
        <v>1</v>
      </c>
      <c r="N321" s="174" t="s">
        <v>42</v>
      </c>
      <c r="P321" s="158">
        <f>O321*H321</f>
        <v>0</v>
      </c>
      <c r="Q321" s="158">
        <v>2.5000000000000001E-4</v>
      </c>
      <c r="R321" s="158">
        <f>Q321*H321</f>
        <v>7.4000000000000003E-3</v>
      </c>
      <c r="S321" s="158">
        <v>0</v>
      </c>
      <c r="T321" s="159">
        <f>S321*H321</f>
        <v>0</v>
      </c>
      <c r="AR321" s="106" t="s">
        <v>352</v>
      </c>
      <c r="AT321" s="106" t="s">
        <v>209</v>
      </c>
      <c r="AU321" s="106" t="s">
        <v>174</v>
      </c>
      <c r="AY321" s="3" t="s">
        <v>194</v>
      </c>
      <c r="BE321" s="81">
        <f>IF(N321="základná",J321,0)</f>
        <v>0</v>
      </c>
      <c r="BF321" s="81">
        <f>IF(N321="znížená",J321,0)</f>
        <v>0</v>
      </c>
      <c r="BG321" s="81">
        <f>IF(N321="zákl. prenesená",J321,0)</f>
        <v>0</v>
      </c>
      <c r="BH321" s="81">
        <f>IF(N321="zníž. prenesená",J321,0)</f>
        <v>0</v>
      </c>
      <c r="BI321" s="81">
        <f>IF(N321="nulová",J321,0)</f>
        <v>0</v>
      </c>
      <c r="BJ321" s="3" t="s">
        <v>174</v>
      </c>
      <c r="BK321" s="81">
        <f>ROUND(I321*H321,2)</f>
        <v>0</v>
      </c>
      <c r="BL321" s="3" t="s">
        <v>352</v>
      </c>
      <c r="BM321" s="106" t="s">
        <v>1867</v>
      </c>
    </row>
    <row r="322" spans="2:65" s="18" customFormat="1" ht="16.5" customHeight="1">
      <c r="B322" s="121"/>
      <c r="C322" s="150" t="s">
        <v>1868</v>
      </c>
      <c r="D322" s="150" t="s">
        <v>197</v>
      </c>
      <c r="E322" s="151" t="s">
        <v>1296</v>
      </c>
      <c r="F322" s="152" t="s">
        <v>1297</v>
      </c>
      <c r="G322" s="153" t="s">
        <v>1258</v>
      </c>
      <c r="H322" s="154"/>
      <c r="I322" s="155"/>
      <c r="J322" s="155">
        <f>ROUND(I322*H322,2)</f>
        <v>0</v>
      </c>
      <c r="K322" s="156"/>
      <c r="L322" s="19"/>
      <c r="M322" s="157" t="s">
        <v>1</v>
      </c>
      <c r="N322" s="120" t="s">
        <v>42</v>
      </c>
      <c r="P322" s="158">
        <f>O322*H322</f>
        <v>0</v>
      </c>
      <c r="Q322" s="158">
        <v>0</v>
      </c>
      <c r="R322" s="158">
        <f>Q322*H322</f>
        <v>0</v>
      </c>
      <c r="S322" s="158">
        <v>0</v>
      </c>
      <c r="T322" s="159">
        <f>S322*H322</f>
        <v>0</v>
      </c>
      <c r="AR322" s="106" t="s">
        <v>420</v>
      </c>
      <c r="AT322" s="106" t="s">
        <v>197</v>
      </c>
      <c r="AU322" s="106" t="s">
        <v>174</v>
      </c>
      <c r="AY322" s="3" t="s">
        <v>194</v>
      </c>
      <c r="BE322" s="81">
        <f>IF(N322="základná",J322,0)</f>
        <v>0</v>
      </c>
      <c r="BF322" s="81">
        <f>IF(N322="znížená",J322,0)</f>
        <v>0</v>
      </c>
      <c r="BG322" s="81">
        <f>IF(N322="zákl. prenesená",J322,0)</f>
        <v>0</v>
      </c>
      <c r="BH322" s="81">
        <f>IF(N322="zníž. prenesená",J322,0)</f>
        <v>0</v>
      </c>
      <c r="BI322" s="81">
        <f>IF(N322="nulová",J322,0)</f>
        <v>0</v>
      </c>
      <c r="BJ322" s="3" t="s">
        <v>174</v>
      </c>
      <c r="BK322" s="81">
        <f>ROUND(I322*H322,2)</f>
        <v>0</v>
      </c>
      <c r="BL322" s="3" t="s">
        <v>420</v>
      </c>
      <c r="BM322" s="106" t="s">
        <v>1869</v>
      </c>
    </row>
    <row r="323" spans="2:65" s="18" customFormat="1" ht="16.5" customHeight="1">
      <c r="B323" s="121"/>
      <c r="C323" s="150" t="s">
        <v>1870</v>
      </c>
      <c r="D323" s="150" t="s">
        <v>197</v>
      </c>
      <c r="E323" s="151" t="s">
        <v>1299</v>
      </c>
      <c r="F323" s="152" t="s">
        <v>1300</v>
      </c>
      <c r="G323" s="153" t="s">
        <v>1258</v>
      </c>
      <c r="H323" s="154"/>
      <c r="I323" s="155"/>
      <c r="J323" s="155">
        <f>ROUND(I323*H323,2)</f>
        <v>0</v>
      </c>
      <c r="K323" s="156"/>
      <c r="L323" s="19"/>
      <c r="M323" s="157" t="s">
        <v>1</v>
      </c>
      <c r="N323" s="120" t="s">
        <v>42</v>
      </c>
      <c r="P323" s="158">
        <f>O323*H323</f>
        <v>0</v>
      </c>
      <c r="Q323" s="158">
        <v>0</v>
      </c>
      <c r="R323" s="158">
        <f>Q323*H323</f>
        <v>0</v>
      </c>
      <c r="S323" s="158">
        <v>0</v>
      </c>
      <c r="T323" s="159">
        <f>S323*H323</f>
        <v>0</v>
      </c>
      <c r="AR323" s="106" t="s">
        <v>352</v>
      </c>
      <c r="AT323" s="106" t="s">
        <v>197</v>
      </c>
      <c r="AU323" s="106" t="s">
        <v>174</v>
      </c>
      <c r="AY323" s="3" t="s">
        <v>194</v>
      </c>
      <c r="BE323" s="81">
        <f>IF(N323="základná",J323,0)</f>
        <v>0</v>
      </c>
      <c r="BF323" s="81">
        <f>IF(N323="znížená",J323,0)</f>
        <v>0</v>
      </c>
      <c r="BG323" s="81">
        <f>IF(N323="zákl. prenesená",J323,0)</f>
        <v>0</v>
      </c>
      <c r="BH323" s="81">
        <f>IF(N323="zníž. prenesená",J323,0)</f>
        <v>0</v>
      </c>
      <c r="BI323" s="81">
        <f>IF(N323="nulová",J323,0)</f>
        <v>0</v>
      </c>
      <c r="BJ323" s="3" t="s">
        <v>174</v>
      </c>
      <c r="BK323" s="81">
        <f>ROUND(I323*H323,2)</f>
        <v>0</v>
      </c>
      <c r="BL323" s="3" t="s">
        <v>352</v>
      </c>
      <c r="BM323" s="106" t="s">
        <v>1871</v>
      </c>
    </row>
    <row r="324" spans="2:65" s="18" customFormat="1" ht="16.5" customHeight="1">
      <c r="B324" s="121"/>
      <c r="C324" s="150" t="s">
        <v>1872</v>
      </c>
      <c r="D324" s="150" t="s">
        <v>197</v>
      </c>
      <c r="E324" s="151" t="s">
        <v>1302</v>
      </c>
      <c r="F324" s="152" t="s">
        <v>1303</v>
      </c>
      <c r="G324" s="153" t="s">
        <v>1258</v>
      </c>
      <c r="H324" s="154"/>
      <c r="I324" s="155"/>
      <c r="J324" s="155">
        <f>ROUND(I324*H324,2)</f>
        <v>0</v>
      </c>
      <c r="K324" s="156"/>
      <c r="L324" s="19"/>
      <c r="M324" s="157" t="s">
        <v>1</v>
      </c>
      <c r="N324" s="120" t="s">
        <v>42</v>
      </c>
      <c r="P324" s="158">
        <f>O324*H324</f>
        <v>0</v>
      </c>
      <c r="Q324" s="158">
        <v>0</v>
      </c>
      <c r="R324" s="158">
        <f>Q324*H324</f>
        <v>0</v>
      </c>
      <c r="S324" s="158">
        <v>0</v>
      </c>
      <c r="T324" s="159">
        <f>S324*H324</f>
        <v>0</v>
      </c>
      <c r="AR324" s="106" t="s">
        <v>420</v>
      </c>
      <c r="AT324" s="106" t="s">
        <v>197</v>
      </c>
      <c r="AU324" s="106" t="s">
        <v>174</v>
      </c>
      <c r="AY324" s="3" t="s">
        <v>194</v>
      </c>
      <c r="BE324" s="81">
        <f>IF(N324="základná",J324,0)</f>
        <v>0</v>
      </c>
      <c r="BF324" s="81">
        <f>IF(N324="znížená",J324,0)</f>
        <v>0</v>
      </c>
      <c r="BG324" s="81">
        <f>IF(N324="zákl. prenesená",J324,0)</f>
        <v>0</v>
      </c>
      <c r="BH324" s="81">
        <f>IF(N324="zníž. prenesená",J324,0)</f>
        <v>0</v>
      </c>
      <c r="BI324" s="81">
        <f>IF(N324="nulová",J324,0)</f>
        <v>0</v>
      </c>
      <c r="BJ324" s="3" t="s">
        <v>174</v>
      </c>
      <c r="BK324" s="81">
        <f>ROUND(I324*H324,2)</f>
        <v>0</v>
      </c>
      <c r="BL324" s="3" t="s">
        <v>420</v>
      </c>
      <c r="BM324" s="106" t="s">
        <v>1873</v>
      </c>
    </row>
    <row r="325" spans="2:65" s="137" customFormat="1" ht="22.9" customHeight="1">
      <c r="B325" s="138"/>
      <c r="D325" s="139" t="s">
        <v>75</v>
      </c>
      <c r="E325" s="148" t="s">
        <v>1288</v>
      </c>
      <c r="F325" s="148" t="s">
        <v>1289</v>
      </c>
      <c r="I325" s="141"/>
      <c r="J325" s="149">
        <f>BK325</f>
        <v>0</v>
      </c>
      <c r="L325" s="138"/>
      <c r="M325" s="143"/>
      <c r="P325" s="144">
        <f>SUM(P326:P330)</f>
        <v>0</v>
      </c>
      <c r="R325" s="144">
        <f>SUM(R326:R330)</f>
        <v>5.0325349999999998E-2</v>
      </c>
      <c r="T325" s="145">
        <f>SUM(T326:T330)</f>
        <v>0</v>
      </c>
      <c r="AR325" s="139" t="s">
        <v>205</v>
      </c>
      <c r="AT325" s="146" t="s">
        <v>75</v>
      </c>
      <c r="AU325" s="146" t="s">
        <v>84</v>
      </c>
      <c r="AY325" s="139" t="s">
        <v>194</v>
      </c>
      <c r="BK325" s="147">
        <f>SUM(BK326:BK330)</f>
        <v>0</v>
      </c>
    </row>
    <row r="326" spans="2:65" s="18" customFormat="1" ht="24.2" customHeight="1">
      <c r="B326" s="121"/>
      <c r="C326" s="150" t="s">
        <v>1874</v>
      </c>
      <c r="D326" s="150" t="s">
        <v>197</v>
      </c>
      <c r="E326" s="151" t="s">
        <v>1290</v>
      </c>
      <c r="F326" s="152" t="s">
        <v>1875</v>
      </c>
      <c r="G326" s="153" t="s">
        <v>419</v>
      </c>
      <c r="H326" s="154">
        <v>26.210999999999999</v>
      </c>
      <c r="I326" s="155"/>
      <c r="J326" s="155">
        <f>ROUND(I326*H326,2)</f>
        <v>0</v>
      </c>
      <c r="K326" s="156"/>
      <c r="L326" s="19"/>
      <c r="M326" s="157" t="s">
        <v>1</v>
      </c>
      <c r="N326" s="120" t="s">
        <v>42</v>
      </c>
      <c r="P326" s="158">
        <f>O326*H326</f>
        <v>0</v>
      </c>
      <c r="Q326" s="158">
        <v>8.4999999999999995E-4</v>
      </c>
      <c r="R326" s="158">
        <f>Q326*H326</f>
        <v>2.2279349999999996E-2</v>
      </c>
      <c r="S326" s="158">
        <v>0</v>
      </c>
      <c r="T326" s="159">
        <f>S326*H326</f>
        <v>0</v>
      </c>
      <c r="AR326" s="106" t="s">
        <v>420</v>
      </c>
      <c r="AT326" s="106" t="s">
        <v>197</v>
      </c>
      <c r="AU326" s="106" t="s">
        <v>174</v>
      </c>
      <c r="AY326" s="3" t="s">
        <v>194</v>
      </c>
      <c r="BE326" s="81">
        <f>IF(N326="základná",J326,0)</f>
        <v>0</v>
      </c>
      <c r="BF326" s="81">
        <f>IF(N326="znížená",J326,0)</f>
        <v>0</v>
      </c>
      <c r="BG326" s="81">
        <f>IF(N326="zákl. prenesená",J326,0)</f>
        <v>0</v>
      </c>
      <c r="BH326" s="81">
        <f>IF(N326="zníž. prenesená",J326,0)</f>
        <v>0</v>
      </c>
      <c r="BI326" s="81">
        <f>IF(N326="nulová",J326,0)</f>
        <v>0</v>
      </c>
      <c r="BJ326" s="3" t="s">
        <v>174</v>
      </c>
      <c r="BK326" s="81">
        <f>ROUND(I326*H326,2)</f>
        <v>0</v>
      </c>
      <c r="BL326" s="3" t="s">
        <v>420</v>
      </c>
      <c r="BM326" s="106" t="s">
        <v>1876</v>
      </c>
    </row>
    <row r="327" spans="2:65" s="18" customFormat="1" ht="24.2" customHeight="1">
      <c r="B327" s="121"/>
      <c r="C327" s="165" t="s">
        <v>1877</v>
      </c>
      <c r="D327" s="165" t="s">
        <v>209</v>
      </c>
      <c r="E327" s="166" t="s">
        <v>1293</v>
      </c>
      <c r="F327" s="167" t="s">
        <v>1878</v>
      </c>
      <c r="G327" s="168" t="s">
        <v>216</v>
      </c>
      <c r="H327" s="169">
        <v>28.045999999999999</v>
      </c>
      <c r="I327" s="170"/>
      <c r="J327" s="170">
        <f>ROUND(I327*H327,2)</f>
        <v>0</v>
      </c>
      <c r="K327" s="171"/>
      <c r="L327" s="172"/>
      <c r="M327" s="173" t="s">
        <v>1</v>
      </c>
      <c r="N327" s="174" t="s">
        <v>42</v>
      </c>
      <c r="P327" s="158">
        <f>O327*H327</f>
        <v>0</v>
      </c>
      <c r="Q327" s="158">
        <v>1E-3</v>
      </c>
      <c r="R327" s="158">
        <f>Q327*H327</f>
        <v>2.8046000000000001E-2</v>
      </c>
      <c r="S327" s="158">
        <v>0</v>
      </c>
      <c r="T327" s="159">
        <f>S327*H327</f>
        <v>0</v>
      </c>
      <c r="AR327" s="106" t="s">
        <v>352</v>
      </c>
      <c r="AT327" s="106" t="s">
        <v>209</v>
      </c>
      <c r="AU327" s="106" t="s">
        <v>174</v>
      </c>
      <c r="AY327" s="3" t="s">
        <v>194</v>
      </c>
      <c r="BE327" s="81">
        <f>IF(N327="základná",J327,0)</f>
        <v>0</v>
      </c>
      <c r="BF327" s="81">
        <f>IF(N327="znížená",J327,0)</f>
        <v>0</v>
      </c>
      <c r="BG327" s="81">
        <f>IF(N327="zákl. prenesená",J327,0)</f>
        <v>0</v>
      </c>
      <c r="BH327" s="81">
        <f>IF(N327="zníž. prenesená",J327,0)</f>
        <v>0</v>
      </c>
      <c r="BI327" s="81">
        <f>IF(N327="nulová",J327,0)</f>
        <v>0</v>
      </c>
      <c r="BJ327" s="3" t="s">
        <v>174</v>
      </c>
      <c r="BK327" s="81">
        <f>ROUND(I327*H327,2)</f>
        <v>0</v>
      </c>
      <c r="BL327" s="3" t="s">
        <v>352</v>
      </c>
      <c r="BM327" s="106" t="s">
        <v>1879</v>
      </c>
    </row>
    <row r="328" spans="2:65" s="18" customFormat="1" ht="16.5" customHeight="1">
      <c r="B328" s="121"/>
      <c r="C328" s="150" t="s">
        <v>1880</v>
      </c>
      <c r="D328" s="150" t="s">
        <v>197</v>
      </c>
      <c r="E328" s="151" t="s">
        <v>1296</v>
      </c>
      <c r="F328" s="152" t="s">
        <v>1297</v>
      </c>
      <c r="G328" s="153" t="s">
        <v>1258</v>
      </c>
      <c r="H328" s="154"/>
      <c r="I328" s="155"/>
      <c r="J328" s="155">
        <f>ROUND(I328*H328,2)</f>
        <v>0</v>
      </c>
      <c r="K328" s="156"/>
      <c r="L328" s="19"/>
      <c r="M328" s="157" t="s">
        <v>1</v>
      </c>
      <c r="N328" s="120" t="s">
        <v>42</v>
      </c>
      <c r="P328" s="158">
        <f>O328*H328</f>
        <v>0</v>
      </c>
      <c r="Q328" s="158">
        <v>0</v>
      </c>
      <c r="R328" s="158">
        <f>Q328*H328</f>
        <v>0</v>
      </c>
      <c r="S328" s="158">
        <v>0</v>
      </c>
      <c r="T328" s="159">
        <f>S328*H328</f>
        <v>0</v>
      </c>
      <c r="AR328" s="106" t="s">
        <v>420</v>
      </c>
      <c r="AT328" s="106" t="s">
        <v>197</v>
      </c>
      <c r="AU328" s="106" t="s">
        <v>174</v>
      </c>
      <c r="AY328" s="3" t="s">
        <v>194</v>
      </c>
      <c r="BE328" s="81">
        <f>IF(N328="základná",J328,0)</f>
        <v>0</v>
      </c>
      <c r="BF328" s="81">
        <f>IF(N328="znížená",J328,0)</f>
        <v>0</v>
      </c>
      <c r="BG328" s="81">
        <f>IF(N328="zákl. prenesená",J328,0)</f>
        <v>0</v>
      </c>
      <c r="BH328" s="81">
        <f>IF(N328="zníž. prenesená",J328,0)</f>
        <v>0</v>
      </c>
      <c r="BI328" s="81">
        <f>IF(N328="nulová",J328,0)</f>
        <v>0</v>
      </c>
      <c r="BJ328" s="3" t="s">
        <v>174</v>
      </c>
      <c r="BK328" s="81">
        <f>ROUND(I328*H328,2)</f>
        <v>0</v>
      </c>
      <c r="BL328" s="3" t="s">
        <v>420</v>
      </c>
      <c r="BM328" s="106" t="s">
        <v>1881</v>
      </c>
    </row>
    <row r="329" spans="2:65" s="18" customFormat="1" ht="16.5" customHeight="1">
      <c r="B329" s="121"/>
      <c r="C329" s="150" t="s">
        <v>1882</v>
      </c>
      <c r="D329" s="150" t="s">
        <v>197</v>
      </c>
      <c r="E329" s="151" t="s">
        <v>1299</v>
      </c>
      <c r="F329" s="152" t="s">
        <v>1300</v>
      </c>
      <c r="G329" s="153" t="s">
        <v>1258</v>
      </c>
      <c r="H329" s="154"/>
      <c r="I329" s="155"/>
      <c r="J329" s="155">
        <f>ROUND(I329*H329,2)</f>
        <v>0</v>
      </c>
      <c r="K329" s="156"/>
      <c r="L329" s="19"/>
      <c r="M329" s="157" t="s">
        <v>1</v>
      </c>
      <c r="N329" s="120" t="s">
        <v>42</v>
      </c>
      <c r="P329" s="158">
        <f>O329*H329</f>
        <v>0</v>
      </c>
      <c r="Q329" s="158">
        <v>0</v>
      </c>
      <c r="R329" s="158">
        <f>Q329*H329</f>
        <v>0</v>
      </c>
      <c r="S329" s="158">
        <v>0</v>
      </c>
      <c r="T329" s="159">
        <f>S329*H329</f>
        <v>0</v>
      </c>
      <c r="AR329" s="106" t="s">
        <v>352</v>
      </c>
      <c r="AT329" s="106" t="s">
        <v>197</v>
      </c>
      <c r="AU329" s="106" t="s">
        <v>174</v>
      </c>
      <c r="AY329" s="3" t="s">
        <v>194</v>
      </c>
      <c r="BE329" s="81">
        <f>IF(N329="základná",J329,0)</f>
        <v>0</v>
      </c>
      <c r="BF329" s="81">
        <f>IF(N329="znížená",J329,0)</f>
        <v>0</v>
      </c>
      <c r="BG329" s="81">
        <f>IF(N329="zákl. prenesená",J329,0)</f>
        <v>0</v>
      </c>
      <c r="BH329" s="81">
        <f>IF(N329="zníž. prenesená",J329,0)</f>
        <v>0</v>
      </c>
      <c r="BI329" s="81">
        <f>IF(N329="nulová",J329,0)</f>
        <v>0</v>
      </c>
      <c r="BJ329" s="3" t="s">
        <v>174</v>
      </c>
      <c r="BK329" s="81">
        <f>ROUND(I329*H329,2)</f>
        <v>0</v>
      </c>
      <c r="BL329" s="3" t="s">
        <v>352</v>
      </c>
      <c r="BM329" s="106" t="s">
        <v>1883</v>
      </c>
    </row>
    <row r="330" spans="2:65" s="18" customFormat="1" ht="16.5" customHeight="1">
      <c r="B330" s="121"/>
      <c r="C330" s="150" t="s">
        <v>1884</v>
      </c>
      <c r="D330" s="150" t="s">
        <v>197</v>
      </c>
      <c r="E330" s="151" t="s">
        <v>1302</v>
      </c>
      <c r="F330" s="152" t="s">
        <v>1303</v>
      </c>
      <c r="G330" s="153" t="s">
        <v>1258</v>
      </c>
      <c r="H330" s="154"/>
      <c r="I330" s="155"/>
      <c r="J330" s="155">
        <f>ROUND(I330*H330,2)</f>
        <v>0</v>
      </c>
      <c r="K330" s="156"/>
      <c r="L330" s="19"/>
      <c r="M330" s="157" t="s">
        <v>1</v>
      </c>
      <c r="N330" s="120" t="s">
        <v>42</v>
      </c>
      <c r="P330" s="158">
        <f>O330*H330</f>
        <v>0</v>
      </c>
      <c r="Q330" s="158">
        <v>0</v>
      </c>
      <c r="R330" s="158">
        <f>Q330*H330</f>
        <v>0</v>
      </c>
      <c r="S330" s="158">
        <v>0</v>
      </c>
      <c r="T330" s="159">
        <f>S330*H330</f>
        <v>0</v>
      </c>
      <c r="AR330" s="106" t="s">
        <v>420</v>
      </c>
      <c r="AT330" s="106" t="s">
        <v>197</v>
      </c>
      <c r="AU330" s="106" t="s">
        <v>174</v>
      </c>
      <c r="AY330" s="3" t="s">
        <v>194</v>
      </c>
      <c r="BE330" s="81">
        <f>IF(N330="základná",J330,0)</f>
        <v>0</v>
      </c>
      <c r="BF330" s="81">
        <f>IF(N330="znížená",J330,0)</f>
        <v>0</v>
      </c>
      <c r="BG330" s="81">
        <f>IF(N330="zákl. prenesená",J330,0)</f>
        <v>0</v>
      </c>
      <c r="BH330" s="81">
        <f>IF(N330="zníž. prenesená",J330,0)</f>
        <v>0</v>
      </c>
      <c r="BI330" s="81">
        <f>IF(N330="nulová",J330,0)</f>
        <v>0</v>
      </c>
      <c r="BJ330" s="3" t="s">
        <v>174</v>
      </c>
      <c r="BK330" s="81">
        <f>ROUND(I330*H330,2)</f>
        <v>0</v>
      </c>
      <c r="BL330" s="3" t="s">
        <v>420</v>
      </c>
      <c r="BM330" s="106" t="s">
        <v>1885</v>
      </c>
    </row>
    <row r="331" spans="2:65" s="137" customFormat="1" ht="25.9" customHeight="1">
      <c r="B331" s="138"/>
      <c r="D331" s="139" t="s">
        <v>75</v>
      </c>
      <c r="E331" s="140" t="s">
        <v>354</v>
      </c>
      <c r="F331" s="140" t="s">
        <v>355</v>
      </c>
      <c r="I331" s="141"/>
      <c r="J331" s="142">
        <f>BK331</f>
        <v>0</v>
      </c>
      <c r="L331" s="138"/>
      <c r="M331" s="143"/>
      <c r="P331" s="144">
        <f>P332</f>
        <v>0</v>
      </c>
      <c r="R331" s="144">
        <f>R332</f>
        <v>0</v>
      </c>
      <c r="T331" s="145">
        <f>T332</f>
        <v>0</v>
      </c>
      <c r="AR331" s="139" t="s">
        <v>213</v>
      </c>
      <c r="AT331" s="146" t="s">
        <v>75</v>
      </c>
      <c r="AU331" s="146" t="s">
        <v>76</v>
      </c>
      <c r="AY331" s="139" t="s">
        <v>194</v>
      </c>
      <c r="BK331" s="147">
        <f>BK332</f>
        <v>0</v>
      </c>
    </row>
    <row r="332" spans="2:65" s="18" customFormat="1" ht="16.5" customHeight="1">
      <c r="B332" s="121"/>
      <c r="C332" s="150" t="s">
        <v>1886</v>
      </c>
      <c r="D332" s="150" t="s">
        <v>197</v>
      </c>
      <c r="E332" s="151" t="s">
        <v>1887</v>
      </c>
      <c r="F332" s="152" t="s">
        <v>1888</v>
      </c>
      <c r="G332" s="153" t="s">
        <v>358</v>
      </c>
      <c r="H332" s="154">
        <v>25</v>
      </c>
      <c r="I332" s="155"/>
      <c r="J332" s="155">
        <f>ROUND(I332*H332,2)</f>
        <v>0</v>
      </c>
      <c r="K332" s="156"/>
      <c r="L332" s="19"/>
      <c r="M332" s="160" t="s">
        <v>1</v>
      </c>
      <c r="N332" s="161" t="s">
        <v>42</v>
      </c>
      <c r="O332" s="162"/>
      <c r="P332" s="163">
        <f>O332*H332</f>
        <v>0</v>
      </c>
      <c r="Q332" s="163">
        <v>0</v>
      </c>
      <c r="R332" s="163">
        <f>Q332*H332</f>
        <v>0</v>
      </c>
      <c r="S332" s="163">
        <v>0</v>
      </c>
      <c r="T332" s="164">
        <f>S332*H332</f>
        <v>0</v>
      </c>
      <c r="AR332" s="106" t="s">
        <v>359</v>
      </c>
      <c r="AT332" s="106" t="s">
        <v>197</v>
      </c>
      <c r="AU332" s="106" t="s">
        <v>84</v>
      </c>
      <c r="AY332" s="3" t="s">
        <v>194</v>
      </c>
      <c r="BE332" s="81">
        <f>IF(N332="základná",J332,0)</f>
        <v>0</v>
      </c>
      <c r="BF332" s="81">
        <f>IF(N332="znížená",J332,0)</f>
        <v>0</v>
      </c>
      <c r="BG332" s="81">
        <f>IF(N332="zákl. prenesená",J332,0)</f>
        <v>0</v>
      </c>
      <c r="BH332" s="81">
        <f>IF(N332="zníž. prenesená",J332,0)</f>
        <v>0</v>
      </c>
      <c r="BI332" s="81">
        <f>IF(N332="nulová",J332,0)</f>
        <v>0</v>
      </c>
      <c r="BJ332" s="3" t="s">
        <v>174</v>
      </c>
      <c r="BK332" s="81">
        <f>ROUND(I332*H332,2)</f>
        <v>0</v>
      </c>
      <c r="BL332" s="3" t="s">
        <v>359</v>
      </c>
      <c r="BM332" s="106" t="s">
        <v>1889</v>
      </c>
    </row>
    <row r="333" spans="2:65" s="18" customFormat="1" ht="6.95" customHeight="1">
      <c r="B333" s="33"/>
      <c r="C333" s="34"/>
      <c r="D333" s="34"/>
      <c r="E333" s="34"/>
      <c r="F333" s="34"/>
      <c r="G333" s="34"/>
      <c r="H333" s="34"/>
      <c r="I333" s="34"/>
      <c r="J333" s="34"/>
      <c r="K333" s="34"/>
      <c r="L333" s="19"/>
    </row>
  </sheetData>
  <autoFilter ref="C150:K332"/>
  <mergeCells count="14">
    <mergeCell ref="D129:F129"/>
    <mergeCell ref="E141:H141"/>
    <mergeCell ref="E143:H143"/>
    <mergeCell ref="L2:V2"/>
    <mergeCell ref="E87:H87"/>
    <mergeCell ref="D125:F125"/>
    <mergeCell ref="D126:F126"/>
    <mergeCell ref="D127:F127"/>
    <mergeCell ref="D128:F12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7"/>
  <sheetViews>
    <sheetView showGridLines="0" topLeftCell="A126" workbookViewId="0">
      <selection activeCell="C119" sqref="C119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104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1890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86</v>
      </c>
      <c r="I11" s="12" t="s">
        <v>18</v>
      </c>
      <c r="J11" s="13" t="s">
        <v>155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21.75" customHeight="1">
      <c r="B13" s="19"/>
      <c r="D13" s="10" t="s">
        <v>156</v>
      </c>
      <c r="F13" s="87" t="s">
        <v>157</v>
      </c>
      <c r="I13" s="10" t="s">
        <v>158</v>
      </c>
      <c r="J13" s="87" t="s">
        <v>159</v>
      </c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160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J95</f>
        <v>0</v>
      </c>
      <c r="L30" s="19"/>
    </row>
    <row r="31" spans="2:12" s="18" customFormat="1" ht="14.45" customHeight="1">
      <c r="B31" s="19"/>
      <c r="D31" s="17" t="s">
        <v>146</v>
      </c>
      <c r="J31" s="90">
        <f>J105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ROUND((SUM(BE105:BE112) + SUM(BE132:BE206)),  2)</f>
        <v>0</v>
      </c>
      <c r="G35" s="96"/>
      <c r="H35" s="96"/>
      <c r="I35" s="97">
        <v>0.23</v>
      </c>
      <c r="J35" s="95">
        <f>ROUND(((SUM(BE105:BE112) + SUM(BE132:BE206))*I35),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ROUND((SUM(BF105:BF112) + SUM(BF132:BF206)),  2)</f>
        <v>0</v>
      </c>
      <c r="I36" s="99">
        <v>0.23</v>
      </c>
      <c r="J36" s="98">
        <f>ROUND(((SUM(BF105:BF112) + SUM(BF132:BF206))*I36),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ROUND((SUM(BG105:BG112) + SUM(BG132:BG206)),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ROUND((SUM(BH105:BH112) + SUM(BH132:BH206)),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ROUND((SUM(BI105:BI112) + SUM(BI132:BI206)),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s="18" customFormat="1" ht="14.45" customHeight="1">
      <c r="B49" s="19"/>
      <c r="D49" s="30" t="s">
        <v>49</v>
      </c>
      <c r="E49" s="31"/>
      <c r="F49" s="31"/>
      <c r="G49" s="30" t="s">
        <v>50</v>
      </c>
      <c r="H49" s="31"/>
      <c r="I49" s="31"/>
      <c r="J49" s="31"/>
      <c r="K49" s="31"/>
      <c r="L49" s="19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 s="18" customFormat="1" ht="12.75">
      <c r="B60" s="19"/>
      <c r="D60" s="32" t="s">
        <v>51</v>
      </c>
      <c r="E60" s="21"/>
      <c r="F60" s="103" t="s">
        <v>52</v>
      </c>
      <c r="G60" s="32" t="s">
        <v>51</v>
      </c>
      <c r="H60" s="21"/>
      <c r="I60" s="21"/>
      <c r="J60" s="104" t="s">
        <v>52</v>
      </c>
      <c r="K60" s="21"/>
      <c r="L60" s="19"/>
    </row>
    <row r="61" spans="2:12">
      <c r="B61" s="6"/>
      <c r="L61" s="6"/>
    </row>
    <row r="62" spans="2:12">
      <c r="B62" s="6"/>
      <c r="L62" s="6"/>
    </row>
    <row r="63" spans="2:12">
      <c r="B63" s="6"/>
      <c r="L63" s="6"/>
    </row>
    <row r="64" spans="2:12" s="18" customFormat="1" ht="12.75">
      <c r="B64" s="19"/>
      <c r="D64" s="30" t="s">
        <v>53</v>
      </c>
      <c r="E64" s="31"/>
      <c r="F64" s="31"/>
      <c r="G64" s="30" t="s">
        <v>54</v>
      </c>
      <c r="H64" s="31"/>
      <c r="I64" s="31"/>
      <c r="J64" s="31"/>
      <c r="K64" s="31"/>
      <c r="L64" s="19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 s="18" customFormat="1" ht="12.75">
      <c r="B75" s="19"/>
      <c r="D75" s="32" t="s">
        <v>51</v>
      </c>
      <c r="E75" s="21"/>
      <c r="F75" s="103" t="s">
        <v>52</v>
      </c>
      <c r="G75" s="32" t="s">
        <v>51</v>
      </c>
      <c r="H75" s="21"/>
      <c r="I75" s="21"/>
      <c r="J75" s="104" t="s">
        <v>52</v>
      </c>
      <c r="K75" s="21"/>
      <c r="L75" s="19"/>
    </row>
    <row r="76" spans="2:12" s="18" customFormat="1" ht="14.45" customHeigh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19"/>
    </row>
    <row r="80" spans="2:12" s="18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19"/>
    </row>
    <row r="81" spans="2:47" s="18" customFormat="1" ht="24.95" customHeight="1">
      <c r="B81" s="19"/>
      <c r="C81" s="7" t="s">
        <v>162</v>
      </c>
      <c r="L81" s="19"/>
    </row>
    <row r="82" spans="2:47" s="18" customFormat="1" ht="6.95" customHeight="1">
      <c r="B82" s="19"/>
      <c r="L82" s="19"/>
    </row>
    <row r="83" spans="2:47" s="18" customFormat="1" ht="12" customHeight="1">
      <c r="B83" s="19"/>
      <c r="C83" s="12" t="s">
        <v>15</v>
      </c>
      <c r="L83" s="19"/>
    </row>
    <row r="84" spans="2:47" s="18" customFormat="1" ht="26.25" customHeight="1">
      <c r="B84" s="19"/>
      <c r="E84" s="226" t="str">
        <f>E7</f>
        <v>25A092 - 17981 - VAR ESt. 110 kV - doplnenie kompenzačnej tlmivky VVN a rekonštrukcia súvisiacich zariadení (II. časť  -</v>
      </c>
      <c r="F84" s="227"/>
      <c r="G84" s="227"/>
      <c r="H84" s="227"/>
      <c r="L84" s="19"/>
    </row>
    <row r="85" spans="2:47" s="18" customFormat="1" ht="12" customHeight="1">
      <c r="B85" s="19"/>
      <c r="C85" s="12" t="s">
        <v>153</v>
      </c>
      <c r="L85" s="19"/>
    </row>
    <row r="86" spans="2:47" s="18" customFormat="1" ht="16.5" customHeight="1">
      <c r="B86" s="19"/>
      <c r="E86" s="220" t="str">
        <f>E9</f>
        <v>SO37 - Vonkajšie osvetlenie</v>
      </c>
      <c r="F86" s="228"/>
      <c r="G86" s="228"/>
      <c r="H86" s="228"/>
      <c r="L86" s="19"/>
    </row>
    <row r="87" spans="2:47" s="18" customFormat="1" ht="6.95" customHeight="1">
      <c r="B87" s="19"/>
      <c r="L87" s="19"/>
    </row>
    <row r="88" spans="2:47" s="18" customFormat="1" ht="12" customHeight="1">
      <c r="B88" s="19"/>
      <c r="C88" s="12" t="s">
        <v>19</v>
      </c>
      <c r="F88" s="13" t="str">
        <f>F12</f>
        <v>Košice</v>
      </c>
      <c r="I88" s="12" t="s">
        <v>21</v>
      </c>
      <c r="J88" s="86" t="str">
        <f>IF(J12="","",J12)</f>
        <v>24. 6. 2026</v>
      </c>
      <c r="L88" s="19"/>
    </row>
    <row r="89" spans="2:47" s="18" customFormat="1" ht="6.95" customHeight="1">
      <c r="B89" s="19"/>
      <c r="L89" s="19"/>
    </row>
    <row r="90" spans="2:47" s="18" customFormat="1" ht="15.2" customHeight="1">
      <c r="B90" s="19"/>
      <c r="C90" s="12" t="s">
        <v>23</v>
      </c>
      <c r="F90" s="13" t="str">
        <f>E15</f>
        <v>Stredoslovenská distribučná, a.s.</v>
      </c>
      <c r="I90" s="12" t="s">
        <v>28</v>
      </c>
      <c r="J90" s="105" t="str">
        <f>E21</f>
        <v>Ing.Jaroslav Kločanka</v>
      </c>
      <c r="L90" s="19"/>
    </row>
    <row r="91" spans="2:47" s="18" customFormat="1" ht="15.2" customHeight="1">
      <c r="B91" s="19"/>
      <c r="C91" s="12" t="s">
        <v>27</v>
      </c>
      <c r="F91" s="13" t="str">
        <f>IF(E18="","",E18)</f>
        <v/>
      </c>
      <c r="I91" s="12" t="s">
        <v>31</v>
      </c>
      <c r="J91" s="105" t="str">
        <f>E24</f>
        <v xml:space="preserve"> </v>
      </c>
      <c r="L91" s="19"/>
    </row>
    <row r="92" spans="2:47" s="18" customFormat="1" ht="10.35" customHeight="1">
      <c r="B92" s="19"/>
      <c r="L92" s="19"/>
    </row>
    <row r="93" spans="2:47" s="18" customFormat="1" ht="29.25" customHeight="1">
      <c r="B93" s="19"/>
      <c r="C93" s="106" t="s">
        <v>163</v>
      </c>
      <c r="J93" s="107" t="s">
        <v>164</v>
      </c>
      <c r="L93" s="19"/>
    </row>
    <row r="94" spans="2:47" s="18" customFormat="1" ht="10.35" customHeight="1">
      <c r="B94" s="19"/>
      <c r="L94" s="19"/>
    </row>
    <row r="95" spans="2:47" s="18" customFormat="1" ht="22.9" customHeight="1">
      <c r="B95" s="19"/>
      <c r="C95" s="108" t="s">
        <v>165</v>
      </c>
      <c r="J95" s="92">
        <f>J132</f>
        <v>0</v>
      </c>
      <c r="L95" s="19"/>
      <c r="AU95" s="3" t="s">
        <v>166</v>
      </c>
    </row>
    <row r="96" spans="2:47" s="109" customFormat="1" ht="24.95" customHeight="1">
      <c r="B96" s="110"/>
      <c r="D96" s="111" t="s">
        <v>167</v>
      </c>
      <c r="E96" s="112"/>
      <c r="F96" s="112"/>
      <c r="G96" s="112"/>
      <c r="H96" s="112"/>
      <c r="I96" s="112"/>
      <c r="J96" s="113">
        <f>J133</f>
        <v>0</v>
      </c>
      <c r="L96" s="110"/>
    </row>
    <row r="97" spans="2:65" s="114" customFormat="1" ht="19.899999999999999" customHeight="1">
      <c r="B97" s="115"/>
      <c r="D97" s="116" t="s">
        <v>715</v>
      </c>
      <c r="E97" s="117"/>
      <c r="F97" s="117"/>
      <c r="G97" s="117"/>
      <c r="H97" s="117"/>
      <c r="I97" s="117"/>
      <c r="J97" s="118">
        <f>J134</f>
        <v>0</v>
      </c>
      <c r="L97" s="115"/>
    </row>
    <row r="98" spans="2:65" s="114" customFormat="1" ht="19.899999999999999" customHeight="1">
      <c r="B98" s="115"/>
      <c r="D98" s="116" t="s">
        <v>1089</v>
      </c>
      <c r="E98" s="117"/>
      <c r="F98" s="117"/>
      <c r="G98" s="117"/>
      <c r="H98" s="117"/>
      <c r="I98" s="117"/>
      <c r="J98" s="118">
        <f>J137</f>
        <v>0</v>
      </c>
      <c r="L98" s="115"/>
    </row>
    <row r="99" spans="2:65" s="114" customFormat="1" ht="19.899999999999999" customHeight="1">
      <c r="B99" s="115"/>
      <c r="D99" s="116" t="s">
        <v>343</v>
      </c>
      <c r="E99" s="117"/>
      <c r="F99" s="117"/>
      <c r="G99" s="117"/>
      <c r="H99" s="117"/>
      <c r="I99" s="117"/>
      <c r="J99" s="118">
        <f>J143</f>
        <v>0</v>
      </c>
      <c r="L99" s="115"/>
    </row>
    <row r="100" spans="2:65" s="109" customFormat="1" ht="24.95" customHeight="1">
      <c r="B100" s="110"/>
      <c r="D100" s="111" t="s">
        <v>169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65" s="114" customFormat="1" ht="19.899999999999999" customHeight="1">
      <c r="B101" s="115"/>
      <c r="D101" s="116" t="s">
        <v>344</v>
      </c>
      <c r="E101" s="117"/>
      <c r="F101" s="117"/>
      <c r="G101" s="117"/>
      <c r="H101" s="117"/>
      <c r="I101" s="117"/>
      <c r="J101" s="118">
        <f>J151</f>
        <v>0</v>
      </c>
      <c r="L101" s="115"/>
    </row>
    <row r="102" spans="2:65" s="114" customFormat="1" ht="19.899999999999999" customHeight="1">
      <c r="B102" s="115"/>
      <c r="D102" s="116" t="s">
        <v>717</v>
      </c>
      <c r="E102" s="117"/>
      <c r="F102" s="117"/>
      <c r="G102" s="117"/>
      <c r="H102" s="117"/>
      <c r="I102" s="117"/>
      <c r="J102" s="118">
        <f>J195</f>
        <v>0</v>
      </c>
      <c r="L102" s="115"/>
    </row>
    <row r="103" spans="2:65" s="18" customFormat="1" ht="21.75" customHeight="1">
      <c r="B103" s="19"/>
      <c r="L103" s="19"/>
    </row>
    <row r="104" spans="2:65" s="18" customFormat="1" ht="6.95" customHeight="1">
      <c r="B104" s="19"/>
      <c r="L104" s="19"/>
    </row>
    <row r="105" spans="2:65" s="18" customFormat="1" ht="29.25" customHeight="1">
      <c r="B105" s="19"/>
      <c r="C105" s="108" t="s">
        <v>171</v>
      </c>
      <c r="J105" s="119">
        <f>ROUND(J106 + J107 + J108 + J109 + J110 + J111,2)</f>
        <v>0</v>
      </c>
      <c r="L105" s="19"/>
      <c r="N105" s="120" t="s">
        <v>40</v>
      </c>
    </row>
    <row r="106" spans="2:65" s="18" customFormat="1" ht="18" customHeight="1">
      <c r="B106" s="121"/>
      <c r="C106" s="122"/>
      <c r="D106" s="185" t="s">
        <v>172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ref="BE106:BE111" si="0">IF(N106="základná",J106,0)</f>
        <v>0</v>
      </c>
      <c r="BF106" s="125">
        <f t="shared" ref="BF106:BF111" si="1">IF(N106="znížená",J106,0)</f>
        <v>0</v>
      </c>
      <c r="BG106" s="125">
        <f t="shared" ref="BG106:BG111" si="2">IF(N106="zákl. prenesená",J106,0)</f>
        <v>0</v>
      </c>
      <c r="BH106" s="125">
        <f t="shared" ref="BH106:BH111" si="3">IF(N106="zníž. prenesená",J106,0)</f>
        <v>0</v>
      </c>
      <c r="BI106" s="125">
        <f t="shared" ref="BI106:BI111" si="4">IF(N106="nulová",J106,0)</f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175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176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85" t="s">
        <v>177</v>
      </c>
      <c r="E109" s="185"/>
      <c r="F109" s="185"/>
      <c r="G109" s="122"/>
      <c r="H109" s="122"/>
      <c r="I109" s="122"/>
      <c r="J109" s="123"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173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 ht="18" customHeight="1">
      <c r="B110" s="121"/>
      <c r="C110" s="122"/>
      <c r="D110" s="185" t="s">
        <v>178</v>
      </c>
      <c r="E110" s="185"/>
      <c r="F110" s="185"/>
      <c r="G110" s="122"/>
      <c r="H110" s="122"/>
      <c r="I110" s="122"/>
      <c r="J110" s="123">
        <v>0</v>
      </c>
      <c r="K110" s="122"/>
      <c r="L110" s="121"/>
      <c r="M110" s="122"/>
      <c r="N110" s="79" t="s">
        <v>42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4" t="s">
        <v>173</v>
      </c>
      <c r="AZ110" s="122"/>
      <c r="BA110" s="122"/>
      <c r="BB110" s="122"/>
      <c r="BC110" s="122"/>
      <c r="BD110" s="122"/>
      <c r="BE110" s="125">
        <f t="shared" si="0"/>
        <v>0</v>
      </c>
      <c r="BF110" s="125">
        <f t="shared" si="1"/>
        <v>0</v>
      </c>
      <c r="BG110" s="125">
        <f t="shared" si="2"/>
        <v>0</v>
      </c>
      <c r="BH110" s="125">
        <f t="shared" si="3"/>
        <v>0</v>
      </c>
      <c r="BI110" s="125">
        <f t="shared" si="4"/>
        <v>0</v>
      </c>
      <c r="BJ110" s="124" t="s">
        <v>174</v>
      </c>
      <c r="BK110" s="122"/>
      <c r="BL110" s="122"/>
      <c r="BM110" s="122"/>
    </row>
    <row r="111" spans="2:65" s="18" customFormat="1" ht="18" customHeight="1">
      <c r="B111" s="121"/>
      <c r="C111" s="122"/>
      <c r="D111" s="126" t="s">
        <v>179</v>
      </c>
      <c r="E111" s="122"/>
      <c r="F111" s="122"/>
      <c r="G111" s="122"/>
      <c r="H111" s="122"/>
      <c r="I111" s="122"/>
      <c r="J111" s="123">
        <f>ROUND(J30*T111,2)</f>
        <v>0</v>
      </c>
      <c r="K111" s="122"/>
      <c r="L111" s="121"/>
      <c r="M111" s="122"/>
      <c r="N111" s="79" t="s">
        <v>42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4" t="s">
        <v>180</v>
      </c>
      <c r="AZ111" s="122"/>
      <c r="BA111" s="122"/>
      <c r="BB111" s="122"/>
      <c r="BC111" s="122"/>
      <c r="BD111" s="122"/>
      <c r="BE111" s="125">
        <f t="shared" si="0"/>
        <v>0</v>
      </c>
      <c r="BF111" s="125">
        <f t="shared" si="1"/>
        <v>0</v>
      </c>
      <c r="BG111" s="125">
        <f t="shared" si="2"/>
        <v>0</v>
      </c>
      <c r="BH111" s="125">
        <f t="shared" si="3"/>
        <v>0</v>
      </c>
      <c r="BI111" s="125">
        <f t="shared" si="4"/>
        <v>0</v>
      </c>
      <c r="BJ111" s="124" t="s">
        <v>174</v>
      </c>
      <c r="BK111" s="122"/>
      <c r="BL111" s="122"/>
      <c r="BM111" s="122"/>
    </row>
    <row r="112" spans="2:65" s="18" customFormat="1">
      <c r="B112" s="19"/>
      <c r="L112" s="19"/>
    </row>
    <row r="113" spans="2:12" s="18" customFormat="1" ht="29.25" customHeight="1">
      <c r="B113" s="19"/>
      <c r="C113" s="53" t="s">
        <v>151</v>
      </c>
      <c r="J113" s="92">
        <f>ROUND(J95+J105,2)</f>
        <v>0</v>
      </c>
      <c r="L113" s="19"/>
    </row>
    <row r="114" spans="2:12" s="18" customFormat="1" ht="6.95" customHeight="1"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19"/>
    </row>
    <row r="118" spans="2:12" s="18" customFormat="1" ht="6.9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19"/>
    </row>
    <row r="119" spans="2:12" s="18" customFormat="1" ht="24.95" customHeight="1">
      <c r="B119" s="19"/>
      <c r="C119" s="7" t="s">
        <v>3460</v>
      </c>
      <c r="L119" s="19"/>
    </row>
    <row r="120" spans="2:12" s="18" customFormat="1" ht="6.95" customHeight="1">
      <c r="B120" s="19"/>
      <c r="L120" s="19"/>
    </row>
    <row r="121" spans="2:12" s="18" customFormat="1" ht="12" customHeight="1">
      <c r="B121" s="19"/>
      <c r="C121" s="12" t="s">
        <v>15</v>
      </c>
      <c r="L121" s="19"/>
    </row>
    <row r="122" spans="2:12" s="18" customFormat="1" ht="26.25" customHeight="1">
      <c r="B122" s="19"/>
      <c r="E122" s="226" t="str">
        <f>E7</f>
        <v>25A092 - 17981 - VAR ESt. 110 kV - doplnenie kompenzačnej tlmivky VVN a rekonštrukcia súvisiacich zariadení (II. časť  -</v>
      </c>
      <c r="F122" s="227"/>
      <c r="G122" s="227"/>
      <c r="H122" s="227"/>
      <c r="L122" s="19"/>
    </row>
    <row r="123" spans="2:12" s="18" customFormat="1" ht="12" customHeight="1">
      <c r="B123" s="19"/>
      <c r="C123" s="12" t="s">
        <v>153</v>
      </c>
      <c r="L123" s="19"/>
    </row>
    <row r="124" spans="2:12" s="18" customFormat="1" ht="16.5" customHeight="1">
      <c r="B124" s="19"/>
      <c r="E124" s="220" t="str">
        <f>E9</f>
        <v>SO37 - Vonkajšie osvetlenie</v>
      </c>
      <c r="F124" s="228"/>
      <c r="G124" s="228"/>
      <c r="H124" s="228"/>
      <c r="L124" s="19"/>
    </row>
    <row r="125" spans="2:12" s="18" customFormat="1" ht="6.95" customHeight="1">
      <c r="B125" s="19"/>
      <c r="L125" s="19"/>
    </row>
    <row r="126" spans="2:12" s="18" customFormat="1" ht="12" customHeight="1">
      <c r="B126" s="19"/>
      <c r="C126" s="12" t="s">
        <v>19</v>
      </c>
      <c r="F126" s="13" t="str">
        <f>F12</f>
        <v>Košice</v>
      </c>
      <c r="I126" s="12" t="s">
        <v>21</v>
      </c>
      <c r="J126" s="86" t="str">
        <f>IF(J12="","",J12)</f>
        <v>24. 6. 2026</v>
      </c>
      <c r="L126" s="19"/>
    </row>
    <row r="127" spans="2:12" s="18" customFormat="1" ht="6.95" customHeight="1">
      <c r="B127" s="19"/>
      <c r="L127" s="19"/>
    </row>
    <row r="128" spans="2:12" s="18" customFormat="1" ht="15.2" customHeight="1">
      <c r="B128" s="19"/>
      <c r="C128" s="12" t="s">
        <v>23</v>
      </c>
      <c r="F128" s="13" t="str">
        <f>E15</f>
        <v>Stredoslovenská distribučná, a.s.</v>
      </c>
      <c r="I128" s="12" t="s">
        <v>28</v>
      </c>
      <c r="J128" s="105" t="str">
        <f>E21</f>
        <v>Ing.Jaroslav Kločanka</v>
      </c>
      <c r="L128" s="19"/>
    </row>
    <row r="129" spans="2:65" s="18" customFormat="1" ht="15.2" customHeight="1">
      <c r="B129" s="19"/>
      <c r="C129" s="12" t="s">
        <v>27</v>
      </c>
      <c r="F129" s="13" t="str">
        <f>IF(E18="","",E18)</f>
        <v/>
      </c>
      <c r="I129" s="12" t="s">
        <v>31</v>
      </c>
      <c r="J129" s="105" t="str">
        <f>E24</f>
        <v xml:space="preserve"> </v>
      </c>
      <c r="L129" s="19"/>
    </row>
    <row r="130" spans="2:65" s="18" customFormat="1" ht="10.35" customHeight="1">
      <c r="B130" s="19"/>
      <c r="L130" s="19"/>
    </row>
    <row r="131" spans="2:65" s="127" customFormat="1" ht="29.25" customHeight="1">
      <c r="B131" s="128"/>
      <c r="C131" s="129" t="s">
        <v>181</v>
      </c>
      <c r="D131" s="130" t="s">
        <v>61</v>
      </c>
      <c r="E131" s="130" t="s">
        <v>57</v>
      </c>
      <c r="F131" s="130" t="s">
        <v>58</v>
      </c>
      <c r="G131" s="130" t="s">
        <v>182</v>
      </c>
      <c r="H131" s="130" t="s">
        <v>183</v>
      </c>
      <c r="I131" s="130" t="s">
        <v>184</v>
      </c>
      <c r="J131" s="131" t="s">
        <v>164</v>
      </c>
      <c r="K131" s="132" t="s">
        <v>185</v>
      </c>
      <c r="L131" s="128"/>
      <c r="M131" s="47" t="s">
        <v>1</v>
      </c>
      <c r="N131" s="48" t="s">
        <v>40</v>
      </c>
      <c r="O131" s="48" t="s">
        <v>186</v>
      </c>
      <c r="P131" s="48" t="s">
        <v>187</v>
      </c>
      <c r="Q131" s="48" t="s">
        <v>188</v>
      </c>
      <c r="R131" s="48" t="s">
        <v>189</v>
      </c>
      <c r="S131" s="48" t="s">
        <v>190</v>
      </c>
      <c r="T131" s="49" t="s">
        <v>191</v>
      </c>
    </row>
    <row r="132" spans="2:65" s="18" customFormat="1" ht="22.9" customHeight="1">
      <c r="B132" s="19"/>
      <c r="C132" s="53" t="s">
        <v>161</v>
      </c>
      <c r="J132" s="133">
        <f>BK132</f>
        <v>0</v>
      </c>
      <c r="L132" s="19"/>
      <c r="M132" s="50"/>
      <c r="N132" s="43"/>
      <c r="O132" s="43"/>
      <c r="P132" s="134">
        <f>P133+P150</f>
        <v>0</v>
      </c>
      <c r="Q132" s="43"/>
      <c r="R132" s="134">
        <f>R133+R150</f>
        <v>81.461431000000005</v>
      </c>
      <c r="S132" s="43"/>
      <c r="T132" s="135">
        <f>T133+T150</f>
        <v>59.433000000000007</v>
      </c>
      <c r="AT132" s="3" t="s">
        <v>75</v>
      </c>
      <c r="AU132" s="3" t="s">
        <v>166</v>
      </c>
      <c r="BK132" s="136">
        <f>BK133+BK150</f>
        <v>0</v>
      </c>
    </row>
    <row r="133" spans="2:65" s="137" customFormat="1" ht="25.9" customHeight="1">
      <c r="B133" s="138"/>
      <c r="D133" s="139" t="s">
        <v>75</v>
      </c>
      <c r="E133" s="140" t="s">
        <v>192</v>
      </c>
      <c r="F133" s="140" t="s">
        <v>193</v>
      </c>
      <c r="I133" s="141"/>
      <c r="J133" s="142">
        <f>BK133</f>
        <v>0</v>
      </c>
      <c r="L133" s="138"/>
      <c r="M133" s="143"/>
      <c r="P133" s="144">
        <f>P134+P137+P143</f>
        <v>0</v>
      </c>
      <c r="R133" s="144">
        <f>R134+R137+R143</f>
        <v>72.300680999999997</v>
      </c>
      <c r="T133" s="145">
        <f>T134+T137+T143</f>
        <v>59.400000000000006</v>
      </c>
      <c r="AR133" s="139" t="s">
        <v>84</v>
      </c>
      <c r="AT133" s="146" t="s">
        <v>75</v>
      </c>
      <c r="AU133" s="146" t="s">
        <v>76</v>
      </c>
      <c r="AY133" s="139" t="s">
        <v>194</v>
      </c>
      <c r="BK133" s="147">
        <f>BK134+BK137+BK143</f>
        <v>0</v>
      </c>
    </row>
    <row r="134" spans="2:65" s="137" customFormat="1" ht="22.9" customHeight="1">
      <c r="B134" s="138"/>
      <c r="D134" s="139" t="s">
        <v>75</v>
      </c>
      <c r="E134" s="148" t="s">
        <v>174</v>
      </c>
      <c r="F134" s="148" t="s">
        <v>797</v>
      </c>
      <c r="I134" s="141"/>
      <c r="J134" s="149">
        <f>BK134</f>
        <v>0</v>
      </c>
      <c r="L134" s="138"/>
      <c r="M134" s="143"/>
      <c r="P134" s="144">
        <f>SUM(P135:P136)</f>
        <v>0</v>
      </c>
      <c r="R134" s="144">
        <f>SUM(R135:R136)</f>
        <v>72.300680999999997</v>
      </c>
      <c r="T134" s="145">
        <f>SUM(T135:T136)</f>
        <v>0</v>
      </c>
      <c r="AR134" s="139" t="s">
        <v>84</v>
      </c>
      <c r="AT134" s="146" t="s">
        <v>75</v>
      </c>
      <c r="AU134" s="146" t="s">
        <v>84</v>
      </c>
      <c r="AY134" s="139" t="s">
        <v>194</v>
      </c>
      <c r="BK134" s="147">
        <f>SUM(BK135:BK136)</f>
        <v>0</v>
      </c>
    </row>
    <row r="135" spans="2:65" s="18" customFormat="1" ht="24.2" customHeight="1">
      <c r="B135" s="121"/>
      <c r="C135" s="150" t="s">
        <v>84</v>
      </c>
      <c r="D135" s="150" t="s">
        <v>197</v>
      </c>
      <c r="E135" s="151" t="s">
        <v>801</v>
      </c>
      <c r="F135" s="152" t="s">
        <v>1891</v>
      </c>
      <c r="G135" s="153" t="s">
        <v>803</v>
      </c>
      <c r="H135" s="154">
        <v>2.5</v>
      </c>
      <c r="I135" s="155"/>
      <c r="J135" s="155">
        <f>ROUND(I135*H135,2)</f>
        <v>0</v>
      </c>
      <c r="K135" s="156"/>
      <c r="L135" s="19"/>
      <c r="M135" s="157" t="s">
        <v>1</v>
      </c>
      <c r="N135" s="120" t="s">
        <v>42</v>
      </c>
      <c r="P135" s="158">
        <f>O135*H135</f>
        <v>0</v>
      </c>
      <c r="Q135" s="158">
        <v>2.0699999999999998</v>
      </c>
      <c r="R135" s="158">
        <f>Q135*H135</f>
        <v>5.1749999999999998</v>
      </c>
      <c r="S135" s="158">
        <v>0</v>
      </c>
      <c r="T135" s="159">
        <f>S135*H135</f>
        <v>0</v>
      </c>
      <c r="AR135" s="106" t="s">
        <v>213</v>
      </c>
      <c r="AT135" s="106" t="s">
        <v>197</v>
      </c>
      <c r="AU135" s="106" t="s">
        <v>174</v>
      </c>
      <c r="AY135" s="3" t="s">
        <v>194</v>
      </c>
      <c r="BE135" s="81">
        <f>IF(N135="základná",J135,0)</f>
        <v>0</v>
      </c>
      <c r="BF135" s="81">
        <f>IF(N135="znížená",J135,0)</f>
        <v>0</v>
      </c>
      <c r="BG135" s="81">
        <f>IF(N135="zákl. prenesená",J135,0)</f>
        <v>0</v>
      </c>
      <c r="BH135" s="81">
        <f>IF(N135="zníž. prenesená",J135,0)</f>
        <v>0</v>
      </c>
      <c r="BI135" s="81">
        <f>IF(N135="nulová",J135,0)</f>
        <v>0</v>
      </c>
      <c r="BJ135" s="3" t="s">
        <v>174</v>
      </c>
      <c r="BK135" s="81">
        <f>ROUND(I135*H135,2)</f>
        <v>0</v>
      </c>
      <c r="BL135" s="3" t="s">
        <v>213</v>
      </c>
      <c r="BM135" s="106" t="s">
        <v>1892</v>
      </c>
    </row>
    <row r="136" spans="2:65" s="18" customFormat="1" ht="16.5" customHeight="1">
      <c r="B136" s="121"/>
      <c r="C136" s="150" t="s">
        <v>174</v>
      </c>
      <c r="D136" s="150" t="s">
        <v>197</v>
      </c>
      <c r="E136" s="151" t="s">
        <v>805</v>
      </c>
      <c r="F136" s="152" t="s">
        <v>806</v>
      </c>
      <c r="G136" s="153" t="s">
        <v>803</v>
      </c>
      <c r="H136" s="154">
        <v>30</v>
      </c>
      <c r="I136" s="155"/>
      <c r="J136" s="155">
        <f>ROUND(I136*H136,2)</f>
        <v>0</v>
      </c>
      <c r="K136" s="156"/>
      <c r="L136" s="19"/>
      <c r="M136" s="157" t="s">
        <v>1</v>
      </c>
      <c r="N136" s="120" t="s">
        <v>42</v>
      </c>
      <c r="P136" s="158">
        <f>O136*H136</f>
        <v>0</v>
      </c>
      <c r="Q136" s="158">
        <v>2.2375227</v>
      </c>
      <c r="R136" s="158">
        <f>Q136*H136</f>
        <v>67.125681</v>
      </c>
      <c r="S136" s="158">
        <v>0</v>
      </c>
      <c r="T136" s="159">
        <f>S136*H136</f>
        <v>0</v>
      </c>
      <c r="AR136" s="106" t="s">
        <v>213</v>
      </c>
      <c r="AT136" s="106" t="s">
        <v>197</v>
      </c>
      <c r="AU136" s="106" t="s">
        <v>174</v>
      </c>
      <c r="AY136" s="3" t="s">
        <v>194</v>
      </c>
      <c r="BE136" s="81">
        <f>IF(N136="základná",J136,0)</f>
        <v>0</v>
      </c>
      <c r="BF136" s="81">
        <f>IF(N136="znížená",J136,0)</f>
        <v>0</v>
      </c>
      <c r="BG136" s="81">
        <f>IF(N136="zákl. prenesená",J136,0)</f>
        <v>0</v>
      </c>
      <c r="BH136" s="81">
        <f>IF(N136="zníž. prenesená",J136,0)</f>
        <v>0</v>
      </c>
      <c r="BI136" s="81">
        <f>IF(N136="nulová",J136,0)</f>
        <v>0</v>
      </c>
      <c r="BJ136" s="3" t="s">
        <v>174</v>
      </c>
      <c r="BK136" s="81">
        <f>ROUND(I136*H136,2)</f>
        <v>0</v>
      </c>
      <c r="BL136" s="3" t="s">
        <v>213</v>
      </c>
      <c r="BM136" s="106" t="s">
        <v>1893</v>
      </c>
    </row>
    <row r="137" spans="2:65" s="137" customFormat="1" ht="22.9" customHeight="1">
      <c r="B137" s="138"/>
      <c r="D137" s="139" t="s">
        <v>75</v>
      </c>
      <c r="E137" s="148" t="s">
        <v>195</v>
      </c>
      <c r="F137" s="148" t="s">
        <v>1217</v>
      </c>
      <c r="I137" s="141"/>
      <c r="J137" s="149">
        <f>BK137</f>
        <v>0</v>
      </c>
      <c r="L137" s="138"/>
      <c r="M137" s="143"/>
      <c r="P137" s="144">
        <f>SUM(P138:P142)</f>
        <v>0</v>
      </c>
      <c r="R137" s="144">
        <f>SUM(R138:R142)</f>
        <v>0</v>
      </c>
      <c r="T137" s="145">
        <f>SUM(T138:T142)</f>
        <v>59.400000000000006</v>
      </c>
      <c r="AR137" s="139" t="s">
        <v>84</v>
      </c>
      <c r="AT137" s="146" t="s">
        <v>75</v>
      </c>
      <c r="AU137" s="146" t="s">
        <v>84</v>
      </c>
      <c r="AY137" s="139" t="s">
        <v>194</v>
      </c>
      <c r="BK137" s="147">
        <f>SUM(BK138:BK142)</f>
        <v>0</v>
      </c>
    </row>
    <row r="138" spans="2:65" s="18" customFormat="1" ht="37.9" customHeight="1">
      <c r="B138" s="121"/>
      <c r="C138" s="150" t="s">
        <v>205</v>
      </c>
      <c r="D138" s="150" t="s">
        <v>197</v>
      </c>
      <c r="E138" s="151" t="s">
        <v>1894</v>
      </c>
      <c r="F138" s="152" t="s">
        <v>1895</v>
      </c>
      <c r="G138" s="153" t="s">
        <v>803</v>
      </c>
      <c r="H138" s="154">
        <v>27</v>
      </c>
      <c r="I138" s="155"/>
      <c r="J138" s="155">
        <f>ROUND(I138*H138,2)</f>
        <v>0</v>
      </c>
      <c r="K138" s="156"/>
      <c r="L138" s="19"/>
      <c r="M138" s="157" t="s">
        <v>1</v>
      </c>
      <c r="N138" s="120" t="s">
        <v>42</v>
      </c>
      <c r="P138" s="158">
        <f>O138*H138</f>
        <v>0</v>
      </c>
      <c r="Q138" s="158">
        <v>0</v>
      </c>
      <c r="R138" s="158">
        <f>Q138*H138</f>
        <v>0</v>
      </c>
      <c r="S138" s="158">
        <v>2.2000000000000002</v>
      </c>
      <c r="T138" s="159">
        <f>S138*H138</f>
        <v>59.400000000000006</v>
      </c>
      <c r="AR138" s="106" t="s">
        <v>213</v>
      </c>
      <c r="AT138" s="106" t="s">
        <v>197</v>
      </c>
      <c r="AU138" s="106" t="s">
        <v>174</v>
      </c>
      <c r="AY138" s="3" t="s">
        <v>194</v>
      </c>
      <c r="BE138" s="81">
        <f>IF(N138="základná",J138,0)</f>
        <v>0</v>
      </c>
      <c r="BF138" s="81">
        <f>IF(N138="znížená",J138,0)</f>
        <v>0</v>
      </c>
      <c r="BG138" s="81">
        <f>IF(N138="zákl. prenesená",J138,0)</f>
        <v>0</v>
      </c>
      <c r="BH138" s="81">
        <f>IF(N138="zníž. prenesená",J138,0)</f>
        <v>0</v>
      </c>
      <c r="BI138" s="81">
        <f>IF(N138="nulová",J138,0)</f>
        <v>0</v>
      </c>
      <c r="BJ138" s="3" t="s">
        <v>174</v>
      </c>
      <c r="BK138" s="81">
        <f>ROUND(I138*H138,2)</f>
        <v>0</v>
      </c>
      <c r="BL138" s="3" t="s">
        <v>213</v>
      </c>
      <c r="BM138" s="106" t="s">
        <v>1896</v>
      </c>
    </row>
    <row r="139" spans="2:65" s="18" customFormat="1" ht="21.75" customHeight="1">
      <c r="B139" s="121"/>
      <c r="C139" s="150" t="s">
        <v>213</v>
      </c>
      <c r="D139" s="150" t="s">
        <v>197</v>
      </c>
      <c r="E139" s="151" t="s">
        <v>1614</v>
      </c>
      <c r="F139" s="152" t="s">
        <v>1615</v>
      </c>
      <c r="G139" s="153" t="s">
        <v>200</v>
      </c>
      <c r="H139" s="154">
        <v>62.1</v>
      </c>
      <c r="I139" s="155"/>
      <c r="J139" s="155">
        <f>ROUND(I139*H139,2)</f>
        <v>0</v>
      </c>
      <c r="K139" s="156"/>
      <c r="L139" s="19"/>
      <c r="M139" s="157" t="s">
        <v>1</v>
      </c>
      <c r="N139" s="120" t="s">
        <v>42</v>
      </c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AR139" s="106" t="s">
        <v>213</v>
      </c>
      <c r="AT139" s="106" t="s">
        <v>197</v>
      </c>
      <c r="AU139" s="106" t="s">
        <v>174</v>
      </c>
      <c r="AY139" s="3" t="s">
        <v>194</v>
      </c>
      <c r="BE139" s="81">
        <f>IF(N139="základná",J139,0)</f>
        <v>0</v>
      </c>
      <c r="BF139" s="81">
        <f>IF(N139="znížená",J139,0)</f>
        <v>0</v>
      </c>
      <c r="BG139" s="81">
        <f>IF(N139="zákl. prenesená",J139,0)</f>
        <v>0</v>
      </c>
      <c r="BH139" s="81">
        <f>IF(N139="zníž. prenesená",J139,0)</f>
        <v>0</v>
      </c>
      <c r="BI139" s="81">
        <f>IF(N139="nulová",J139,0)</f>
        <v>0</v>
      </c>
      <c r="BJ139" s="3" t="s">
        <v>174</v>
      </c>
      <c r="BK139" s="81">
        <f>ROUND(I139*H139,2)</f>
        <v>0</v>
      </c>
      <c r="BL139" s="3" t="s">
        <v>213</v>
      </c>
      <c r="BM139" s="106" t="s">
        <v>1897</v>
      </c>
    </row>
    <row r="140" spans="2:65" s="18" customFormat="1" ht="24.2" customHeight="1">
      <c r="B140" s="121"/>
      <c r="C140" s="150" t="s">
        <v>218</v>
      </c>
      <c r="D140" s="150" t="s">
        <v>197</v>
      </c>
      <c r="E140" s="151" t="s">
        <v>1617</v>
      </c>
      <c r="F140" s="152" t="s">
        <v>1618</v>
      </c>
      <c r="G140" s="153" t="s">
        <v>200</v>
      </c>
      <c r="H140" s="154">
        <v>621</v>
      </c>
      <c r="I140" s="155"/>
      <c r="J140" s="155">
        <f>ROUND(I140*H140,2)</f>
        <v>0</v>
      </c>
      <c r="K140" s="156"/>
      <c r="L140" s="19"/>
      <c r="M140" s="157" t="s">
        <v>1</v>
      </c>
      <c r="N140" s="120" t="s">
        <v>42</v>
      </c>
      <c r="P140" s="158">
        <f>O140*H140</f>
        <v>0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AR140" s="106" t="s">
        <v>213</v>
      </c>
      <c r="AT140" s="106" t="s">
        <v>197</v>
      </c>
      <c r="AU140" s="106" t="s">
        <v>174</v>
      </c>
      <c r="AY140" s="3" t="s">
        <v>194</v>
      </c>
      <c r="BE140" s="81">
        <f>IF(N140="základná",J140,0)</f>
        <v>0</v>
      </c>
      <c r="BF140" s="81">
        <f>IF(N140="znížená",J140,0)</f>
        <v>0</v>
      </c>
      <c r="BG140" s="81">
        <f>IF(N140="zákl. prenesená",J140,0)</f>
        <v>0</v>
      </c>
      <c r="BH140" s="81">
        <f>IF(N140="zníž. prenesená",J140,0)</f>
        <v>0</v>
      </c>
      <c r="BI140" s="81">
        <f>IF(N140="nulová",J140,0)</f>
        <v>0</v>
      </c>
      <c r="BJ140" s="3" t="s">
        <v>174</v>
      </c>
      <c r="BK140" s="81">
        <f>ROUND(I140*H140,2)</f>
        <v>0</v>
      </c>
      <c r="BL140" s="3" t="s">
        <v>213</v>
      </c>
      <c r="BM140" s="106" t="s">
        <v>1898</v>
      </c>
    </row>
    <row r="141" spans="2:65" s="18" customFormat="1" ht="24.2" customHeight="1">
      <c r="B141" s="121"/>
      <c r="C141" s="150" t="s">
        <v>220</v>
      </c>
      <c r="D141" s="150" t="s">
        <v>197</v>
      </c>
      <c r="E141" s="151" t="s">
        <v>1620</v>
      </c>
      <c r="F141" s="152" t="s">
        <v>1621</v>
      </c>
      <c r="G141" s="153" t="s">
        <v>200</v>
      </c>
      <c r="H141" s="154">
        <v>62.1</v>
      </c>
      <c r="I141" s="155"/>
      <c r="J141" s="155">
        <f>ROUND(I141*H141,2)</f>
        <v>0</v>
      </c>
      <c r="K141" s="156"/>
      <c r="L141" s="19"/>
      <c r="M141" s="157" t="s">
        <v>1</v>
      </c>
      <c r="N141" s="120" t="s">
        <v>42</v>
      </c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AR141" s="106" t="s">
        <v>213</v>
      </c>
      <c r="AT141" s="106" t="s">
        <v>197</v>
      </c>
      <c r="AU141" s="106" t="s">
        <v>174</v>
      </c>
      <c r="AY141" s="3" t="s">
        <v>194</v>
      </c>
      <c r="BE141" s="81">
        <f>IF(N141="základná",J141,0)</f>
        <v>0</v>
      </c>
      <c r="BF141" s="81">
        <f>IF(N141="znížená",J141,0)</f>
        <v>0</v>
      </c>
      <c r="BG141" s="81">
        <f>IF(N141="zákl. prenesená",J141,0)</f>
        <v>0</v>
      </c>
      <c r="BH141" s="81">
        <f>IF(N141="zníž. prenesená",J141,0)</f>
        <v>0</v>
      </c>
      <c r="BI141" s="81">
        <f>IF(N141="nulová",J141,0)</f>
        <v>0</v>
      </c>
      <c r="BJ141" s="3" t="s">
        <v>174</v>
      </c>
      <c r="BK141" s="81">
        <f>ROUND(I141*H141,2)</f>
        <v>0</v>
      </c>
      <c r="BL141" s="3" t="s">
        <v>213</v>
      </c>
      <c r="BM141" s="106" t="s">
        <v>1899</v>
      </c>
    </row>
    <row r="142" spans="2:65" s="18" customFormat="1" ht="24.2" customHeight="1">
      <c r="B142" s="121"/>
      <c r="C142" s="150" t="s">
        <v>222</v>
      </c>
      <c r="D142" s="150" t="s">
        <v>197</v>
      </c>
      <c r="E142" s="151" t="s">
        <v>1626</v>
      </c>
      <c r="F142" s="152" t="s">
        <v>1627</v>
      </c>
      <c r="G142" s="153" t="s">
        <v>200</v>
      </c>
      <c r="H142" s="154">
        <v>62.1</v>
      </c>
      <c r="I142" s="155"/>
      <c r="J142" s="155">
        <f>ROUND(I142*H142,2)</f>
        <v>0</v>
      </c>
      <c r="K142" s="156"/>
      <c r="L142" s="19"/>
      <c r="M142" s="157" t="s">
        <v>1</v>
      </c>
      <c r="N142" s="120" t="s">
        <v>42</v>
      </c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AR142" s="106" t="s">
        <v>213</v>
      </c>
      <c r="AT142" s="106" t="s">
        <v>197</v>
      </c>
      <c r="AU142" s="106" t="s">
        <v>174</v>
      </c>
      <c r="AY142" s="3" t="s">
        <v>194</v>
      </c>
      <c r="BE142" s="81">
        <f>IF(N142="základná",J142,0)</f>
        <v>0</v>
      </c>
      <c r="BF142" s="81">
        <f>IF(N142="znížená",J142,0)</f>
        <v>0</v>
      </c>
      <c r="BG142" s="81">
        <f>IF(N142="zákl. prenesená",J142,0)</f>
        <v>0</v>
      </c>
      <c r="BH142" s="81">
        <f>IF(N142="zníž. prenesená",J142,0)</f>
        <v>0</v>
      </c>
      <c r="BI142" s="81">
        <f>IF(N142="nulová",J142,0)</f>
        <v>0</v>
      </c>
      <c r="BJ142" s="3" t="s">
        <v>174</v>
      </c>
      <c r="BK142" s="81">
        <f>ROUND(I142*H142,2)</f>
        <v>0</v>
      </c>
      <c r="BL142" s="3" t="s">
        <v>213</v>
      </c>
      <c r="BM142" s="106" t="s">
        <v>1900</v>
      </c>
    </row>
    <row r="143" spans="2:65" s="137" customFormat="1" ht="22.9" customHeight="1">
      <c r="B143" s="138"/>
      <c r="D143" s="139" t="s">
        <v>75</v>
      </c>
      <c r="E143" s="148" t="s">
        <v>354</v>
      </c>
      <c r="F143" s="148" t="s">
        <v>355</v>
      </c>
      <c r="I143" s="141"/>
      <c r="J143" s="149">
        <f>BK143</f>
        <v>0</v>
      </c>
      <c r="L143" s="138"/>
      <c r="M143" s="143"/>
      <c r="P143" s="144">
        <f>SUM(P144:P149)</f>
        <v>0</v>
      </c>
      <c r="R143" s="144">
        <f>SUM(R144:R149)</f>
        <v>0</v>
      </c>
      <c r="T143" s="145">
        <f>SUM(T144:T149)</f>
        <v>0</v>
      </c>
      <c r="AR143" s="139" t="s">
        <v>213</v>
      </c>
      <c r="AT143" s="146" t="s">
        <v>75</v>
      </c>
      <c r="AU143" s="146" t="s">
        <v>84</v>
      </c>
      <c r="AY143" s="139" t="s">
        <v>194</v>
      </c>
      <c r="BK143" s="147">
        <f>SUM(BK144:BK149)</f>
        <v>0</v>
      </c>
    </row>
    <row r="144" spans="2:65" s="18" customFormat="1" ht="33" customHeight="1">
      <c r="B144" s="121"/>
      <c r="C144" s="150" t="s">
        <v>269</v>
      </c>
      <c r="D144" s="150" t="s">
        <v>197</v>
      </c>
      <c r="E144" s="151" t="s">
        <v>1901</v>
      </c>
      <c r="F144" s="152" t="s">
        <v>1902</v>
      </c>
      <c r="G144" s="153" t="s">
        <v>358</v>
      </c>
      <c r="H144" s="154">
        <v>80</v>
      </c>
      <c r="I144" s="155"/>
      <c r="J144" s="155">
        <f t="shared" ref="J144:J149" si="5">ROUND(I144*H144,2)</f>
        <v>0</v>
      </c>
      <c r="K144" s="156"/>
      <c r="L144" s="19"/>
      <c r="M144" s="157" t="s">
        <v>1</v>
      </c>
      <c r="N144" s="120" t="s">
        <v>42</v>
      </c>
      <c r="P144" s="158">
        <f t="shared" ref="P144:P149" si="6">O144*H144</f>
        <v>0</v>
      </c>
      <c r="Q144" s="158">
        <v>0</v>
      </c>
      <c r="R144" s="158">
        <f t="shared" ref="R144:R149" si="7">Q144*H144</f>
        <v>0</v>
      </c>
      <c r="S144" s="158">
        <v>0</v>
      </c>
      <c r="T144" s="159">
        <f t="shared" ref="T144:T149" si="8">S144*H144</f>
        <v>0</v>
      </c>
      <c r="AR144" s="106" t="s">
        <v>359</v>
      </c>
      <c r="AT144" s="106" t="s">
        <v>197</v>
      </c>
      <c r="AU144" s="106" t="s">
        <v>174</v>
      </c>
      <c r="AY144" s="3" t="s">
        <v>194</v>
      </c>
      <c r="BE144" s="81">
        <f t="shared" ref="BE144:BE149" si="9">IF(N144="základná",J144,0)</f>
        <v>0</v>
      </c>
      <c r="BF144" s="81">
        <f t="shared" ref="BF144:BF149" si="10">IF(N144="znížená",J144,0)</f>
        <v>0</v>
      </c>
      <c r="BG144" s="81">
        <f t="shared" ref="BG144:BG149" si="11">IF(N144="zákl. prenesená",J144,0)</f>
        <v>0</v>
      </c>
      <c r="BH144" s="81">
        <f t="shared" ref="BH144:BH149" si="12">IF(N144="zníž. prenesená",J144,0)</f>
        <v>0</v>
      </c>
      <c r="BI144" s="81">
        <f t="shared" ref="BI144:BI149" si="13">IF(N144="nulová",J144,0)</f>
        <v>0</v>
      </c>
      <c r="BJ144" s="3" t="s">
        <v>174</v>
      </c>
      <c r="BK144" s="81">
        <f t="shared" ref="BK144:BK149" si="14">ROUND(I144*H144,2)</f>
        <v>0</v>
      </c>
      <c r="BL144" s="3" t="s">
        <v>359</v>
      </c>
      <c r="BM144" s="106" t="s">
        <v>1903</v>
      </c>
    </row>
    <row r="145" spans="2:65" s="18" customFormat="1" ht="33" customHeight="1">
      <c r="B145" s="121"/>
      <c r="C145" s="150" t="s">
        <v>273</v>
      </c>
      <c r="D145" s="150" t="s">
        <v>197</v>
      </c>
      <c r="E145" s="151" t="s">
        <v>356</v>
      </c>
      <c r="F145" s="152" t="s">
        <v>357</v>
      </c>
      <c r="G145" s="153" t="s">
        <v>358</v>
      </c>
      <c r="H145" s="154">
        <v>40</v>
      </c>
      <c r="I145" s="155"/>
      <c r="J145" s="155">
        <f t="shared" si="5"/>
        <v>0</v>
      </c>
      <c r="K145" s="156"/>
      <c r="L145" s="19"/>
      <c r="M145" s="157" t="s">
        <v>1</v>
      </c>
      <c r="N145" s="120" t="s">
        <v>42</v>
      </c>
      <c r="P145" s="158">
        <f t="shared" si="6"/>
        <v>0</v>
      </c>
      <c r="Q145" s="158">
        <v>0</v>
      </c>
      <c r="R145" s="158">
        <f t="shared" si="7"/>
        <v>0</v>
      </c>
      <c r="S145" s="158">
        <v>0</v>
      </c>
      <c r="T145" s="159">
        <f t="shared" si="8"/>
        <v>0</v>
      </c>
      <c r="AR145" s="106" t="s">
        <v>359</v>
      </c>
      <c r="AT145" s="106" t="s">
        <v>197</v>
      </c>
      <c r="AU145" s="106" t="s">
        <v>174</v>
      </c>
      <c r="AY145" s="3" t="s">
        <v>194</v>
      </c>
      <c r="BE145" s="81">
        <f t="shared" si="9"/>
        <v>0</v>
      </c>
      <c r="BF145" s="81">
        <f t="shared" si="10"/>
        <v>0</v>
      </c>
      <c r="BG145" s="81">
        <f t="shared" si="11"/>
        <v>0</v>
      </c>
      <c r="BH145" s="81">
        <f t="shared" si="12"/>
        <v>0</v>
      </c>
      <c r="BI145" s="81">
        <f t="shared" si="13"/>
        <v>0</v>
      </c>
      <c r="BJ145" s="3" t="s">
        <v>174</v>
      </c>
      <c r="BK145" s="81">
        <f t="shared" si="14"/>
        <v>0</v>
      </c>
      <c r="BL145" s="3" t="s">
        <v>359</v>
      </c>
      <c r="BM145" s="106" t="s">
        <v>1904</v>
      </c>
    </row>
    <row r="146" spans="2:65" s="18" customFormat="1" ht="37.9" customHeight="1">
      <c r="B146" s="121"/>
      <c r="C146" s="150" t="s">
        <v>277</v>
      </c>
      <c r="D146" s="150" t="s">
        <v>197</v>
      </c>
      <c r="E146" s="151" t="s">
        <v>361</v>
      </c>
      <c r="F146" s="152" t="s">
        <v>362</v>
      </c>
      <c r="G146" s="153" t="s">
        <v>358</v>
      </c>
      <c r="H146" s="154">
        <v>40</v>
      </c>
      <c r="I146" s="155"/>
      <c r="J146" s="155">
        <f t="shared" si="5"/>
        <v>0</v>
      </c>
      <c r="K146" s="156"/>
      <c r="L146" s="19"/>
      <c r="M146" s="157" t="s">
        <v>1</v>
      </c>
      <c r="N146" s="120" t="s">
        <v>42</v>
      </c>
      <c r="P146" s="158">
        <f t="shared" si="6"/>
        <v>0</v>
      </c>
      <c r="Q146" s="158">
        <v>0</v>
      </c>
      <c r="R146" s="158">
        <f t="shared" si="7"/>
        <v>0</v>
      </c>
      <c r="S146" s="158">
        <v>0</v>
      </c>
      <c r="T146" s="159">
        <f t="shared" si="8"/>
        <v>0</v>
      </c>
      <c r="AR146" s="106" t="s">
        <v>359</v>
      </c>
      <c r="AT146" s="106" t="s">
        <v>197</v>
      </c>
      <c r="AU146" s="106" t="s">
        <v>174</v>
      </c>
      <c r="AY146" s="3" t="s">
        <v>194</v>
      </c>
      <c r="BE146" s="81">
        <f t="shared" si="9"/>
        <v>0</v>
      </c>
      <c r="BF146" s="81">
        <f t="shared" si="10"/>
        <v>0</v>
      </c>
      <c r="BG146" s="81">
        <f t="shared" si="11"/>
        <v>0</v>
      </c>
      <c r="BH146" s="81">
        <f t="shared" si="12"/>
        <v>0</v>
      </c>
      <c r="BI146" s="81">
        <f t="shared" si="13"/>
        <v>0</v>
      </c>
      <c r="BJ146" s="3" t="s">
        <v>174</v>
      </c>
      <c r="BK146" s="81">
        <f t="shared" si="14"/>
        <v>0</v>
      </c>
      <c r="BL146" s="3" t="s">
        <v>359</v>
      </c>
      <c r="BM146" s="106" t="s">
        <v>1905</v>
      </c>
    </row>
    <row r="147" spans="2:65" s="18" customFormat="1" ht="16.5" customHeight="1">
      <c r="B147" s="121"/>
      <c r="C147" s="150" t="s">
        <v>281</v>
      </c>
      <c r="D147" s="150" t="s">
        <v>197</v>
      </c>
      <c r="E147" s="151" t="s">
        <v>1906</v>
      </c>
      <c r="F147" s="152" t="s">
        <v>1907</v>
      </c>
      <c r="G147" s="153" t="s">
        <v>358</v>
      </c>
      <c r="H147" s="154">
        <v>8</v>
      </c>
      <c r="I147" s="155"/>
      <c r="J147" s="155">
        <f t="shared" si="5"/>
        <v>0</v>
      </c>
      <c r="K147" s="156"/>
      <c r="L147" s="19"/>
      <c r="M147" s="157" t="s">
        <v>1</v>
      </c>
      <c r="N147" s="120" t="s">
        <v>42</v>
      </c>
      <c r="P147" s="158">
        <f t="shared" si="6"/>
        <v>0</v>
      </c>
      <c r="Q147" s="158">
        <v>0</v>
      </c>
      <c r="R147" s="158">
        <f t="shared" si="7"/>
        <v>0</v>
      </c>
      <c r="S147" s="158">
        <v>0</v>
      </c>
      <c r="T147" s="159">
        <f t="shared" si="8"/>
        <v>0</v>
      </c>
      <c r="AR147" s="106" t="s">
        <v>84</v>
      </c>
      <c r="AT147" s="106" t="s">
        <v>197</v>
      </c>
      <c r="AU147" s="106" t="s">
        <v>174</v>
      </c>
      <c r="AY147" s="3" t="s">
        <v>194</v>
      </c>
      <c r="BE147" s="81">
        <f t="shared" si="9"/>
        <v>0</v>
      </c>
      <c r="BF147" s="81">
        <f t="shared" si="10"/>
        <v>0</v>
      </c>
      <c r="BG147" s="81">
        <f t="shared" si="11"/>
        <v>0</v>
      </c>
      <c r="BH147" s="81">
        <f t="shared" si="12"/>
        <v>0</v>
      </c>
      <c r="BI147" s="81">
        <f t="shared" si="13"/>
        <v>0</v>
      </c>
      <c r="BJ147" s="3" t="s">
        <v>174</v>
      </c>
      <c r="BK147" s="81">
        <f t="shared" si="14"/>
        <v>0</v>
      </c>
      <c r="BL147" s="3" t="s">
        <v>84</v>
      </c>
      <c r="BM147" s="106" t="s">
        <v>1908</v>
      </c>
    </row>
    <row r="148" spans="2:65" s="18" customFormat="1" ht="16.5" customHeight="1">
      <c r="B148" s="121"/>
      <c r="C148" s="150" t="s">
        <v>7</v>
      </c>
      <c r="D148" s="150" t="s">
        <v>197</v>
      </c>
      <c r="E148" s="151" t="s">
        <v>367</v>
      </c>
      <c r="F148" s="152" t="s">
        <v>368</v>
      </c>
      <c r="G148" s="153" t="s">
        <v>358</v>
      </c>
      <c r="H148" s="154">
        <v>4</v>
      </c>
      <c r="I148" s="155"/>
      <c r="J148" s="155">
        <f t="shared" si="5"/>
        <v>0</v>
      </c>
      <c r="K148" s="156"/>
      <c r="L148" s="19"/>
      <c r="M148" s="157" t="s">
        <v>1</v>
      </c>
      <c r="N148" s="120" t="s">
        <v>42</v>
      </c>
      <c r="P148" s="158">
        <f t="shared" si="6"/>
        <v>0</v>
      </c>
      <c r="Q148" s="158">
        <v>0</v>
      </c>
      <c r="R148" s="158">
        <f t="shared" si="7"/>
        <v>0</v>
      </c>
      <c r="S148" s="158">
        <v>0</v>
      </c>
      <c r="T148" s="159">
        <f t="shared" si="8"/>
        <v>0</v>
      </c>
      <c r="AR148" s="106" t="s">
        <v>84</v>
      </c>
      <c r="AT148" s="106" t="s">
        <v>197</v>
      </c>
      <c r="AU148" s="106" t="s">
        <v>174</v>
      </c>
      <c r="AY148" s="3" t="s">
        <v>194</v>
      </c>
      <c r="BE148" s="81">
        <f t="shared" si="9"/>
        <v>0</v>
      </c>
      <c r="BF148" s="81">
        <f t="shared" si="10"/>
        <v>0</v>
      </c>
      <c r="BG148" s="81">
        <f t="shared" si="11"/>
        <v>0</v>
      </c>
      <c r="BH148" s="81">
        <f t="shared" si="12"/>
        <v>0</v>
      </c>
      <c r="BI148" s="81">
        <f t="shared" si="13"/>
        <v>0</v>
      </c>
      <c r="BJ148" s="3" t="s">
        <v>174</v>
      </c>
      <c r="BK148" s="81">
        <f t="shared" si="14"/>
        <v>0</v>
      </c>
      <c r="BL148" s="3" t="s">
        <v>84</v>
      </c>
      <c r="BM148" s="106" t="s">
        <v>1909</v>
      </c>
    </row>
    <row r="149" spans="2:65" s="18" customFormat="1" ht="21.75" customHeight="1">
      <c r="B149" s="121"/>
      <c r="C149" s="150" t="s">
        <v>289</v>
      </c>
      <c r="D149" s="150" t="s">
        <v>197</v>
      </c>
      <c r="E149" s="151" t="s">
        <v>379</v>
      </c>
      <c r="F149" s="152" t="s">
        <v>380</v>
      </c>
      <c r="G149" s="153" t="s">
        <v>358</v>
      </c>
      <c r="H149" s="154">
        <v>16</v>
      </c>
      <c r="I149" s="155"/>
      <c r="J149" s="155">
        <f t="shared" si="5"/>
        <v>0</v>
      </c>
      <c r="K149" s="156"/>
      <c r="L149" s="19"/>
      <c r="M149" s="157" t="s">
        <v>1</v>
      </c>
      <c r="N149" s="120" t="s">
        <v>42</v>
      </c>
      <c r="P149" s="158">
        <f t="shared" si="6"/>
        <v>0</v>
      </c>
      <c r="Q149" s="158">
        <v>0</v>
      </c>
      <c r="R149" s="158">
        <f t="shared" si="7"/>
        <v>0</v>
      </c>
      <c r="S149" s="158">
        <v>0</v>
      </c>
      <c r="T149" s="159">
        <f t="shared" si="8"/>
        <v>0</v>
      </c>
      <c r="AR149" s="106" t="s">
        <v>84</v>
      </c>
      <c r="AT149" s="106" t="s">
        <v>197</v>
      </c>
      <c r="AU149" s="106" t="s">
        <v>174</v>
      </c>
      <c r="AY149" s="3" t="s">
        <v>194</v>
      </c>
      <c r="BE149" s="81">
        <f t="shared" si="9"/>
        <v>0</v>
      </c>
      <c r="BF149" s="81">
        <f t="shared" si="10"/>
        <v>0</v>
      </c>
      <c r="BG149" s="81">
        <f t="shared" si="11"/>
        <v>0</v>
      </c>
      <c r="BH149" s="81">
        <f t="shared" si="12"/>
        <v>0</v>
      </c>
      <c r="BI149" s="81">
        <f t="shared" si="13"/>
        <v>0</v>
      </c>
      <c r="BJ149" s="3" t="s">
        <v>174</v>
      </c>
      <c r="BK149" s="81">
        <f t="shared" si="14"/>
        <v>0</v>
      </c>
      <c r="BL149" s="3" t="s">
        <v>84</v>
      </c>
      <c r="BM149" s="106" t="s">
        <v>1910</v>
      </c>
    </row>
    <row r="150" spans="2:65" s="137" customFormat="1" ht="25.9" customHeight="1">
      <c r="B150" s="138"/>
      <c r="D150" s="139" t="s">
        <v>75</v>
      </c>
      <c r="E150" s="140" t="s">
        <v>209</v>
      </c>
      <c r="F150" s="140" t="s">
        <v>210</v>
      </c>
      <c r="I150" s="141"/>
      <c r="J150" s="142">
        <f>BK150</f>
        <v>0</v>
      </c>
      <c r="L150" s="138"/>
      <c r="M150" s="143"/>
      <c r="P150" s="144">
        <f>P151+P195</f>
        <v>0</v>
      </c>
      <c r="R150" s="144">
        <f>R151+R195</f>
        <v>9.1607500000000019</v>
      </c>
      <c r="T150" s="145">
        <f>T151+T195</f>
        <v>3.3000000000000002E-2</v>
      </c>
      <c r="AR150" s="139" t="s">
        <v>205</v>
      </c>
      <c r="AT150" s="146" t="s">
        <v>75</v>
      </c>
      <c r="AU150" s="146" t="s">
        <v>76</v>
      </c>
      <c r="AY150" s="139" t="s">
        <v>194</v>
      </c>
      <c r="BK150" s="147">
        <f>BK151+BK195</f>
        <v>0</v>
      </c>
    </row>
    <row r="151" spans="2:65" s="137" customFormat="1" ht="22.9" customHeight="1">
      <c r="B151" s="138"/>
      <c r="D151" s="139" t="s">
        <v>75</v>
      </c>
      <c r="E151" s="148" t="s">
        <v>211</v>
      </c>
      <c r="F151" s="148" t="s">
        <v>382</v>
      </c>
      <c r="I151" s="141"/>
      <c r="J151" s="149">
        <f>BK151</f>
        <v>0</v>
      </c>
      <c r="L151" s="138"/>
      <c r="M151" s="143"/>
      <c r="P151" s="144">
        <f>SUM(P152:P194)</f>
        <v>0</v>
      </c>
      <c r="R151" s="144">
        <f>SUM(R152:R194)</f>
        <v>9.0357500000000019</v>
      </c>
      <c r="T151" s="145">
        <f>SUM(T152:T194)</f>
        <v>3.3000000000000002E-2</v>
      </c>
      <c r="AR151" s="139" t="s">
        <v>205</v>
      </c>
      <c r="AT151" s="146" t="s">
        <v>75</v>
      </c>
      <c r="AU151" s="146" t="s">
        <v>84</v>
      </c>
      <c r="AY151" s="139" t="s">
        <v>194</v>
      </c>
      <c r="BK151" s="147">
        <f>SUM(BK152:BK194)</f>
        <v>0</v>
      </c>
    </row>
    <row r="152" spans="2:65" s="18" customFormat="1" ht="24.2" customHeight="1">
      <c r="B152" s="121"/>
      <c r="C152" s="150" t="s">
        <v>293</v>
      </c>
      <c r="D152" s="150" t="s">
        <v>197</v>
      </c>
      <c r="E152" s="151" t="s">
        <v>1911</v>
      </c>
      <c r="F152" s="152" t="s">
        <v>1912</v>
      </c>
      <c r="G152" s="153" t="s">
        <v>284</v>
      </c>
      <c r="H152" s="154">
        <v>600</v>
      </c>
      <c r="I152" s="155"/>
      <c r="J152" s="155">
        <f t="shared" ref="J152:J194" si="15">ROUND(I152*H152,2)</f>
        <v>0</v>
      </c>
      <c r="K152" s="156"/>
      <c r="L152" s="19"/>
      <c r="M152" s="157" t="s">
        <v>1</v>
      </c>
      <c r="N152" s="120" t="s">
        <v>42</v>
      </c>
      <c r="P152" s="158">
        <f t="shared" ref="P152:P194" si="16">O152*H152</f>
        <v>0</v>
      </c>
      <c r="Q152" s="158">
        <v>0</v>
      </c>
      <c r="R152" s="158">
        <f t="shared" ref="R152:R194" si="17">Q152*H152</f>
        <v>0</v>
      </c>
      <c r="S152" s="158">
        <v>0</v>
      </c>
      <c r="T152" s="159">
        <f t="shared" ref="T152:T194" si="18">S152*H152</f>
        <v>0</v>
      </c>
      <c r="AR152" s="106" t="s">
        <v>420</v>
      </c>
      <c r="AT152" s="106" t="s">
        <v>197</v>
      </c>
      <c r="AU152" s="106" t="s">
        <v>174</v>
      </c>
      <c r="AY152" s="3" t="s">
        <v>194</v>
      </c>
      <c r="BE152" s="81">
        <f t="shared" ref="BE152:BE194" si="19">IF(N152="základná",J152,0)</f>
        <v>0</v>
      </c>
      <c r="BF152" s="81">
        <f t="shared" ref="BF152:BF194" si="20">IF(N152="znížená",J152,0)</f>
        <v>0</v>
      </c>
      <c r="BG152" s="81">
        <f t="shared" ref="BG152:BG194" si="21">IF(N152="zákl. prenesená",J152,0)</f>
        <v>0</v>
      </c>
      <c r="BH152" s="81">
        <f t="shared" ref="BH152:BH194" si="22">IF(N152="zníž. prenesená",J152,0)</f>
        <v>0</v>
      </c>
      <c r="BI152" s="81">
        <f t="shared" ref="BI152:BI194" si="23">IF(N152="nulová",J152,0)</f>
        <v>0</v>
      </c>
      <c r="BJ152" s="3" t="s">
        <v>174</v>
      </c>
      <c r="BK152" s="81">
        <f t="shared" ref="BK152:BK194" si="24">ROUND(I152*H152,2)</f>
        <v>0</v>
      </c>
      <c r="BL152" s="3" t="s">
        <v>420</v>
      </c>
      <c r="BM152" s="106" t="s">
        <v>1913</v>
      </c>
    </row>
    <row r="153" spans="2:65" s="18" customFormat="1" ht="24.2" customHeight="1">
      <c r="B153" s="121"/>
      <c r="C153" s="165" t="s">
        <v>297</v>
      </c>
      <c r="D153" s="165" t="s">
        <v>209</v>
      </c>
      <c r="E153" s="166" t="s">
        <v>1914</v>
      </c>
      <c r="F153" s="167" t="s">
        <v>1915</v>
      </c>
      <c r="G153" s="168" t="s">
        <v>227</v>
      </c>
      <c r="H153" s="169">
        <v>10</v>
      </c>
      <c r="I153" s="170"/>
      <c r="J153" s="170">
        <f t="shared" si="15"/>
        <v>0</v>
      </c>
      <c r="K153" s="171"/>
      <c r="L153" s="172"/>
      <c r="M153" s="173" t="s">
        <v>1</v>
      </c>
      <c r="N153" s="174" t="s">
        <v>42</v>
      </c>
      <c r="P153" s="158">
        <f t="shared" si="16"/>
        <v>0</v>
      </c>
      <c r="Q153" s="158">
        <v>4.2999999999999999E-4</v>
      </c>
      <c r="R153" s="158">
        <f t="shared" si="17"/>
        <v>4.3E-3</v>
      </c>
      <c r="S153" s="158">
        <v>0</v>
      </c>
      <c r="T153" s="159">
        <f t="shared" si="18"/>
        <v>0</v>
      </c>
      <c r="AR153" s="106" t="s">
        <v>352</v>
      </c>
      <c r="AT153" s="106" t="s">
        <v>209</v>
      </c>
      <c r="AU153" s="106" t="s">
        <v>174</v>
      </c>
      <c r="AY153" s="3" t="s">
        <v>194</v>
      </c>
      <c r="BE153" s="81">
        <f t="shared" si="19"/>
        <v>0</v>
      </c>
      <c r="BF153" s="81">
        <f t="shared" si="20"/>
        <v>0</v>
      </c>
      <c r="BG153" s="81">
        <f t="shared" si="21"/>
        <v>0</v>
      </c>
      <c r="BH153" s="81">
        <f t="shared" si="22"/>
        <v>0</v>
      </c>
      <c r="BI153" s="81">
        <f t="shared" si="23"/>
        <v>0</v>
      </c>
      <c r="BJ153" s="3" t="s">
        <v>174</v>
      </c>
      <c r="BK153" s="81">
        <f t="shared" si="24"/>
        <v>0</v>
      </c>
      <c r="BL153" s="3" t="s">
        <v>352</v>
      </c>
      <c r="BM153" s="106" t="s">
        <v>1916</v>
      </c>
    </row>
    <row r="154" spans="2:65" s="18" customFormat="1" ht="24.2" customHeight="1">
      <c r="B154" s="121"/>
      <c r="C154" s="165" t="s">
        <v>301</v>
      </c>
      <c r="D154" s="165" t="s">
        <v>209</v>
      </c>
      <c r="E154" s="166" t="s">
        <v>1917</v>
      </c>
      <c r="F154" s="167" t="s">
        <v>1918</v>
      </c>
      <c r="G154" s="168" t="s">
        <v>227</v>
      </c>
      <c r="H154" s="169">
        <v>20</v>
      </c>
      <c r="I154" s="170"/>
      <c r="J154" s="170">
        <f t="shared" si="15"/>
        <v>0</v>
      </c>
      <c r="K154" s="171"/>
      <c r="L154" s="172"/>
      <c r="M154" s="173" t="s">
        <v>1</v>
      </c>
      <c r="N154" s="174" t="s">
        <v>42</v>
      </c>
      <c r="P154" s="158">
        <f t="shared" si="16"/>
        <v>0</v>
      </c>
      <c r="Q154" s="158">
        <v>4.0000000000000003E-5</v>
      </c>
      <c r="R154" s="158">
        <f t="shared" si="17"/>
        <v>8.0000000000000004E-4</v>
      </c>
      <c r="S154" s="158">
        <v>0</v>
      </c>
      <c r="T154" s="159">
        <f t="shared" si="18"/>
        <v>0</v>
      </c>
      <c r="AR154" s="106" t="s">
        <v>352</v>
      </c>
      <c r="AT154" s="106" t="s">
        <v>209</v>
      </c>
      <c r="AU154" s="106" t="s">
        <v>174</v>
      </c>
      <c r="AY154" s="3" t="s">
        <v>194</v>
      </c>
      <c r="BE154" s="81">
        <f t="shared" si="19"/>
        <v>0</v>
      </c>
      <c r="BF154" s="81">
        <f t="shared" si="20"/>
        <v>0</v>
      </c>
      <c r="BG154" s="81">
        <f t="shared" si="21"/>
        <v>0</v>
      </c>
      <c r="BH154" s="81">
        <f t="shared" si="22"/>
        <v>0</v>
      </c>
      <c r="BI154" s="81">
        <f t="shared" si="23"/>
        <v>0</v>
      </c>
      <c r="BJ154" s="3" t="s">
        <v>174</v>
      </c>
      <c r="BK154" s="81">
        <f t="shared" si="24"/>
        <v>0</v>
      </c>
      <c r="BL154" s="3" t="s">
        <v>352</v>
      </c>
      <c r="BM154" s="106" t="s">
        <v>1919</v>
      </c>
    </row>
    <row r="155" spans="2:65" s="18" customFormat="1" ht="24.2" customHeight="1">
      <c r="B155" s="121"/>
      <c r="C155" s="165" t="s">
        <v>305</v>
      </c>
      <c r="D155" s="165" t="s">
        <v>209</v>
      </c>
      <c r="E155" s="166" t="s">
        <v>1920</v>
      </c>
      <c r="F155" s="167" t="s">
        <v>1921</v>
      </c>
      <c r="G155" s="168" t="s">
        <v>284</v>
      </c>
      <c r="H155" s="169">
        <v>600</v>
      </c>
      <c r="I155" s="170"/>
      <c r="J155" s="170">
        <f t="shared" si="15"/>
        <v>0</v>
      </c>
      <c r="K155" s="171"/>
      <c r="L155" s="172"/>
      <c r="M155" s="173" t="s">
        <v>1</v>
      </c>
      <c r="N155" s="174" t="s">
        <v>42</v>
      </c>
      <c r="P155" s="158">
        <f t="shared" si="16"/>
        <v>0</v>
      </c>
      <c r="Q155" s="158">
        <v>8.8999999999999995E-4</v>
      </c>
      <c r="R155" s="158">
        <f t="shared" si="17"/>
        <v>0.53399999999999992</v>
      </c>
      <c r="S155" s="158">
        <v>0</v>
      </c>
      <c r="T155" s="159">
        <f t="shared" si="18"/>
        <v>0</v>
      </c>
      <c r="AR155" s="106" t="s">
        <v>352</v>
      </c>
      <c r="AT155" s="106" t="s">
        <v>209</v>
      </c>
      <c r="AU155" s="106" t="s">
        <v>174</v>
      </c>
      <c r="AY155" s="3" t="s">
        <v>194</v>
      </c>
      <c r="BE155" s="81">
        <f t="shared" si="19"/>
        <v>0</v>
      </c>
      <c r="BF155" s="81">
        <f t="shared" si="20"/>
        <v>0</v>
      </c>
      <c r="BG155" s="81">
        <f t="shared" si="21"/>
        <v>0</v>
      </c>
      <c r="BH155" s="81">
        <f t="shared" si="22"/>
        <v>0</v>
      </c>
      <c r="BI155" s="81">
        <f t="shared" si="23"/>
        <v>0</v>
      </c>
      <c r="BJ155" s="3" t="s">
        <v>174</v>
      </c>
      <c r="BK155" s="81">
        <f t="shared" si="24"/>
        <v>0</v>
      </c>
      <c r="BL155" s="3" t="s">
        <v>352</v>
      </c>
      <c r="BM155" s="106" t="s">
        <v>1922</v>
      </c>
    </row>
    <row r="156" spans="2:65" s="18" customFormat="1" ht="24.2" customHeight="1">
      <c r="B156" s="121"/>
      <c r="C156" s="165" t="s">
        <v>309</v>
      </c>
      <c r="D156" s="165" t="s">
        <v>209</v>
      </c>
      <c r="E156" s="166" t="s">
        <v>1923</v>
      </c>
      <c r="F156" s="167" t="s">
        <v>1924</v>
      </c>
      <c r="G156" s="168" t="s">
        <v>227</v>
      </c>
      <c r="H156" s="169">
        <v>10</v>
      </c>
      <c r="I156" s="170"/>
      <c r="J156" s="170">
        <f t="shared" si="15"/>
        <v>0</v>
      </c>
      <c r="K156" s="171"/>
      <c r="L156" s="172"/>
      <c r="M156" s="173" t="s">
        <v>1</v>
      </c>
      <c r="N156" s="174" t="s">
        <v>42</v>
      </c>
      <c r="P156" s="158">
        <f t="shared" si="16"/>
        <v>0</v>
      </c>
      <c r="Q156" s="158">
        <v>2.0000000000000002E-5</v>
      </c>
      <c r="R156" s="158">
        <f t="shared" si="17"/>
        <v>2.0000000000000001E-4</v>
      </c>
      <c r="S156" s="158">
        <v>0</v>
      </c>
      <c r="T156" s="159">
        <f t="shared" si="18"/>
        <v>0</v>
      </c>
      <c r="AR156" s="106" t="s">
        <v>352</v>
      </c>
      <c r="AT156" s="106" t="s">
        <v>209</v>
      </c>
      <c r="AU156" s="106" t="s">
        <v>174</v>
      </c>
      <c r="AY156" s="3" t="s">
        <v>194</v>
      </c>
      <c r="BE156" s="81">
        <f t="shared" si="19"/>
        <v>0</v>
      </c>
      <c r="BF156" s="81">
        <f t="shared" si="20"/>
        <v>0</v>
      </c>
      <c r="BG156" s="81">
        <f t="shared" si="21"/>
        <v>0</v>
      </c>
      <c r="BH156" s="81">
        <f t="shared" si="22"/>
        <v>0</v>
      </c>
      <c r="BI156" s="81">
        <f t="shared" si="23"/>
        <v>0</v>
      </c>
      <c r="BJ156" s="3" t="s">
        <v>174</v>
      </c>
      <c r="BK156" s="81">
        <f t="shared" si="24"/>
        <v>0</v>
      </c>
      <c r="BL156" s="3" t="s">
        <v>352</v>
      </c>
      <c r="BM156" s="106" t="s">
        <v>1925</v>
      </c>
    </row>
    <row r="157" spans="2:65" s="18" customFormat="1" ht="24.2" customHeight="1">
      <c r="B157" s="121"/>
      <c r="C157" s="150" t="s">
        <v>313</v>
      </c>
      <c r="D157" s="150" t="s">
        <v>197</v>
      </c>
      <c r="E157" s="151" t="s">
        <v>1926</v>
      </c>
      <c r="F157" s="152" t="s">
        <v>1927</v>
      </c>
      <c r="G157" s="153" t="s">
        <v>284</v>
      </c>
      <c r="H157" s="154">
        <v>1600</v>
      </c>
      <c r="I157" s="155"/>
      <c r="J157" s="155">
        <f t="shared" si="15"/>
        <v>0</v>
      </c>
      <c r="K157" s="156"/>
      <c r="L157" s="19"/>
      <c r="M157" s="157" t="s">
        <v>1</v>
      </c>
      <c r="N157" s="120" t="s">
        <v>42</v>
      </c>
      <c r="P157" s="158">
        <f t="shared" si="16"/>
        <v>0</v>
      </c>
      <c r="Q157" s="158">
        <v>0</v>
      </c>
      <c r="R157" s="158">
        <f t="shared" si="17"/>
        <v>0</v>
      </c>
      <c r="S157" s="158">
        <v>0</v>
      </c>
      <c r="T157" s="159">
        <f t="shared" si="18"/>
        <v>0</v>
      </c>
      <c r="AR157" s="106" t="s">
        <v>213</v>
      </c>
      <c r="AT157" s="106" t="s">
        <v>197</v>
      </c>
      <c r="AU157" s="106" t="s">
        <v>174</v>
      </c>
      <c r="AY157" s="3" t="s">
        <v>194</v>
      </c>
      <c r="BE157" s="81">
        <f t="shared" si="19"/>
        <v>0</v>
      </c>
      <c r="BF157" s="81">
        <f t="shared" si="20"/>
        <v>0</v>
      </c>
      <c r="BG157" s="81">
        <f t="shared" si="21"/>
        <v>0</v>
      </c>
      <c r="BH157" s="81">
        <f t="shared" si="22"/>
        <v>0</v>
      </c>
      <c r="BI157" s="81">
        <f t="shared" si="23"/>
        <v>0</v>
      </c>
      <c r="BJ157" s="3" t="s">
        <v>174</v>
      </c>
      <c r="BK157" s="81">
        <f t="shared" si="24"/>
        <v>0</v>
      </c>
      <c r="BL157" s="3" t="s">
        <v>213</v>
      </c>
      <c r="BM157" s="106" t="s">
        <v>1928</v>
      </c>
    </row>
    <row r="158" spans="2:65" s="18" customFormat="1" ht="24.2" customHeight="1">
      <c r="B158" s="121"/>
      <c r="C158" s="165" t="s">
        <v>317</v>
      </c>
      <c r="D158" s="165" t="s">
        <v>209</v>
      </c>
      <c r="E158" s="166" t="s">
        <v>1929</v>
      </c>
      <c r="F158" s="167" t="s">
        <v>1930</v>
      </c>
      <c r="G158" s="168" t="s">
        <v>284</v>
      </c>
      <c r="H158" s="169">
        <v>1600</v>
      </c>
      <c r="I158" s="170"/>
      <c r="J158" s="170">
        <f t="shared" si="15"/>
        <v>0</v>
      </c>
      <c r="K158" s="171"/>
      <c r="L158" s="172"/>
      <c r="M158" s="173" t="s">
        <v>1</v>
      </c>
      <c r="N158" s="174" t="s">
        <v>42</v>
      </c>
      <c r="P158" s="158">
        <f t="shared" si="16"/>
        <v>0</v>
      </c>
      <c r="Q158" s="158">
        <v>4.0000000000000002E-4</v>
      </c>
      <c r="R158" s="158">
        <f t="shared" si="17"/>
        <v>0.64</v>
      </c>
      <c r="S158" s="158">
        <v>0</v>
      </c>
      <c r="T158" s="159">
        <f t="shared" si="18"/>
        <v>0</v>
      </c>
      <c r="AR158" s="106" t="s">
        <v>224</v>
      </c>
      <c r="AT158" s="106" t="s">
        <v>209</v>
      </c>
      <c r="AU158" s="106" t="s">
        <v>174</v>
      </c>
      <c r="AY158" s="3" t="s">
        <v>194</v>
      </c>
      <c r="BE158" s="81">
        <f t="shared" si="19"/>
        <v>0</v>
      </c>
      <c r="BF158" s="81">
        <f t="shared" si="20"/>
        <v>0</v>
      </c>
      <c r="BG158" s="81">
        <f t="shared" si="21"/>
        <v>0</v>
      </c>
      <c r="BH158" s="81">
        <f t="shared" si="22"/>
        <v>0</v>
      </c>
      <c r="BI158" s="81">
        <f t="shared" si="23"/>
        <v>0</v>
      </c>
      <c r="BJ158" s="3" t="s">
        <v>174</v>
      </c>
      <c r="BK158" s="81">
        <f t="shared" si="24"/>
        <v>0</v>
      </c>
      <c r="BL158" s="3" t="s">
        <v>213</v>
      </c>
      <c r="BM158" s="106" t="s">
        <v>1931</v>
      </c>
    </row>
    <row r="159" spans="2:65" s="18" customFormat="1" ht="24.2" customHeight="1">
      <c r="B159" s="121"/>
      <c r="C159" s="165" t="s">
        <v>321</v>
      </c>
      <c r="D159" s="165" t="s">
        <v>209</v>
      </c>
      <c r="E159" s="166" t="s">
        <v>1932</v>
      </c>
      <c r="F159" s="167" t="s">
        <v>1933</v>
      </c>
      <c r="G159" s="168" t="s">
        <v>227</v>
      </c>
      <c r="H159" s="169">
        <v>50</v>
      </c>
      <c r="I159" s="170"/>
      <c r="J159" s="170">
        <f t="shared" si="15"/>
        <v>0</v>
      </c>
      <c r="K159" s="171"/>
      <c r="L159" s="172"/>
      <c r="M159" s="173" t="s">
        <v>1</v>
      </c>
      <c r="N159" s="174" t="s">
        <v>42</v>
      </c>
      <c r="P159" s="158">
        <f t="shared" si="16"/>
        <v>0</v>
      </c>
      <c r="Q159" s="158">
        <v>1.0000000000000001E-5</v>
      </c>
      <c r="R159" s="158">
        <f t="shared" si="17"/>
        <v>5.0000000000000001E-4</v>
      </c>
      <c r="S159" s="158">
        <v>0</v>
      </c>
      <c r="T159" s="159">
        <f t="shared" si="18"/>
        <v>0</v>
      </c>
      <c r="AR159" s="106" t="s">
        <v>224</v>
      </c>
      <c r="AT159" s="106" t="s">
        <v>209</v>
      </c>
      <c r="AU159" s="106" t="s">
        <v>174</v>
      </c>
      <c r="AY159" s="3" t="s">
        <v>194</v>
      </c>
      <c r="BE159" s="81">
        <f t="shared" si="19"/>
        <v>0</v>
      </c>
      <c r="BF159" s="81">
        <f t="shared" si="20"/>
        <v>0</v>
      </c>
      <c r="BG159" s="81">
        <f t="shared" si="21"/>
        <v>0</v>
      </c>
      <c r="BH159" s="81">
        <f t="shared" si="22"/>
        <v>0</v>
      </c>
      <c r="BI159" s="81">
        <f t="shared" si="23"/>
        <v>0</v>
      </c>
      <c r="BJ159" s="3" t="s">
        <v>174</v>
      </c>
      <c r="BK159" s="81">
        <f t="shared" si="24"/>
        <v>0</v>
      </c>
      <c r="BL159" s="3" t="s">
        <v>213</v>
      </c>
      <c r="BM159" s="106" t="s">
        <v>1934</v>
      </c>
    </row>
    <row r="160" spans="2:65" s="18" customFormat="1" ht="16.5" customHeight="1">
      <c r="B160" s="121"/>
      <c r="C160" s="165" t="s">
        <v>325</v>
      </c>
      <c r="D160" s="165" t="s">
        <v>209</v>
      </c>
      <c r="E160" s="166" t="s">
        <v>1935</v>
      </c>
      <c r="F160" s="167" t="s">
        <v>1936</v>
      </c>
      <c r="G160" s="168" t="s">
        <v>227</v>
      </c>
      <c r="H160" s="169">
        <v>20</v>
      </c>
      <c r="I160" s="170"/>
      <c r="J160" s="170">
        <f t="shared" si="15"/>
        <v>0</v>
      </c>
      <c r="K160" s="171"/>
      <c r="L160" s="172"/>
      <c r="M160" s="173" t="s">
        <v>1</v>
      </c>
      <c r="N160" s="174" t="s">
        <v>42</v>
      </c>
      <c r="P160" s="158">
        <f t="shared" si="16"/>
        <v>0</v>
      </c>
      <c r="Q160" s="158">
        <v>0</v>
      </c>
      <c r="R160" s="158">
        <f t="shared" si="17"/>
        <v>0</v>
      </c>
      <c r="S160" s="158">
        <v>0</v>
      </c>
      <c r="T160" s="159">
        <f t="shared" si="18"/>
        <v>0</v>
      </c>
      <c r="AR160" s="106" t="s">
        <v>224</v>
      </c>
      <c r="AT160" s="106" t="s">
        <v>209</v>
      </c>
      <c r="AU160" s="106" t="s">
        <v>174</v>
      </c>
      <c r="AY160" s="3" t="s">
        <v>194</v>
      </c>
      <c r="BE160" s="81">
        <f t="shared" si="19"/>
        <v>0</v>
      </c>
      <c r="BF160" s="81">
        <f t="shared" si="20"/>
        <v>0</v>
      </c>
      <c r="BG160" s="81">
        <f t="shared" si="21"/>
        <v>0</v>
      </c>
      <c r="BH160" s="81">
        <f t="shared" si="22"/>
        <v>0</v>
      </c>
      <c r="BI160" s="81">
        <f t="shared" si="23"/>
        <v>0</v>
      </c>
      <c r="BJ160" s="3" t="s">
        <v>174</v>
      </c>
      <c r="BK160" s="81">
        <f t="shared" si="24"/>
        <v>0</v>
      </c>
      <c r="BL160" s="3" t="s">
        <v>213</v>
      </c>
      <c r="BM160" s="106" t="s">
        <v>1937</v>
      </c>
    </row>
    <row r="161" spans="2:65" s="18" customFormat="1" ht="21.75" customHeight="1">
      <c r="B161" s="121"/>
      <c r="C161" s="150" t="s">
        <v>329</v>
      </c>
      <c r="D161" s="150" t="s">
        <v>197</v>
      </c>
      <c r="E161" s="151" t="s">
        <v>1938</v>
      </c>
      <c r="F161" s="152" t="s">
        <v>1939</v>
      </c>
      <c r="G161" s="153" t="s">
        <v>227</v>
      </c>
      <c r="H161" s="154">
        <v>10</v>
      </c>
      <c r="I161" s="155"/>
      <c r="J161" s="155">
        <f t="shared" si="15"/>
        <v>0</v>
      </c>
      <c r="K161" s="156"/>
      <c r="L161" s="19"/>
      <c r="M161" s="157" t="s">
        <v>1</v>
      </c>
      <c r="N161" s="120" t="s">
        <v>42</v>
      </c>
      <c r="P161" s="158">
        <f t="shared" si="16"/>
        <v>0</v>
      </c>
      <c r="Q161" s="158">
        <v>0</v>
      </c>
      <c r="R161" s="158">
        <f t="shared" si="17"/>
        <v>0</v>
      </c>
      <c r="S161" s="158">
        <v>0</v>
      </c>
      <c r="T161" s="159">
        <f t="shared" si="18"/>
        <v>0</v>
      </c>
      <c r="AR161" s="106" t="s">
        <v>420</v>
      </c>
      <c r="AT161" s="106" t="s">
        <v>197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420</v>
      </c>
      <c r="BM161" s="106" t="s">
        <v>1940</v>
      </c>
    </row>
    <row r="162" spans="2:65" s="18" customFormat="1" ht="24.2" customHeight="1">
      <c r="B162" s="121"/>
      <c r="C162" s="165" t="s">
        <v>333</v>
      </c>
      <c r="D162" s="165" t="s">
        <v>209</v>
      </c>
      <c r="E162" s="166" t="s">
        <v>1941</v>
      </c>
      <c r="F162" s="167" t="s">
        <v>1942</v>
      </c>
      <c r="G162" s="168" t="s">
        <v>284</v>
      </c>
      <c r="H162" s="169">
        <v>10</v>
      </c>
      <c r="I162" s="170"/>
      <c r="J162" s="170">
        <f t="shared" si="15"/>
        <v>0</v>
      </c>
      <c r="K162" s="171"/>
      <c r="L162" s="172"/>
      <c r="M162" s="173" t="s">
        <v>1</v>
      </c>
      <c r="N162" s="174" t="s">
        <v>42</v>
      </c>
      <c r="P162" s="158">
        <f t="shared" si="16"/>
        <v>0</v>
      </c>
      <c r="Q162" s="158">
        <v>1.06E-3</v>
      </c>
      <c r="R162" s="158">
        <f t="shared" si="17"/>
        <v>1.06E-2</v>
      </c>
      <c r="S162" s="158">
        <v>0</v>
      </c>
      <c r="T162" s="159">
        <f t="shared" si="18"/>
        <v>0</v>
      </c>
      <c r="AR162" s="106" t="s">
        <v>352</v>
      </c>
      <c r="AT162" s="106" t="s">
        <v>209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352</v>
      </c>
      <c r="BM162" s="106" t="s">
        <v>1943</v>
      </c>
    </row>
    <row r="163" spans="2:65" s="18" customFormat="1" ht="24.2" customHeight="1">
      <c r="B163" s="121"/>
      <c r="C163" s="165" t="s">
        <v>337</v>
      </c>
      <c r="D163" s="165" t="s">
        <v>209</v>
      </c>
      <c r="E163" s="166" t="s">
        <v>1944</v>
      </c>
      <c r="F163" s="167" t="s">
        <v>1945</v>
      </c>
      <c r="G163" s="168" t="s">
        <v>227</v>
      </c>
      <c r="H163" s="169">
        <v>10</v>
      </c>
      <c r="I163" s="170"/>
      <c r="J163" s="170">
        <f t="shared" si="15"/>
        <v>0</v>
      </c>
      <c r="K163" s="171"/>
      <c r="L163" s="172"/>
      <c r="M163" s="173" t="s">
        <v>1</v>
      </c>
      <c r="N163" s="174" t="s">
        <v>42</v>
      </c>
      <c r="P163" s="158">
        <f t="shared" si="16"/>
        <v>0</v>
      </c>
      <c r="Q163" s="158">
        <v>8.0000000000000007E-5</v>
      </c>
      <c r="R163" s="158">
        <f t="shared" si="17"/>
        <v>8.0000000000000004E-4</v>
      </c>
      <c r="S163" s="158">
        <v>0</v>
      </c>
      <c r="T163" s="159">
        <f t="shared" si="18"/>
        <v>0</v>
      </c>
      <c r="AR163" s="106" t="s">
        <v>352</v>
      </c>
      <c r="AT163" s="106" t="s">
        <v>209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352</v>
      </c>
      <c r="BM163" s="106" t="s">
        <v>1946</v>
      </c>
    </row>
    <row r="164" spans="2:65" s="18" customFormat="1" ht="16.5" customHeight="1">
      <c r="B164" s="121"/>
      <c r="C164" s="150" t="s">
        <v>464</v>
      </c>
      <c r="D164" s="150" t="s">
        <v>197</v>
      </c>
      <c r="E164" s="151" t="s">
        <v>417</v>
      </c>
      <c r="F164" s="152" t="s">
        <v>418</v>
      </c>
      <c r="G164" s="153" t="s">
        <v>419</v>
      </c>
      <c r="H164" s="154">
        <v>1.5</v>
      </c>
      <c r="I164" s="155"/>
      <c r="J164" s="155">
        <f t="shared" si="15"/>
        <v>0</v>
      </c>
      <c r="K164" s="156"/>
      <c r="L164" s="19"/>
      <c r="M164" s="157" t="s">
        <v>1</v>
      </c>
      <c r="N164" s="120" t="s">
        <v>42</v>
      </c>
      <c r="P164" s="158">
        <f t="shared" si="16"/>
        <v>0</v>
      </c>
      <c r="Q164" s="158">
        <v>0</v>
      </c>
      <c r="R164" s="158">
        <f t="shared" si="17"/>
        <v>0</v>
      </c>
      <c r="S164" s="158">
        <v>0</v>
      </c>
      <c r="T164" s="159">
        <f t="shared" si="18"/>
        <v>0</v>
      </c>
      <c r="AR164" s="106" t="s">
        <v>420</v>
      </c>
      <c r="AT164" s="106" t="s">
        <v>197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420</v>
      </c>
      <c r="BM164" s="106" t="s">
        <v>1947</v>
      </c>
    </row>
    <row r="165" spans="2:65" s="18" customFormat="1" ht="21.75" customHeight="1">
      <c r="B165" s="121"/>
      <c r="C165" s="165" t="s">
        <v>468</v>
      </c>
      <c r="D165" s="165" t="s">
        <v>209</v>
      </c>
      <c r="E165" s="166" t="s">
        <v>422</v>
      </c>
      <c r="F165" s="167" t="s">
        <v>423</v>
      </c>
      <c r="G165" s="168" t="s">
        <v>227</v>
      </c>
      <c r="H165" s="169">
        <v>5</v>
      </c>
      <c r="I165" s="170"/>
      <c r="J165" s="170">
        <f t="shared" si="15"/>
        <v>0</v>
      </c>
      <c r="K165" s="171"/>
      <c r="L165" s="172"/>
      <c r="M165" s="173" t="s">
        <v>1</v>
      </c>
      <c r="N165" s="174" t="s">
        <v>42</v>
      </c>
      <c r="P165" s="158">
        <f t="shared" si="16"/>
        <v>0</v>
      </c>
      <c r="Q165" s="158">
        <v>2.0930000000000001E-2</v>
      </c>
      <c r="R165" s="158">
        <f t="shared" si="17"/>
        <v>0.10465000000000001</v>
      </c>
      <c r="S165" s="158">
        <v>0</v>
      </c>
      <c r="T165" s="159">
        <f t="shared" si="18"/>
        <v>0</v>
      </c>
      <c r="AR165" s="106" t="s">
        <v>352</v>
      </c>
      <c r="AT165" s="106" t="s">
        <v>209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352</v>
      </c>
      <c r="BM165" s="106" t="s">
        <v>1948</v>
      </c>
    </row>
    <row r="166" spans="2:65" s="18" customFormat="1" ht="24.2" customHeight="1">
      <c r="B166" s="121"/>
      <c r="C166" s="150" t="s">
        <v>472</v>
      </c>
      <c r="D166" s="150" t="s">
        <v>197</v>
      </c>
      <c r="E166" s="151" t="s">
        <v>1949</v>
      </c>
      <c r="F166" s="152" t="s">
        <v>1950</v>
      </c>
      <c r="G166" s="153" t="s">
        <v>227</v>
      </c>
      <c r="H166" s="154">
        <v>105</v>
      </c>
      <c r="I166" s="155"/>
      <c r="J166" s="155">
        <f t="shared" si="15"/>
        <v>0</v>
      </c>
      <c r="K166" s="156"/>
      <c r="L166" s="19"/>
      <c r="M166" s="157" t="s">
        <v>1</v>
      </c>
      <c r="N166" s="120" t="s">
        <v>42</v>
      </c>
      <c r="P166" s="158">
        <f t="shared" si="16"/>
        <v>0</v>
      </c>
      <c r="Q166" s="158">
        <v>0</v>
      </c>
      <c r="R166" s="158">
        <f t="shared" si="17"/>
        <v>0</v>
      </c>
      <c r="S166" s="158">
        <v>0</v>
      </c>
      <c r="T166" s="159">
        <f t="shared" si="18"/>
        <v>0</v>
      </c>
      <c r="AR166" s="106" t="s">
        <v>420</v>
      </c>
      <c r="AT166" s="106" t="s">
        <v>197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420</v>
      </c>
      <c r="BM166" s="106" t="s">
        <v>1951</v>
      </c>
    </row>
    <row r="167" spans="2:65" s="18" customFormat="1" ht="24.2" customHeight="1">
      <c r="B167" s="121"/>
      <c r="C167" s="150" t="s">
        <v>474</v>
      </c>
      <c r="D167" s="150" t="s">
        <v>197</v>
      </c>
      <c r="E167" s="151" t="s">
        <v>1952</v>
      </c>
      <c r="F167" s="152" t="s">
        <v>1953</v>
      </c>
      <c r="G167" s="153" t="s">
        <v>227</v>
      </c>
      <c r="H167" s="154">
        <v>370</v>
      </c>
      <c r="I167" s="155"/>
      <c r="J167" s="155">
        <f t="shared" si="15"/>
        <v>0</v>
      </c>
      <c r="K167" s="156"/>
      <c r="L167" s="19"/>
      <c r="M167" s="157" t="s">
        <v>1</v>
      </c>
      <c r="N167" s="120" t="s">
        <v>42</v>
      </c>
      <c r="P167" s="158">
        <f t="shared" si="16"/>
        <v>0</v>
      </c>
      <c r="Q167" s="158">
        <v>0</v>
      </c>
      <c r="R167" s="158">
        <f t="shared" si="17"/>
        <v>0</v>
      </c>
      <c r="S167" s="158">
        <v>0</v>
      </c>
      <c r="T167" s="159">
        <f t="shared" si="18"/>
        <v>0</v>
      </c>
      <c r="AR167" s="106" t="s">
        <v>420</v>
      </c>
      <c r="AT167" s="106" t="s">
        <v>197</v>
      </c>
      <c r="AU167" s="106" t="s">
        <v>174</v>
      </c>
      <c r="AY167" s="3" t="s">
        <v>194</v>
      </c>
      <c r="BE167" s="81">
        <f t="shared" si="19"/>
        <v>0</v>
      </c>
      <c r="BF167" s="81">
        <f t="shared" si="20"/>
        <v>0</v>
      </c>
      <c r="BG167" s="81">
        <f t="shared" si="21"/>
        <v>0</v>
      </c>
      <c r="BH167" s="81">
        <f t="shared" si="22"/>
        <v>0</v>
      </c>
      <c r="BI167" s="81">
        <f t="shared" si="23"/>
        <v>0</v>
      </c>
      <c r="BJ167" s="3" t="s">
        <v>174</v>
      </c>
      <c r="BK167" s="81">
        <f t="shared" si="24"/>
        <v>0</v>
      </c>
      <c r="BL167" s="3" t="s">
        <v>420</v>
      </c>
      <c r="BM167" s="106" t="s">
        <v>1954</v>
      </c>
    </row>
    <row r="168" spans="2:65" s="18" customFormat="1" ht="16.5" customHeight="1">
      <c r="B168" s="121"/>
      <c r="C168" s="150" t="s">
        <v>478</v>
      </c>
      <c r="D168" s="150" t="s">
        <v>197</v>
      </c>
      <c r="E168" s="151" t="s">
        <v>1955</v>
      </c>
      <c r="F168" s="152" t="s">
        <v>1956</v>
      </c>
      <c r="G168" s="153" t="s">
        <v>227</v>
      </c>
      <c r="H168" s="154">
        <v>35</v>
      </c>
      <c r="I168" s="155"/>
      <c r="J168" s="155">
        <f t="shared" si="15"/>
        <v>0</v>
      </c>
      <c r="K168" s="156"/>
      <c r="L168" s="19"/>
      <c r="M168" s="157" t="s">
        <v>1</v>
      </c>
      <c r="N168" s="120" t="s">
        <v>42</v>
      </c>
      <c r="P168" s="158">
        <f t="shared" si="16"/>
        <v>0</v>
      </c>
      <c r="Q168" s="158">
        <v>0</v>
      </c>
      <c r="R168" s="158">
        <f t="shared" si="17"/>
        <v>0</v>
      </c>
      <c r="S168" s="158">
        <v>0</v>
      </c>
      <c r="T168" s="159">
        <f t="shared" si="18"/>
        <v>0</v>
      </c>
      <c r="AR168" s="106" t="s">
        <v>420</v>
      </c>
      <c r="AT168" s="106" t="s">
        <v>197</v>
      </c>
      <c r="AU168" s="106" t="s">
        <v>174</v>
      </c>
      <c r="AY168" s="3" t="s">
        <v>194</v>
      </c>
      <c r="BE168" s="81">
        <f t="shared" si="19"/>
        <v>0</v>
      </c>
      <c r="BF168" s="81">
        <f t="shared" si="20"/>
        <v>0</v>
      </c>
      <c r="BG168" s="81">
        <f t="shared" si="21"/>
        <v>0</v>
      </c>
      <c r="BH168" s="81">
        <f t="shared" si="22"/>
        <v>0</v>
      </c>
      <c r="BI168" s="81">
        <f t="shared" si="23"/>
        <v>0</v>
      </c>
      <c r="BJ168" s="3" t="s">
        <v>174</v>
      </c>
      <c r="BK168" s="81">
        <f t="shared" si="24"/>
        <v>0</v>
      </c>
      <c r="BL168" s="3" t="s">
        <v>420</v>
      </c>
      <c r="BM168" s="106" t="s">
        <v>1957</v>
      </c>
    </row>
    <row r="169" spans="2:65" s="18" customFormat="1" ht="24.2" customHeight="1">
      <c r="B169" s="121"/>
      <c r="C169" s="165" t="s">
        <v>482</v>
      </c>
      <c r="D169" s="165" t="s">
        <v>209</v>
      </c>
      <c r="E169" s="166" t="s">
        <v>1958</v>
      </c>
      <c r="F169" s="167" t="s">
        <v>1959</v>
      </c>
      <c r="G169" s="168" t="s">
        <v>227</v>
      </c>
      <c r="H169" s="169">
        <v>35</v>
      </c>
      <c r="I169" s="170"/>
      <c r="J169" s="170">
        <f t="shared" si="15"/>
        <v>0</v>
      </c>
      <c r="K169" s="171"/>
      <c r="L169" s="172"/>
      <c r="M169" s="173" t="s">
        <v>1</v>
      </c>
      <c r="N169" s="174" t="s">
        <v>42</v>
      </c>
      <c r="P169" s="158">
        <f t="shared" si="16"/>
        <v>0</v>
      </c>
      <c r="Q169" s="158">
        <v>2.2000000000000001E-4</v>
      </c>
      <c r="R169" s="158">
        <f t="shared" si="17"/>
        <v>7.7000000000000002E-3</v>
      </c>
      <c r="S169" s="158">
        <v>0</v>
      </c>
      <c r="T169" s="159">
        <f t="shared" si="18"/>
        <v>0</v>
      </c>
      <c r="AR169" s="106" t="s">
        <v>352</v>
      </c>
      <c r="AT169" s="106" t="s">
        <v>209</v>
      </c>
      <c r="AU169" s="106" t="s">
        <v>174</v>
      </c>
      <c r="AY169" s="3" t="s">
        <v>194</v>
      </c>
      <c r="BE169" s="81">
        <f t="shared" si="19"/>
        <v>0</v>
      </c>
      <c r="BF169" s="81">
        <f t="shared" si="20"/>
        <v>0</v>
      </c>
      <c r="BG169" s="81">
        <f t="shared" si="21"/>
        <v>0</v>
      </c>
      <c r="BH169" s="81">
        <f t="shared" si="22"/>
        <v>0</v>
      </c>
      <c r="BI169" s="81">
        <f t="shared" si="23"/>
        <v>0</v>
      </c>
      <c r="BJ169" s="3" t="s">
        <v>174</v>
      </c>
      <c r="BK169" s="81">
        <f t="shared" si="24"/>
        <v>0</v>
      </c>
      <c r="BL169" s="3" t="s">
        <v>352</v>
      </c>
      <c r="BM169" s="106" t="s">
        <v>1960</v>
      </c>
    </row>
    <row r="170" spans="2:65" s="18" customFormat="1" ht="24.2" customHeight="1">
      <c r="B170" s="121"/>
      <c r="C170" s="150" t="s">
        <v>486</v>
      </c>
      <c r="D170" s="150" t="s">
        <v>197</v>
      </c>
      <c r="E170" s="151" t="s">
        <v>1961</v>
      </c>
      <c r="F170" s="152" t="s">
        <v>1962</v>
      </c>
      <c r="G170" s="153" t="s">
        <v>227</v>
      </c>
      <c r="H170" s="154">
        <v>35</v>
      </c>
      <c r="I170" s="155"/>
      <c r="J170" s="155">
        <f t="shared" si="15"/>
        <v>0</v>
      </c>
      <c r="K170" s="156"/>
      <c r="L170" s="19"/>
      <c r="M170" s="157" t="s">
        <v>1</v>
      </c>
      <c r="N170" s="120" t="s">
        <v>42</v>
      </c>
      <c r="P170" s="158">
        <f t="shared" si="16"/>
        <v>0</v>
      </c>
      <c r="Q170" s="158">
        <v>0</v>
      </c>
      <c r="R170" s="158">
        <f t="shared" si="17"/>
        <v>0</v>
      </c>
      <c r="S170" s="158">
        <v>0</v>
      </c>
      <c r="T170" s="159">
        <f t="shared" si="18"/>
        <v>0</v>
      </c>
      <c r="AR170" s="106" t="s">
        <v>420</v>
      </c>
      <c r="AT170" s="106" t="s">
        <v>197</v>
      </c>
      <c r="AU170" s="106" t="s">
        <v>174</v>
      </c>
      <c r="AY170" s="3" t="s">
        <v>194</v>
      </c>
      <c r="BE170" s="81">
        <f t="shared" si="19"/>
        <v>0</v>
      </c>
      <c r="BF170" s="81">
        <f t="shared" si="20"/>
        <v>0</v>
      </c>
      <c r="BG170" s="81">
        <f t="shared" si="21"/>
        <v>0</v>
      </c>
      <c r="BH170" s="81">
        <f t="shared" si="22"/>
        <v>0</v>
      </c>
      <c r="BI170" s="81">
        <f t="shared" si="23"/>
        <v>0</v>
      </c>
      <c r="BJ170" s="3" t="s">
        <v>174</v>
      </c>
      <c r="BK170" s="81">
        <f t="shared" si="24"/>
        <v>0</v>
      </c>
      <c r="BL170" s="3" t="s">
        <v>420</v>
      </c>
      <c r="BM170" s="106" t="s">
        <v>1963</v>
      </c>
    </row>
    <row r="171" spans="2:65" s="18" customFormat="1" ht="24.2" customHeight="1">
      <c r="B171" s="121"/>
      <c r="C171" s="150" t="s">
        <v>490</v>
      </c>
      <c r="D171" s="150" t="s">
        <v>197</v>
      </c>
      <c r="E171" s="151" t="s">
        <v>1964</v>
      </c>
      <c r="F171" s="152" t="s">
        <v>1965</v>
      </c>
      <c r="G171" s="153" t="s">
        <v>227</v>
      </c>
      <c r="H171" s="154">
        <v>35</v>
      </c>
      <c r="I171" s="155"/>
      <c r="J171" s="155">
        <f t="shared" si="15"/>
        <v>0</v>
      </c>
      <c r="K171" s="156"/>
      <c r="L171" s="19"/>
      <c r="M171" s="157" t="s">
        <v>1</v>
      </c>
      <c r="N171" s="120" t="s">
        <v>42</v>
      </c>
      <c r="P171" s="158">
        <f t="shared" si="16"/>
        <v>0</v>
      </c>
      <c r="Q171" s="158">
        <v>0</v>
      </c>
      <c r="R171" s="158">
        <f t="shared" si="17"/>
        <v>0</v>
      </c>
      <c r="S171" s="158">
        <v>0</v>
      </c>
      <c r="T171" s="159">
        <f t="shared" si="18"/>
        <v>0</v>
      </c>
      <c r="AR171" s="106" t="s">
        <v>420</v>
      </c>
      <c r="AT171" s="106" t="s">
        <v>197</v>
      </c>
      <c r="AU171" s="106" t="s">
        <v>174</v>
      </c>
      <c r="AY171" s="3" t="s">
        <v>194</v>
      </c>
      <c r="BE171" s="81">
        <f t="shared" si="19"/>
        <v>0</v>
      </c>
      <c r="BF171" s="81">
        <f t="shared" si="20"/>
        <v>0</v>
      </c>
      <c r="BG171" s="81">
        <f t="shared" si="21"/>
        <v>0</v>
      </c>
      <c r="BH171" s="81">
        <f t="shared" si="22"/>
        <v>0</v>
      </c>
      <c r="BI171" s="81">
        <f t="shared" si="23"/>
        <v>0</v>
      </c>
      <c r="BJ171" s="3" t="s">
        <v>174</v>
      </c>
      <c r="BK171" s="81">
        <f t="shared" si="24"/>
        <v>0</v>
      </c>
      <c r="BL171" s="3" t="s">
        <v>420</v>
      </c>
      <c r="BM171" s="106" t="s">
        <v>1966</v>
      </c>
    </row>
    <row r="172" spans="2:65" s="18" customFormat="1" ht="24.2" customHeight="1">
      <c r="B172" s="121"/>
      <c r="C172" s="165" t="s">
        <v>494</v>
      </c>
      <c r="D172" s="165" t="s">
        <v>209</v>
      </c>
      <c r="E172" s="166" t="s">
        <v>1967</v>
      </c>
      <c r="F172" s="167" t="s">
        <v>1968</v>
      </c>
      <c r="G172" s="168" t="s">
        <v>227</v>
      </c>
      <c r="H172" s="169">
        <v>15</v>
      </c>
      <c r="I172" s="170"/>
      <c r="J172" s="170">
        <f t="shared" si="15"/>
        <v>0</v>
      </c>
      <c r="K172" s="171"/>
      <c r="L172" s="172"/>
      <c r="M172" s="173" t="s">
        <v>1</v>
      </c>
      <c r="N172" s="174" t="s">
        <v>42</v>
      </c>
      <c r="P172" s="158">
        <f t="shared" si="16"/>
        <v>0</v>
      </c>
      <c r="Q172" s="158">
        <v>5.3499999999999997E-3</v>
      </c>
      <c r="R172" s="158">
        <f t="shared" si="17"/>
        <v>8.0250000000000002E-2</v>
      </c>
      <c r="S172" s="158">
        <v>0</v>
      </c>
      <c r="T172" s="159">
        <f t="shared" si="18"/>
        <v>0</v>
      </c>
      <c r="AR172" s="106" t="s">
        <v>352</v>
      </c>
      <c r="AT172" s="106" t="s">
        <v>209</v>
      </c>
      <c r="AU172" s="106" t="s">
        <v>174</v>
      </c>
      <c r="AY172" s="3" t="s">
        <v>194</v>
      </c>
      <c r="BE172" s="81">
        <f t="shared" si="19"/>
        <v>0</v>
      </c>
      <c r="BF172" s="81">
        <f t="shared" si="20"/>
        <v>0</v>
      </c>
      <c r="BG172" s="81">
        <f t="shared" si="21"/>
        <v>0</v>
      </c>
      <c r="BH172" s="81">
        <f t="shared" si="22"/>
        <v>0</v>
      </c>
      <c r="BI172" s="81">
        <f t="shared" si="23"/>
        <v>0</v>
      </c>
      <c r="BJ172" s="3" t="s">
        <v>174</v>
      </c>
      <c r="BK172" s="81">
        <f t="shared" si="24"/>
        <v>0</v>
      </c>
      <c r="BL172" s="3" t="s">
        <v>352</v>
      </c>
      <c r="BM172" s="106" t="s">
        <v>1969</v>
      </c>
    </row>
    <row r="173" spans="2:65" s="18" customFormat="1" ht="24.2" customHeight="1">
      <c r="B173" s="121"/>
      <c r="C173" s="165" t="s">
        <v>498</v>
      </c>
      <c r="D173" s="165" t="s">
        <v>209</v>
      </c>
      <c r="E173" s="166" t="s">
        <v>1970</v>
      </c>
      <c r="F173" s="167" t="s">
        <v>1971</v>
      </c>
      <c r="G173" s="168" t="s">
        <v>227</v>
      </c>
      <c r="H173" s="169">
        <v>20</v>
      </c>
      <c r="I173" s="170"/>
      <c r="J173" s="170">
        <f t="shared" si="15"/>
        <v>0</v>
      </c>
      <c r="K173" s="171"/>
      <c r="L173" s="172"/>
      <c r="M173" s="173" t="s">
        <v>1</v>
      </c>
      <c r="N173" s="174" t="s">
        <v>42</v>
      </c>
      <c r="P173" s="158">
        <f t="shared" si="16"/>
        <v>0</v>
      </c>
      <c r="Q173" s="158">
        <v>5.3499999999999997E-3</v>
      </c>
      <c r="R173" s="158">
        <f t="shared" si="17"/>
        <v>0.107</v>
      </c>
      <c r="S173" s="158">
        <v>0</v>
      </c>
      <c r="T173" s="159">
        <f t="shared" si="18"/>
        <v>0</v>
      </c>
      <c r="AR173" s="106" t="s">
        <v>352</v>
      </c>
      <c r="AT173" s="106" t="s">
        <v>209</v>
      </c>
      <c r="AU173" s="106" t="s">
        <v>174</v>
      </c>
      <c r="AY173" s="3" t="s">
        <v>194</v>
      </c>
      <c r="BE173" s="81">
        <f t="shared" si="19"/>
        <v>0</v>
      </c>
      <c r="BF173" s="81">
        <f t="shared" si="20"/>
        <v>0</v>
      </c>
      <c r="BG173" s="81">
        <f t="shared" si="21"/>
        <v>0</v>
      </c>
      <c r="BH173" s="81">
        <f t="shared" si="22"/>
        <v>0</v>
      </c>
      <c r="BI173" s="81">
        <f t="shared" si="23"/>
        <v>0</v>
      </c>
      <c r="BJ173" s="3" t="s">
        <v>174</v>
      </c>
      <c r="BK173" s="81">
        <f t="shared" si="24"/>
        <v>0</v>
      </c>
      <c r="BL173" s="3" t="s">
        <v>352</v>
      </c>
      <c r="BM173" s="106" t="s">
        <v>1972</v>
      </c>
    </row>
    <row r="174" spans="2:65" s="18" customFormat="1" ht="16.5" customHeight="1">
      <c r="B174" s="121"/>
      <c r="C174" s="150" t="s">
        <v>502</v>
      </c>
      <c r="D174" s="150" t="s">
        <v>197</v>
      </c>
      <c r="E174" s="151" t="s">
        <v>1973</v>
      </c>
      <c r="F174" s="152" t="s">
        <v>1974</v>
      </c>
      <c r="G174" s="153" t="s">
        <v>227</v>
      </c>
      <c r="H174" s="154">
        <v>35</v>
      </c>
      <c r="I174" s="155"/>
      <c r="J174" s="155">
        <f t="shared" si="15"/>
        <v>0</v>
      </c>
      <c r="K174" s="156"/>
      <c r="L174" s="19"/>
      <c r="M174" s="157" t="s">
        <v>1</v>
      </c>
      <c r="N174" s="120" t="s">
        <v>42</v>
      </c>
      <c r="P174" s="158">
        <f t="shared" si="16"/>
        <v>0</v>
      </c>
      <c r="Q174" s="158">
        <v>0</v>
      </c>
      <c r="R174" s="158">
        <f t="shared" si="17"/>
        <v>0</v>
      </c>
      <c r="S174" s="158">
        <v>0</v>
      </c>
      <c r="T174" s="159">
        <f t="shared" si="18"/>
        <v>0</v>
      </c>
      <c r="AR174" s="106" t="s">
        <v>420</v>
      </c>
      <c r="AT174" s="106" t="s">
        <v>197</v>
      </c>
      <c r="AU174" s="106" t="s">
        <v>174</v>
      </c>
      <c r="AY174" s="3" t="s">
        <v>194</v>
      </c>
      <c r="BE174" s="81">
        <f t="shared" si="19"/>
        <v>0</v>
      </c>
      <c r="BF174" s="81">
        <f t="shared" si="20"/>
        <v>0</v>
      </c>
      <c r="BG174" s="81">
        <f t="shared" si="21"/>
        <v>0</v>
      </c>
      <c r="BH174" s="81">
        <f t="shared" si="22"/>
        <v>0</v>
      </c>
      <c r="BI174" s="81">
        <f t="shared" si="23"/>
        <v>0</v>
      </c>
      <c r="BJ174" s="3" t="s">
        <v>174</v>
      </c>
      <c r="BK174" s="81">
        <f t="shared" si="24"/>
        <v>0</v>
      </c>
      <c r="BL174" s="3" t="s">
        <v>420</v>
      </c>
      <c r="BM174" s="106" t="s">
        <v>1975</v>
      </c>
    </row>
    <row r="175" spans="2:65" s="18" customFormat="1" ht="24.2" customHeight="1">
      <c r="B175" s="121"/>
      <c r="C175" s="165" t="s">
        <v>506</v>
      </c>
      <c r="D175" s="165" t="s">
        <v>209</v>
      </c>
      <c r="E175" s="166" t="s">
        <v>1976</v>
      </c>
      <c r="F175" s="167" t="s">
        <v>1977</v>
      </c>
      <c r="G175" s="168" t="s">
        <v>227</v>
      </c>
      <c r="H175" s="169">
        <v>33</v>
      </c>
      <c r="I175" s="170"/>
      <c r="J175" s="170">
        <f t="shared" si="15"/>
        <v>0</v>
      </c>
      <c r="K175" s="171"/>
      <c r="L175" s="172"/>
      <c r="M175" s="173" t="s">
        <v>1</v>
      </c>
      <c r="N175" s="174" t="s">
        <v>42</v>
      </c>
      <c r="P175" s="158">
        <f t="shared" si="16"/>
        <v>0</v>
      </c>
      <c r="Q175" s="158">
        <v>0.13700000000000001</v>
      </c>
      <c r="R175" s="158">
        <f t="shared" si="17"/>
        <v>4.5210000000000008</v>
      </c>
      <c r="S175" s="158">
        <v>0</v>
      </c>
      <c r="T175" s="159">
        <f t="shared" si="18"/>
        <v>0</v>
      </c>
      <c r="AR175" s="106" t="s">
        <v>352</v>
      </c>
      <c r="AT175" s="106" t="s">
        <v>209</v>
      </c>
      <c r="AU175" s="106" t="s">
        <v>174</v>
      </c>
      <c r="AY175" s="3" t="s">
        <v>194</v>
      </c>
      <c r="BE175" s="81">
        <f t="shared" si="19"/>
        <v>0</v>
      </c>
      <c r="BF175" s="81">
        <f t="shared" si="20"/>
        <v>0</v>
      </c>
      <c r="BG175" s="81">
        <f t="shared" si="21"/>
        <v>0</v>
      </c>
      <c r="BH175" s="81">
        <f t="shared" si="22"/>
        <v>0</v>
      </c>
      <c r="BI175" s="81">
        <f t="shared" si="23"/>
        <v>0</v>
      </c>
      <c r="BJ175" s="3" t="s">
        <v>174</v>
      </c>
      <c r="BK175" s="81">
        <f t="shared" si="24"/>
        <v>0</v>
      </c>
      <c r="BL175" s="3" t="s">
        <v>352</v>
      </c>
      <c r="BM175" s="106" t="s">
        <v>1978</v>
      </c>
    </row>
    <row r="176" spans="2:65" s="18" customFormat="1" ht="24.2" customHeight="1">
      <c r="B176" s="121"/>
      <c r="C176" s="165" t="s">
        <v>510</v>
      </c>
      <c r="D176" s="165" t="s">
        <v>209</v>
      </c>
      <c r="E176" s="166" t="s">
        <v>1979</v>
      </c>
      <c r="F176" s="167" t="s">
        <v>1980</v>
      </c>
      <c r="G176" s="168" t="s">
        <v>227</v>
      </c>
      <c r="H176" s="169">
        <v>2</v>
      </c>
      <c r="I176" s="170"/>
      <c r="J176" s="170">
        <f t="shared" si="15"/>
        <v>0</v>
      </c>
      <c r="K176" s="171"/>
      <c r="L176" s="172"/>
      <c r="M176" s="173" t="s">
        <v>1</v>
      </c>
      <c r="N176" s="174" t="s">
        <v>42</v>
      </c>
      <c r="P176" s="158">
        <f t="shared" si="16"/>
        <v>0</v>
      </c>
      <c r="Q176" s="158">
        <v>0.13700000000000001</v>
      </c>
      <c r="R176" s="158">
        <f t="shared" si="17"/>
        <v>0.27400000000000002</v>
      </c>
      <c r="S176" s="158">
        <v>0</v>
      </c>
      <c r="T176" s="159">
        <f t="shared" si="18"/>
        <v>0</v>
      </c>
      <c r="AR176" s="106" t="s">
        <v>352</v>
      </c>
      <c r="AT176" s="106" t="s">
        <v>209</v>
      </c>
      <c r="AU176" s="106" t="s">
        <v>174</v>
      </c>
      <c r="AY176" s="3" t="s">
        <v>194</v>
      </c>
      <c r="BE176" s="81">
        <f t="shared" si="19"/>
        <v>0</v>
      </c>
      <c r="BF176" s="81">
        <f t="shared" si="20"/>
        <v>0</v>
      </c>
      <c r="BG176" s="81">
        <f t="shared" si="21"/>
        <v>0</v>
      </c>
      <c r="BH176" s="81">
        <f t="shared" si="22"/>
        <v>0</v>
      </c>
      <c r="BI176" s="81">
        <f t="shared" si="23"/>
        <v>0</v>
      </c>
      <c r="BJ176" s="3" t="s">
        <v>174</v>
      </c>
      <c r="BK176" s="81">
        <f t="shared" si="24"/>
        <v>0</v>
      </c>
      <c r="BL176" s="3" t="s">
        <v>352</v>
      </c>
      <c r="BM176" s="106" t="s">
        <v>1981</v>
      </c>
    </row>
    <row r="177" spans="2:65" s="18" customFormat="1" ht="21.75" customHeight="1">
      <c r="B177" s="121"/>
      <c r="C177" s="150" t="s">
        <v>514</v>
      </c>
      <c r="D177" s="150" t="s">
        <v>197</v>
      </c>
      <c r="E177" s="151" t="s">
        <v>1982</v>
      </c>
      <c r="F177" s="152" t="s">
        <v>1983</v>
      </c>
      <c r="G177" s="153" t="s">
        <v>227</v>
      </c>
      <c r="H177" s="154">
        <v>35</v>
      </c>
      <c r="I177" s="155"/>
      <c r="J177" s="155">
        <f t="shared" si="15"/>
        <v>0</v>
      </c>
      <c r="K177" s="156"/>
      <c r="L177" s="19"/>
      <c r="M177" s="157" t="s">
        <v>1</v>
      </c>
      <c r="N177" s="120" t="s">
        <v>42</v>
      </c>
      <c r="P177" s="158">
        <f t="shared" si="16"/>
        <v>0</v>
      </c>
      <c r="Q177" s="158">
        <v>0</v>
      </c>
      <c r="R177" s="158">
        <f t="shared" si="17"/>
        <v>0</v>
      </c>
      <c r="S177" s="158">
        <v>0</v>
      </c>
      <c r="T177" s="159">
        <f t="shared" si="18"/>
        <v>0</v>
      </c>
      <c r="AR177" s="106" t="s">
        <v>420</v>
      </c>
      <c r="AT177" s="106" t="s">
        <v>197</v>
      </c>
      <c r="AU177" s="106" t="s">
        <v>174</v>
      </c>
      <c r="AY177" s="3" t="s">
        <v>194</v>
      </c>
      <c r="BE177" s="81">
        <f t="shared" si="19"/>
        <v>0</v>
      </c>
      <c r="BF177" s="81">
        <f t="shared" si="20"/>
        <v>0</v>
      </c>
      <c r="BG177" s="81">
        <f t="shared" si="21"/>
        <v>0</v>
      </c>
      <c r="BH177" s="81">
        <f t="shared" si="22"/>
        <v>0</v>
      </c>
      <c r="BI177" s="81">
        <f t="shared" si="23"/>
        <v>0</v>
      </c>
      <c r="BJ177" s="3" t="s">
        <v>174</v>
      </c>
      <c r="BK177" s="81">
        <f t="shared" si="24"/>
        <v>0</v>
      </c>
      <c r="BL177" s="3" t="s">
        <v>420</v>
      </c>
      <c r="BM177" s="106" t="s">
        <v>1984</v>
      </c>
    </row>
    <row r="178" spans="2:65" s="18" customFormat="1" ht="24.2" customHeight="1">
      <c r="B178" s="121"/>
      <c r="C178" s="165" t="s">
        <v>518</v>
      </c>
      <c r="D178" s="165" t="s">
        <v>209</v>
      </c>
      <c r="E178" s="166" t="s">
        <v>1985</v>
      </c>
      <c r="F178" s="167" t="s">
        <v>1986</v>
      </c>
      <c r="G178" s="168" t="s">
        <v>227</v>
      </c>
      <c r="H178" s="169">
        <v>33</v>
      </c>
      <c r="I178" s="170"/>
      <c r="J178" s="170">
        <f t="shared" si="15"/>
        <v>0</v>
      </c>
      <c r="K178" s="171"/>
      <c r="L178" s="172"/>
      <c r="M178" s="173" t="s">
        <v>1</v>
      </c>
      <c r="N178" s="174" t="s">
        <v>42</v>
      </c>
      <c r="P178" s="158">
        <f t="shared" si="16"/>
        <v>0</v>
      </c>
      <c r="Q178" s="158">
        <v>1.2540000000000001E-2</v>
      </c>
      <c r="R178" s="158">
        <f t="shared" si="17"/>
        <v>0.41382000000000002</v>
      </c>
      <c r="S178" s="158">
        <v>0</v>
      </c>
      <c r="T178" s="159">
        <f t="shared" si="18"/>
        <v>0</v>
      </c>
      <c r="AR178" s="106" t="s">
        <v>352</v>
      </c>
      <c r="AT178" s="106" t="s">
        <v>209</v>
      </c>
      <c r="AU178" s="106" t="s">
        <v>174</v>
      </c>
      <c r="AY178" s="3" t="s">
        <v>194</v>
      </c>
      <c r="BE178" s="81">
        <f t="shared" si="19"/>
        <v>0</v>
      </c>
      <c r="BF178" s="81">
        <f t="shared" si="20"/>
        <v>0</v>
      </c>
      <c r="BG178" s="81">
        <f t="shared" si="21"/>
        <v>0</v>
      </c>
      <c r="BH178" s="81">
        <f t="shared" si="22"/>
        <v>0</v>
      </c>
      <c r="BI178" s="81">
        <f t="shared" si="23"/>
        <v>0</v>
      </c>
      <c r="BJ178" s="3" t="s">
        <v>174</v>
      </c>
      <c r="BK178" s="81">
        <f t="shared" si="24"/>
        <v>0</v>
      </c>
      <c r="BL178" s="3" t="s">
        <v>352</v>
      </c>
      <c r="BM178" s="106" t="s">
        <v>1987</v>
      </c>
    </row>
    <row r="179" spans="2:65" s="18" customFormat="1" ht="24.2" customHeight="1">
      <c r="B179" s="121"/>
      <c r="C179" s="165" t="s">
        <v>522</v>
      </c>
      <c r="D179" s="165" t="s">
        <v>209</v>
      </c>
      <c r="E179" s="166" t="s">
        <v>1988</v>
      </c>
      <c r="F179" s="167" t="s">
        <v>1989</v>
      </c>
      <c r="G179" s="168" t="s">
        <v>227</v>
      </c>
      <c r="H179" s="169">
        <v>2</v>
      </c>
      <c r="I179" s="170"/>
      <c r="J179" s="170">
        <f t="shared" si="15"/>
        <v>0</v>
      </c>
      <c r="K179" s="171"/>
      <c r="L179" s="172"/>
      <c r="M179" s="173" t="s">
        <v>1</v>
      </c>
      <c r="N179" s="174" t="s">
        <v>42</v>
      </c>
      <c r="P179" s="158">
        <f t="shared" si="16"/>
        <v>0</v>
      </c>
      <c r="Q179" s="158">
        <v>1.2540000000000001E-2</v>
      </c>
      <c r="R179" s="158">
        <f t="shared" si="17"/>
        <v>2.5080000000000002E-2</v>
      </c>
      <c r="S179" s="158">
        <v>0</v>
      </c>
      <c r="T179" s="159">
        <f t="shared" si="18"/>
        <v>0</v>
      </c>
      <c r="AR179" s="106" t="s">
        <v>352</v>
      </c>
      <c r="AT179" s="106" t="s">
        <v>209</v>
      </c>
      <c r="AU179" s="106" t="s">
        <v>174</v>
      </c>
      <c r="AY179" s="3" t="s">
        <v>194</v>
      </c>
      <c r="BE179" s="81">
        <f t="shared" si="19"/>
        <v>0</v>
      </c>
      <c r="BF179" s="81">
        <f t="shared" si="20"/>
        <v>0</v>
      </c>
      <c r="BG179" s="81">
        <f t="shared" si="21"/>
        <v>0</v>
      </c>
      <c r="BH179" s="81">
        <f t="shared" si="22"/>
        <v>0</v>
      </c>
      <c r="BI179" s="81">
        <f t="shared" si="23"/>
        <v>0</v>
      </c>
      <c r="BJ179" s="3" t="s">
        <v>174</v>
      </c>
      <c r="BK179" s="81">
        <f t="shared" si="24"/>
        <v>0</v>
      </c>
      <c r="BL179" s="3" t="s">
        <v>352</v>
      </c>
      <c r="BM179" s="106" t="s">
        <v>1990</v>
      </c>
    </row>
    <row r="180" spans="2:65" s="18" customFormat="1" ht="16.5" customHeight="1">
      <c r="B180" s="121"/>
      <c r="C180" s="150" t="s">
        <v>526</v>
      </c>
      <c r="D180" s="150" t="s">
        <v>197</v>
      </c>
      <c r="E180" s="151" t="s">
        <v>1991</v>
      </c>
      <c r="F180" s="152" t="s">
        <v>1992</v>
      </c>
      <c r="G180" s="153" t="s">
        <v>227</v>
      </c>
      <c r="H180" s="154">
        <v>35</v>
      </c>
      <c r="I180" s="155"/>
      <c r="J180" s="155">
        <f t="shared" si="15"/>
        <v>0</v>
      </c>
      <c r="K180" s="156"/>
      <c r="L180" s="19"/>
      <c r="M180" s="157" t="s">
        <v>1</v>
      </c>
      <c r="N180" s="120" t="s">
        <v>42</v>
      </c>
      <c r="P180" s="158">
        <f t="shared" si="16"/>
        <v>0</v>
      </c>
      <c r="Q180" s="158">
        <v>0</v>
      </c>
      <c r="R180" s="158">
        <f t="shared" si="17"/>
        <v>0</v>
      </c>
      <c r="S180" s="158">
        <v>0</v>
      </c>
      <c r="T180" s="159">
        <f t="shared" si="18"/>
        <v>0</v>
      </c>
      <c r="AR180" s="106" t="s">
        <v>420</v>
      </c>
      <c r="AT180" s="106" t="s">
        <v>197</v>
      </c>
      <c r="AU180" s="106" t="s">
        <v>174</v>
      </c>
      <c r="AY180" s="3" t="s">
        <v>194</v>
      </c>
      <c r="BE180" s="81">
        <f t="shared" si="19"/>
        <v>0</v>
      </c>
      <c r="BF180" s="81">
        <f t="shared" si="20"/>
        <v>0</v>
      </c>
      <c r="BG180" s="81">
        <f t="shared" si="21"/>
        <v>0</v>
      </c>
      <c r="BH180" s="81">
        <f t="shared" si="22"/>
        <v>0</v>
      </c>
      <c r="BI180" s="81">
        <f t="shared" si="23"/>
        <v>0</v>
      </c>
      <c r="BJ180" s="3" t="s">
        <v>174</v>
      </c>
      <c r="BK180" s="81">
        <f t="shared" si="24"/>
        <v>0</v>
      </c>
      <c r="BL180" s="3" t="s">
        <v>420</v>
      </c>
      <c r="BM180" s="106" t="s">
        <v>1993</v>
      </c>
    </row>
    <row r="181" spans="2:65" s="18" customFormat="1" ht="24.2" customHeight="1">
      <c r="B181" s="121"/>
      <c r="C181" s="165" t="s">
        <v>530</v>
      </c>
      <c r="D181" s="165" t="s">
        <v>209</v>
      </c>
      <c r="E181" s="166" t="s">
        <v>1994</v>
      </c>
      <c r="F181" s="167" t="s">
        <v>1995</v>
      </c>
      <c r="G181" s="168" t="s">
        <v>227</v>
      </c>
      <c r="H181" s="169">
        <v>35</v>
      </c>
      <c r="I181" s="170"/>
      <c r="J181" s="170">
        <f t="shared" si="15"/>
        <v>0</v>
      </c>
      <c r="K181" s="171"/>
      <c r="L181" s="172"/>
      <c r="M181" s="173" t="s">
        <v>1</v>
      </c>
      <c r="N181" s="174" t="s">
        <v>42</v>
      </c>
      <c r="P181" s="158">
        <f t="shared" si="16"/>
        <v>0</v>
      </c>
      <c r="Q181" s="158">
        <v>6.9999999999999994E-5</v>
      </c>
      <c r="R181" s="158">
        <f t="shared" si="17"/>
        <v>2.4499999999999999E-3</v>
      </c>
      <c r="S181" s="158">
        <v>0</v>
      </c>
      <c r="T181" s="159">
        <f t="shared" si="18"/>
        <v>0</v>
      </c>
      <c r="AR181" s="106" t="s">
        <v>352</v>
      </c>
      <c r="AT181" s="106" t="s">
        <v>209</v>
      </c>
      <c r="AU181" s="106" t="s">
        <v>174</v>
      </c>
      <c r="AY181" s="3" t="s">
        <v>194</v>
      </c>
      <c r="BE181" s="81">
        <f t="shared" si="19"/>
        <v>0</v>
      </c>
      <c r="BF181" s="81">
        <f t="shared" si="20"/>
        <v>0</v>
      </c>
      <c r="BG181" s="81">
        <f t="shared" si="21"/>
        <v>0</v>
      </c>
      <c r="BH181" s="81">
        <f t="shared" si="22"/>
        <v>0</v>
      </c>
      <c r="BI181" s="81">
        <f t="shared" si="23"/>
        <v>0</v>
      </c>
      <c r="BJ181" s="3" t="s">
        <v>174</v>
      </c>
      <c r="BK181" s="81">
        <f t="shared" si="24"/>
        <v>0</v>
      </c>
      <c r="BL181" s="3" t="s">
        <v>352</v>
      </c>
      <c r="BM181" s="106" t="s">
        <v>1996</v>
      </c>
    </row>
    <row r="182" spans="2:65" s="18" customFormat="1" ht="21.75" customHeight="1">
      <c r="B182" s="121"/>
      <c r="C182" s="150" t="s">
        <v>534</v>
      </c>
      <c r="D182" s="150" t="s">
        <v>197</v>
      </c>
      <c r="E182" s="151" t="s">
        <v>1997</v>
      </c>
      <c r="F182" s="152" t="s">
        <v>1998</v>
      </c>
      <c r="G182" s="153" t="s">
        <v>227</v>
      </c>
      <c r="H182" s="154">
        <v>35</v>
      </c>
      <c r="I182" s="155"/>
      <c r="J182" s="155">
        <f t="shared" si="15"/>
        <v>0</v>
      </c>
      <c r="K182" s="156"/>
      <c r="L182" s="19"/>
      <c r="M182" s="157" t="s">
        <v>1</v>
      </c>
      <c r="N182" s="120" t="s">
        <v>42</v>
      </c>
      <c r="P182" s="158">
        <f t="shared" si="16"/>
        <v>0</v>
      </c>
      <c r="Q182" s="158">
        <v>0</v>
      </c>
      <c r="R182" s="158">
        <f t="shared" si="17"/>
        <v>0</v>
      </c>
      <c r="S182" s="158">
        <v>0</v>
      </c>
      <c r="T182" s="159">
        <f t="shared" si="18"/>
        <v>0</v>
      </c>
      <c r="AR182" s="106" t="s">
        <v>420</v>
      </c>
      <c r="AT182" s="106" t="s">
        <v>197</v>
      </c>
      <c r="AU182" s="106" t="s">
        <v>174</v>
      </c>
      <c r="AY182" s="3" t="s">
        <v>194</v>
      </c>
      <c r="BE182" s="81">
        <f t="shared" si="19"/>
        <v>0</v>
      </c>
      <c r="BF182" s="81">
        <f t="shared" si="20"/>
        <v>0</v>
      </c>
      <c r="BG182" s="81">
        <f t="shared" si="21"/>
        <v>0</v>
      </c>
      <c r="BH182" s="81">
        <f t="shared" si="22"/>
        <v>0</v>
      </c>
      <c r="BI182" s="81">
        <f t="shared" si="23"/>
        <v>0</v>
      </c>
      <c r="BJ182" s="3" t="s">
        <v>174</v>
      </c>
      <c r="BK182" s="81">
        <f t="shared" si="24"/>
        <v>0</v>
      </c>
      <c r="BL182" s="3" t="s">
        <v>420</v>
      </c>
      <c r="BM182" s="106" t="s">
        <v>1999</v>
      </c>
    </row>
    <row r="183" spans="2:65" s="18" customFormat="1" ht="24.2" customHeight="1">
      <c r="B183" s="121"/>
      <c r="C183" s="165" t="s">
        <v>538</v>
      </c>
      <c r="D183" s="165" t="s">
        <v>209</v>
      </c>
      <c r="E183" s="166" t="s">
        <v>2000</v>
      </c>
      <c r="F183" s="167" t="s">
        <v>2001</v>
      </c>
      <c r="G183" s="168" t="s">
        <v>227</v>
      </c>
      <c r="H183" s="169">
        <v>35</v>
      </c>
      <c r="I183" s="170"/>
      <c r="J183" s="170">
        <f t="shared" si="15"/>
        <v>0</v>
      </c>
      <c r="K183" s="171"/>
      <c r="L183" s="172"/>
      <c r="M183" s="173" t="s">
        <v>1</v>
      </c>
      <c r="N183" s="174" t="s">
        <v>42</v>
      </c>
      <c r="P183" s="158">
        <f t="shared" si="16"/>
        <v>0</v>
      </c>
      <c r="Q183" s="158">
        <v>6.0000000000000002E-5</v>
      </c>
      <c r="R183" s="158">
        <f t="shared" si="17"/>
        <v>2.0999999999999999E-3</v>
      </c>
      <c r="S183" s="158">
        <v>0</v>
      </c>
      <c r="T183" s="159">
        <f t="shared" si="18"/>
        <v>0</v>
      </c>
      <c r="AR183" s="106" t="s">
        <v>352</v>
      </c>
      <c r="AT183" s="106" t="s">
        <v>209</v>
      </c>
      <c r="AU183" s="106" t="s">
        <v>174</v>
      </c>
      <c r="AY183" s="3" t="s">
        <v>194</v>
      </c>
      <c r="BE183" s="81">
        <f t="shared" si="19"/>
        <v>0</v>
      </c>
      <c r="BF183" s="81">
        <f t="shared" si="20"/>
        <v>0</v>
      </c>
      <c r="BG183" s="81">
        <f t="shared" si="21"/>
        <v>0</v>
      </c>
      <c r="BH183" s="81">
        <f t="shared" si="22"/>
        <v>0</v>
      </c>
      <c r="BI183" s="81">
        <f t="shared" si="23"/>
        <v>0</v>
      </c>
      <c r="BJ183" s="3" t="s">
        <v>174</v>
      </c>
      <c r="BK183" s="81">
        <f t="shared" si="24"/>
        <v>0</v>
      </c>
      <c r="BL183" s="3" t="s">
        <v>352</v>
      </c>
      <c r="BM183" s="106" t="s">
        <v>2002</v>
      </c>
    </row>
    <row r="184" spans="2:65" s="18" customFormat="1" ht="21.75" customHeight="1">
      <c r="B184" s="121"/>
      <c r="C184" s="150" t="s">
        <v>542</v>
      </c>
      <c r="D184" s="150" t="s">
        <v>197</v>
      </c>
      <c r="E184" s="151" t="s">
        <v>2003</v>
      </c>
      <c r="F184" s="152" t="s">
        <v>2004</v>
      </c>
      <c r="G184" s="153" t="s">
        <v>227</v>
      </c>
      <c r="H184" s="154">
        <v>75</v>
      </c>
      <c r="I184" s="155"/>
      <c r="J184" s="155">
        <f t="shared" si="15"/>
        <v>0</v>
      </c>
      <c r="K184" s="156"/>
      <c r="L184" s="19"/>
      <c r="M184" s="157" t="s">
        <v>1</v>
      </c>
      <c r="N184" s="120" t="s">
        <v>42</v>
      </c>
      <c r="P184" s="158">
        <f t="shared" si="16"/>
        <v>0</v>
      </c>
      <c r="Q184" s="158">
        <v>0</v>
      </c>
      <c r="R184" s="158">
        <f t="shared" si="17"/>
        <v>0</v>
      </c>
      <c r="S184" s="158">
        <v>0</v>
      </c>
      <c r="T184" s="159">
        <f t="shared" si="18"/>
        <v>0</v>
      </c>
      <c r="AR184" s="106" t="s">
        <v>420</v>
      </c>
      <c r="AT184" s="106" t="s">
        <v>197</v>
      </c>
      <c r="AU184" s="106" t="s">
        <v>174</v>
      </c>
      <c r="AY184" s="3" t="s">
        <v>194</v>
      </c>
      <c r="BE184" s="81">
        <f t="shared" si="19"/>
        <v>0</v>
      </c>
      <c r="BF184" s="81">
        <f t="shared" si="20"/>
        <v>0</v>
      </c>
      <c r="BG184" s="81">
        <f t="shared" si="21"/>
        <v>0</v>
      </c>
      <c r="BH184" s="81">
        <f t="shared" si="22"/>
        <v>0</v>
      </c>
      <c r="BI184" s="81">
        <f t="shared" si="23"/>
        <v>0</v>
      </c>
      <c r="BJ184" s="3" t="s">
        <v>174</v>
      </c>
      <c r="BK184" s="81">
        <f t="shared" si="24"/>
        <v>0</v>
      </c>
      <c r="BL184" s="3" t="s">
        <v>420</v>
      </c>
      <c r="BM184" s="106" t="s">
        <v>2005</v>
      </c>
    </row>
    <row r="185" spans="2:65" s="18" customFormat="1" ht="16.5" customHeight="1">
      <c r="B185" s="121"/>
      <c r="C185" s="165" t="s">
        <v>546</v>
      </c>
      <c r="D185" s="165" t="s">
        <v>209</v>
      </c>
      <c r="E185" s="166" t="s">
        <v>2006</v>
      </c>
      <c r="F185" s="167" t="s">
        <v>2007</v>
      </c>
      <c r="G185" s="168" t="s">
        <v>227</v>
      </c>
      <c r="H185" s="169">
        <v>75</v>
      </c>
      <c r="I185" s="170"/>
      <c r="J185" s="170">
        <f t="shared" si="15"/>
        <v>0</v>
      </c>
      <c r="K185" s="171"/>
      <c r="L185" s="172"/>
      <c r="M185" s="173" t="s">
        <v>1</v>
      </c>
      <c r="N185" s="174" t="s">
        <v>42</v>
      </c>
      <c r="P185" s="158">
        <f t="shared" si="16"/>
        <v>0</v>
      </c>
      <c r="Q185" s="158">
        <v>1.0000000000000001E-5</v>
      </c>
      <c r="R185" s="158">
        <f t="shared" si="17"/>
        <v>7.5000000000000002E-4</v>
      </c>
      <c r="S185" s="158">
        <v>0</v>
      </c>
      <c r="T185" s="159">
        <f t="shared" si="18"/>
        <v>0</v>
      </c>
      <c r="AR185" s="106" t="s">
        <v>352</v>
      </c>
      <c r="AT185" s="106" t="s">
        <v>209</v>
      </c>
      <c r="AU185" s="106" t="s">
        <v>174</v>
      </c>
      <c r="AY185" s="3" t="s">
        <v>194</v>
      </c>
      <c r="BE185" s="81">
        <f t="shared" si="19"/>
        <v>0</v>
      </c>
      <c r="BF185" s="81">
        <f t="shared" si="20"/>
        <v>0</v>
      </c>
      <c r="BG185" s="81">
        <f t="shared" si="21"/>
        <v>0</v>
      </c>
      <c r="BH185" s="81">
        <f t="shared" si="22"/>
        <v>0</v>
      </c>
      <c r="BI185" s="81">
        <f t="shared" si="23"/>
        <v>0</v>
      </c>
      <c r="BJ185" s="3" t="s">
        <v>174</v>
      </c>
      <c r="BK185" s="81">
        <f t="shared" si="24"/>
        <v>0</v>
      </c>
      <c r="BL185" s="3" t="s">
        <v>352</v>
      </c>
      <c r="BM185" s="106" t="s">
        <v>2008</v>
      </c>
    </row>
    <row r="186" spans="2:65" s="18" customFormat="1" ht="16.5" customHeight="1">
      <c r="B186" s="121"/>
      <c r="C186" s="165" t="s">
        <v>550</v>
      </c>
      <c r="D186" s="165" t="s">
        <v>209</v>
      </c>
      <c r="E186" s="166" t="s">
        <v>2009</v>
      </c>
      <c r="F186" s="167" t="s">
        <v>2010</v>
      </c>
      <c r="G186" s="168" t="s">
        <v>227</v>
      </c>
      <c r="H186" s="169">
        <v>75</v>
      </c>
      <c r="I186" s="170"/>
      <c r="J186" s="170">
        <f t="shared" si="15"/>
        <v>0</v>
      </c>
      <c r="K186" s="171"/>
      <c r="L186" s="172"/>
      <c r="M186" s="173" t="s">
        <v>1</v>
      </c>
      <c r="N186" s="174" t="s">
        <v>42</v>
      </c>
      <c r="P186" s="158">
        <f t="shared" si="16"/>
        <v>0</v>
      </c>
      <c r="Q186" s="158">
        <v>3.0000000000000001E-5</v>
      </c>
      <c r="R186" s="158">
        <f t="shared" si="17"/>
        <v>2.2500000000000003E-3</v>
      </c>
      <c r="S186" s="158">
        <v>0</v>
      </c>
      <c r="T186" s="159">
        <f t="shared" si="18"/>
        <v>0</v>
      </c>
      <c r="AR186" s="106" t="s">
        <v>352</v>
      </c>
      <c r="AT186" s="106" t="s">
        <v>209</v>
      </c>
      <c r="AU186" s="106" t="s">
        <v>174</v>
      </c>
      <c r="AY186" s="3" t="s">
        <v>194</v>
      </c>
      <c r="BE186" s="81">
        <f t="shared" si="19"/>
        <v>0</v>
      </c>
      <c r="BF186" s="81">
        <f t="shared" si="20"/>
        <v>0</v>
      </c>
      <c r="BG186" s="81">
        <f t="shared" si="21"/>
        <v>0</v>
      </c>
      <c r="BH186" s="81">
        <f t="shared" si="22"/>
        <v>0</v>
      </c>
      <c r="BI186" s="81">
        <f t="shared" si="23"/>
        <v>0</v>
      </c>
      <c r="BJ186" s="3" t="s">
        <v>174</v>
      </c>
      <c r="BK186" s="81">
        <f t="shared" si="24"/>
        <v>0</v>
      </c>
      <c r="BL186" s="3" t="s">
        <v>352</v>
      </c>
      <c r="BM186" s="106" t="s">
        <v>2011</v>
      </c>
    </row>
    <row r="187" spans="2:65" s="18" customFormat="1" ht="21.75" customHeight="1">
      <c r="B187" s="121"/>
      <c r="C187" s="150" t="s">
        <v>554</v>
      </c>
      <c r="D187" s="150" t="s">
        <v>197</v>
      </c>
      <c r="E187" s="151" t="s">
        <v>2012</v>
      </c>
      <c r="F187" s="152" t="s">
        <v>2013</v>
      </c>
      <c r="G187" s="153" t="s">
        <v>284</v>
      </c>
      <c r="H187" s="154">
        <v>1950</v>
      </c>
      <c r="I187" s="155"/>
      <c r="J187" s="155">
        <f t="shared" si="15"/>
        <v>0</v>
      </c>
      <c r="K187" s="156"/>
      <c r="L187" s="19"/>
      <c r="M187" s="157" t="s">
        <v>1</v>
      </c>
      <c r="N187" s="120" t="s">
        <v>42</v>
      </c>
      <c r="P187" s="158">
        <f t="shared" si="16"/>
        <v>0</v>
      </c>
      <c r="Q187" s="158">
        <v>0</v>
      </c>
      <c r="R187" s="158">
        <f t="shared" si="17"/>
        <v>0</v>
      </c>
      <c r="S187" s="158">
        <v>0</v>
      </c>
      <c r="T187" s="159">
        <f t="shared" si="18"/>
        <v>0</v>
      </c>
      <c r="AR187" s="106" t="s">
        <v>420</v>
      </c>
      <c r="AT187" s="106" t="s">
        <v>197</v>
      </c>
      <c r="AU187" s="106" t="s">
        <v>174</v>
      </c>
      <c r="AY187" s="3" t="s">
        <v>194</v>
      </c>
      <c r="BE187" s="81">
        <f t="shared" si="19"/>
        <v>0</v>
      </c>
      <c r="BF187" s="81">
        <f t="shared" si="20"/>
        <v>0</v>
      </c>
      <c r="BG187" s="81">
        <f t="shared" si="21"/>
        <v>0</v>
      </c>
      <c r="BH187" s="81">
        <f t="shared" si="22"/>
        <v>0</v>
      </c>
      <c r="BI187" s="81">
        <f t="shared" si="23"/>
        <v>0</v>
      </c>
      <c r="BJ187" s="3" t="s">
        <v>174</v>
      </c>
      <c r="BK187" s="81">
        <f t="shared" si="24"/>
        <v>0</v>
      </c>
      <c r="BL187" s="3" t="s">
        <v>420</v>
      </c>
      <c r="BM187" s="106" t="s">
        <v>2014</v>
      </c>
    </row>
    <row r="188" spans="2:65" s="18" customFormat="1" ht="16.5" customHeight="1">
      <c r="B188" s="121"/>
      <c r="C188" s="165" t="s">
        <v>558</v>
      </c>
      <c r="D188" s="165" t="s">
        <v>209</v>
      </c>
      <c r="E188" s="166" t="s">
        <v>678</v>
      </c>
      <c r="F188" s="167" t="s">
        <v>679</v>
      </c>
      <c r="G188" s="168" t="s">
        <v>284</v>
      </c>
      <c r="H188" s="169">
        <v>600</v>
      </c>
      <c r="I188" s="170"/>
      <c r="J188" s="170">
        <f t="shared" si="15"/>
        <v>0</v>
      </c>
      <c r="K188" s="171"/>
      <c r="L188" s="172"/>
      <c r="M188" s="173" t="s">
        <v>1</v>
      </c>
      <c r="N188" s="174" t="s">
        <v>42</v>
      </c>
      <c r="P188" s="158">
        <f t="shared" si="16"/>
        <v>0</v>
      </c>
      <c r="Q188" s="158">
        <v>1.0499999999999999E-3</v>
      </c>
      <c r="R188" s="158">
        <f t="shared" si="17"/>
        <v>0.63</v>
      </c>
      <c r="S188" s="158">
        <v>0</v>
      </c>
      <c r="T188" s="159">
        <f t="shared" si="18"/>
        <v>0</v>
      </c>
      <c r="AR188" s="106" t="s">
        <v>352</v>
      </c>
      <c r="AT188" s="106" t="s">
        <v>209</v>
      </c>
      <c r="AU188" s="106" t="s">
        <v>174</v>
      </c>
      <c r="AY188" s="3" t="s">
        <v>194</v>
      </c>
      <c r="BE188" s="81">
        <f t="shared" si="19"/>
        <v>0</v>
      </c>
      <c r="BF188" s="81">
        <f t="shared" si="20"/>
        <v>0</v>
      </c>
      <c r="BG188" s="81">
        <f t="shared" si="21"/>
        <v>0</v>
      </c>
      <c r="BH188" s="81">
        <f t="shared" si="22"/>
        <v>0</v>
      </c>
      <c r="BI188" s="81">
        <f t="shared" si="23"/>
        <v>0</v>
      </c>
      <c r="BJ188" s="3" t="s">
        <v>174</v>
      </c>
      <c r="BK188" s="81">
        <f t="shared" si="24"/>
        <v>0</v>
      </c>
      <c r="BL188" s="3" t="s">
        <v>352</v>
      </c>
      <c r="BM188" s="106" t="s">
        <v>2015</v>
      </c>
    </row>
    <row r="189" spans="2:65" s="18" customFormat="1" ht="16.5" customHeight="1">
      <c r="B189" s="121"/>
      <c r="C189" s="165" t="s">
        <v>562</v>
      </c>
      <c r="D189" s="165" t="s">
        <v>209</v>
      </c>
      <c r="E189" s="166" t="s">
        <v>678</v>
      </c>
      <c r="F189" s="167" t="s">
        <v>679</v>
      </c>
      <c r="G189" s="168" t="s">
        <v>284</v>
      </c>
      <c r="H189" s="169">
        <v>1350</v>
      </c>
      <c r="I189" s="170"/>
      <c r="J189" s="170">
        <f t="shared" si="15"/>
        <v>0</v>
      </c>
      <c r="K189" s="171"/>
      <c r="L189" s="172"/>
      <c r="M189" s="173" t="s">
        <v>1</v>
      </c>
      <c r="N189" s="174" t="s">
        <v>42</v>
      </c>
      <c r="P189" s="158">
        <f t="shared" si="16"/>
        <v>0</v>
      </c>
      <c r="Q189" s="158">
        <v>1.0499999999999999E-3</v>
      </c>
      <c r="R189" s="158">
        <f t="shared" si="17"/>
        <v>1.4175</v>
      </c>
      <c r="S189" s="158">
        <v>0</v>
      </c>
      <c r="T189" s="159">
        <f t="shared" si="18"/>
        <v>0</v>
      </c>
      <c r="AR189" s="106" t="s">
        <v>352</v>
      </c>
      <c r="AT189" s="106" t="s">
        <v>209</v>
      </c>
      <c r="AU189" s="106" t="s">
        <v>174</v>
      </c>
      <c r="AY189" s="3" t="s">
        <v>194</v>
      </c>
      <c r="BE189" s="81">
        <f t="shared" si="19"/>
        <v>0</v>
      </c>
      <c r="BF189" s="81">
        <f t="shared" si="20"/>
        <v>0</v>
      </c>
      <c r="BG189" s="81">
        <f t="shared" si="21"/>
        <v>0</v>
      </c>
      <c r="BH189" s="81">
        <f t="shared" si="22"/>
        <v>0</v>
      </c>
      <c r="BI189" s="81">
        <f t="shared" si="23"/>
        <v>0</v>
      </c>
      <c r="BJ189" s="3" t="s">
        <v>174</v>
      </c>
      <c r="BK189" s="81">
        <f t="shared" si="24"/>
        <v>0</v>
      </c>
      <c r="BL189" s="3" t="s">
        <v>352</v>
      </c>
      <c r="BM189" s="106" t="s">
        <v>2016</v>
      </c>
    </row>
    <row r="190" spans="2:65" s="18" customFormat="1" ht="21.75" customHeight="1">
      <c r="B190" s="121"/>
      <c r="C190" s="150" t="s">
        <v>566</v>
      </c>
      <c r="D190" s="150" t="s">
        <v>197</v>
      </c>
      <c r="E190" s="151" t="s">
        <v>2017</v>
      </c>
      <c r="F190" s="152" t="s">
        <v>2018</v>
      </c>
      <c r="G190" s="153" t="s">
        <v>284</v>
      </c>
      <c r="H190" s="154">
        <v>15</v>
      </c>
      <c r="I190" s="155"/>
      <c r="J190" s="155">
        <f t="shared" si="15"/>
        <v>0</v>
      </c>
      <c r="K190" s="156"/>
      <c r="L190" s="19"/>
      <c r="M190" s="157" t="s">
        <v>1</v>
      </c>
      <c r="N190" s="120" t="s">
        <v>42</v>
      </c>
      <c r="P190" s="158">
        <f t="shared" si="16"/>
        <v>0</v>
      </c>
      <c r="Q190" s="158">
        <v>0</v>
      </c>
      <c r="R190" s="158">
        <f t="shared" si="17"/>
        <v>0</v>
      </c>
      <c r="S190" s="158">
        <v>0</v>
      </c>
      <c r="T190" s="159">
        <f t="shared" si="18"/>
        <v>0</v>
      </c>
      <c r="AR190" s="106" t="s">
        <v>420</v>
      </c>
      <c r="AT190" s="106" t="s">
        <v>197</v>
      </c>
      <c r="AU190" s="106" t="s">
        <v>174</v>
      </c>
      <c r="AY190" s="3" t="s">
        <v>194</v>
      </c>
      <c r="BE190" s="81">
        <f t="shared" si="19"/>
        <v>0</v>
      </c>
      <c r="BF190" s="81">
        <f t="shared" si="20"/>
        <v>0</v>
      </c>
      <c r="BG190" s="81">
        <f t="shared" si="21"/>
        <v>0</v>
      </c>
      <c r="BH190" s="81">
        <f t="shared" si="22"/>
        <v>0</v>
      </c>
      <c r="BI190" s="81">
        <f t="shared" si="23"/>
        <v>0</v>
      </c>
      <c r="BJ190" s="3" t="s">
        <v>174</v>
      </c>
      <c r="BK190" s="81">
        <f t="shared" si="24"/>
        <v>0</v>
      </c>
      <c r="BL190" s="3" t="s">
        <v>420</v>
      </c>
      <c r="BM190" s="106" t="s">
        <v>2019</v>
      </c>
    </row>
    <row r="191" spans="2:65" s="18" customFormat="1" ht="21.75" customHeight="1">
      <c r="B191" s="121"/>
      <c r="C191" s="150" t="s">
        <v>420</v>
      </c>
      <c r="D191" s="150" t="s">
        <v>197</v>
      </c>
      <c r="E191" s="151" t="s">
        <v>706</v>
      </c>
      <c r="F191" s="152" t="s">
        <v>707</v>
      </c>
      <c r="G191" s="153" t="s">
        <v>284</v>
      </c>
      <c r="H191" s="154">
        <v>1600</v>
      </c>
      <c r="I191" s="155"/>
      <c r="J191" s="155">
        <f t="shared" si="15"/>
        <v>0</v>
      </c>
      <c r="K191" s="156"/>
      <c r="L191" s="19"/>
      <c r="M191" s="157" t="s">
        <v>1</v>
      </c>
      <c r="N191" s="120" t="s">
        <v>42</v>
      </c>
      <c r="P191" s="158">
        <f t="shared" si="16"/>
        <v>0</v>
      </c>
      <c r="Q191" s="158">
        <v>0</v>
      </c>
      <c r="R191" s="158">
        <f t="shared" si="17"/>
        <v>0</v>
      </c>
      <c r="S191" s="158">
        <v>0</v>
      </c>
      <c r="T191" s="159">
        <f t="shared" si="18"/>
        <v>0</v>
      </c>
      <c r="AR191" s="106" t="s">
        <v>420</v>
      </c>
      <c r="AT191" s="106" t="s">
        <v>197</v>
      </c>
      <c r="AU191" s="106" t="s">
        <v>174</v>
      </c>
      <c r="AY191" s="3" t="s">
        <v>194</v>
      </c>
      <c r="BE191" s="81">
        <f t="shared" si="19"/>
        <v>0</v>
      </c>
      <c r="BF191" s="81">
        <f t="shared" si="20"/>
        <v>0</v>
      </c>
      <c r="BG191" s="81">
        <f t="shared" si="21"/>
        <v>0</v>
      </c>
      <c r="BH191" s="81">
        <f t="shared" si="22"/>
        <v>0</v>
      </c>
      <c r="BI191" s="81">
        <f t="shared" si="23"/>
        <v>0</v>
      </c>
      <c r="BJ191" s="3" t="s">
        <v>174</v>
      </c>
      <c r="BK191" s="81">
        <f t="shared" si="24"/>
        <v>0</v>
      </c>
      <c r="BL191" s="3" t="s">
        <v>420</v>
      </c>
      <c r="BM191" s="106" t="s">
        <v>2020</v>
      </c>
    </row>
    <row r="192" spans="2:65" s="18" customFormat="1" ht="24.2" customHeight="1">
      <c r="B192" s="121"/>
      <c r="C192" s="165" t="s">
        <v>573</v>
      </c>
      <c r="D192" s="165" t="s">
        <v>209</v>
      </c>
      <c r="E192" s="166" t="s">
        <v>2021</v>
      </c>
      <c r="F192" s="167" t="s">
        <v>2022</v>
      </c>
      <c r="G192" s="168" t="s">
        <v>284</v>
      </c>
      <c r="H192" s="169">
        <v>1600</v>
      </c>
      <c r="I192" s="170"/>
      <c r="J192" s="170">
        <f t="shared" si="15"/>
        <v>0</v>
      </c>
      <c r="K192" s="171"/>
      <c r="L192" s="172"/>
      <c r="M192" s="173" t="s">
        <v>1</v>
      </c>
      <c r="N192" s="174" t="s">
        <v>42</v>
      </c>
      <c r="P192" s="158">
        <f t="shared" si="16"/>
        <v>0</v>
      </c>
      <c r="Q192" s="158">
        <v>1.6000000000000001E-4</v>
      </c>
      <c r="R192" s="158">
        <f t="shared" si="17"/>
        <v>0.25600000000000001</v>
      </c>
      <c r="S192" s="158">
        <v>0</v>
      </c>
      <c r="T192" s="159">
        <f t="shared" si="18"/>
        <v>0</v>
      </c>
      <c r="AR192" s="106" t="s">
        <v>352</v>
      </c>
      <c r="AT192" s="106" t="s">
        <v>209</v>
      </c>
      <c r="AU192" s="106" t="s">
        <v>174</v>
      </c>
      <c r="AY192" s="3" t="s">
        <v>194</v>
      </c>
      <c r="BE192" s="81">
        <f t="shared" si="19"/>
        <v>0</v>
      </c>
      <c r="BF192" s="81">
        <f t="shared" si="20"/>
        <v>0</v>
      </c>
      <c r="BG192" s="81">
        <f t="shared" si="21"/>
        <v>0</v>
      </c>
      <c r="BH192" s="81">
        <f t="shared" si="22"/>
        <v>0</v>
      </c>
      <c r="BI192" s="81">
        <f t="shared" si="23"/>
        <v>0</v>
      </c>
      <c r="BJ192" s="3" t="s">
        <v>174</v>
      </c>
      <c r="BK192" s="81">
        <f t="shared" si="24"/>
        <v>0</v>
      </c>
      <c r="BL192" s="3" t="s">
        <v>352</v>
      </c>
      <c r="BM192" s="106" t="s">
        <v>2023</v>
      </c>
    </row>
    <row r="193" spans="2:65" s="18" customFormat="1" ht="24.2" customHeight="1">
      <c r="B193" s="121"/>
      <c r="C193" s="150" t="s">
        <v>577</v>
      </c>
      <c r="D193" s="150" t="s">
        <v>197</v>
      </c>
      <c r="E193" s="151" t="s">
        <v>2024</v>
      </c>
      <c r="F193" s="152" t="s">
        <v>2025</v>
      </c>
      <c r="G193" s="153" t="s">
        <v>284</v>
      </c>
      <c r="H193" s="154">
        <v>300</v>
      </c>
      <c r="I193" s="155"/>
      <c r="J193" s="155">
        <f t="shared" si="15"/>
        <v>0</v>
      </c>
      <c r="K193" s="156"/>
      <c r="L193" s="19"/>
      <c r="M193" s="157" t="s">
        <v>1</v>
      </c>
      <c r="N193" s="120" t="s">
        <v>42</v>
      </c>
      <c r="P193" s="158">
        <f t="shared" si="16"/>
        <v>0</v>
      </c>
      <c r="Q193" s="158">
        <v>0</v>
      </c>
      <c r="R193" s="158">
        <f t="shared" si="17"/>
        <v>0</v>
      </c>
      <c r="S193" s="158">
        <v>1.1E-4</v>
      </c>
      <c r="T193" s="159">
        <f t="shared" si="18"/>
        <v>3.3000000000000002E-2</v>
      </c>
      <c r="AR193" s="106" t="s">
        <v>420</v>
      </c>
      <c r="AT193" s="106" t="s">
        <v>197</v>
      </c>
      <c r="AU193" s="106" t="s">
        <v>174</v>
      </c>
      <c r="AY193" s="3" t="s">
        <v>194</v>
      </c>
      <c r="BE193" s="81">
        <f t="shared" si="19"/>
        <v>0</v>
      </c>
      <c r="BF193" s="81">
        <f t="shared" si="20"/>
        <v>0</v>
      </c>
      <c r="BG193" s="81">
        <f t="shared" si="21"/>
        <v>0</v>
      </c>
      <c r="BH193" s="81">
        <f t="shared" si="22"/>
        <v>0</v>
      </c>
      <c r="BI193" s="81">
        <f t="shared" si="23"/>
        <v>0</v>
      </c>
      <c r="BJ193" s="3" t="s">
        <v>174</v>
      </c>
      <c r="BK193" s="81">
        <f t="shared" si="24"/>
        <v>0</v>
      </c>
      <c r="BL193" s="3" t="s">
        <v>420</v>
      </c>
      <c r="BM193" s="106" t="s">
        <v>2026</v>
      </c>
    </row>
    <row r="194" spans="2:65" s="18" customFormat="1" ht="37.9" customHeight="1">
      <c r="B194" s="121"/>
      <c r="C194" s="150" t="s">
        <v>579</v>
      </c>
      <c r="D194" s="150" t="s">
        <v>197</v>
      </c>
      <c r="E194" s="151" t="s">
        <v>2027</v>
      </c>
      <c r="F194" s="152" t="s">
        <v>2028</v>
      </c>
      <c r="G194" s="153" t="s">
        <v>227</v>
      </c>
      <c r="H194" s="154">
        <v>34</v>
      </c>
      <c r="I194" s="155"/>
      <c r="J194" s="155">
        <f t="shared" si="15"/>
        <v>0</v>
      </c>
      <c r="K194" s="156"/>
      <c r="L194" s="19"/>
      <c r="M194" s="157" t="s">
        <v>1</v>
      </c>
      <c r="N194" s="120" t="s">
        <v>42</v>
      </c>
      <c r="P194" s="158">
        <f t="shared" si="16"/>
        <v>0</v>
      </c>
      <c r="Q194" s="158">
        <v>0</v>
      </c>
      <c r="R194" s="158">
        <f t="shared" si="17"/>
        <v>0</v>
      </c>
      <c r="S194" s="158">
        <v>0</v>
      </c>
      <c r="T194" s="159">
        <f t="shared" si="18"/>
        <v>0</v>
      </c>
      <c r="AR194" s="106" t="s">
        <v>420</v>
      </c>
      <c r="AT194" s="106" t="s">
        <v>197</v>
      </c>
      <c r="AU194" s="106" t="s">
        <v>174</v>
      </c>
      <c r="AY194" s="3" t="s">
        <v>194</v>
      </c>
      <c r="BE194" s="81">
        <f t="shared" si="19"/>
        <v>0</v>
      </c>
      <c r="BF194" s="81">
        <f t="shared" si="20"/>
        <v>0</v>
      </c>
      <c r="BG194" s="81">
        <f t="shared" si="21"/>
        <v>0</v>
      </c>
      <c r="BH194" s="81">
        <f t="shared" si="22"/>
        <v>0</v>
      </c>
      <c r="BI194" s="81">
        <f t="shared" si="23"/>
        <v>0</v>
      </c>
      <c r="BJ194" s="3" t="s">
        <v>174</v>
      </c>
      <c r="BK194" s="81">
        <f t="shared" si="24"/>
        <v>0</v>
      </c>
      <c r="BL194" s="3" t="s">
        <v>420</v>
      </c>
      <c r="BM194" s="106" t="s">
        <v>2029</v>
      </c>
    </row>
    <row r="195" spans="2:65" s="137" customFormat="1" ht="22.9" customHeight="1">
      <c r="B195" s="138"/>
      <c r="D195" s="139" t="s">
        <v>75</v>
      </c>
      <c r="E195" s="148" t="s">
        <v>1069</v>
      </c>
      <c r="F195" s="148" t="s">
        <v>1070</v>
      </c>
      <c r="I195" s="141"/>
      <c r="J195" s="149">
        <f>BK195</f>
        <v>0</v>
      </c>
      <c r="L195" s="138"/>
      <c r="M195" s="143"/>
      <c r="P195" s="144">
        <f>SUM(P196:P206)</f>
        <v>0</v>
      </c>
      <c r="R195" s="144">
        <f>SUM(R196:R206)</f>
        <v>0.125</v>
      </c>
      <c r="T195" s="145">
        <f>SUM(T196:T206)</f>
        <v>0</v>
      </c>
      <c r="AR195" s="139" t="s">
        <v>205</v>
      </c>
      <c r="AT195" s="146" t="s">
        <v>75</v>
      </c>
      <c r="AU195" s="146" t="s">
        <v>84</v>
      </c>
      <c r="AY195" s="139" t="s">
        <v>194</v>
      </c>
      <c r="BK195" s="147">
        <f>SUM(BK196:BK206)</f>
        <v>0</v>
      </c>
    </row>
    <row r="196" spans="2:65" s="18" customFormat="1" ht="24.2" customHeight="1">
      <c r="B196" s="121"/>
      <c r="C196" s="150" t="s">
        <v>224</v>
      </c>
      <c r="D196" s="150" t="s">
        <v>197</v>
      </c>
      <c r="E196" s="151" t="s">
        <v>2030</v>
      </c>
      <c r="F196" s="152" t="s">
        <v>2031</v>
      </c>
      <c r="G196" s="153" t="s">
        <v>419</v>
      </c>
      <c r="H196" s="154">
        <v>440</v>
      </c>
      <c r="I196" s="155"/>
      <c r="J196" s="155">
        <f t="shared" ref="J196:J206" si="25">ROUND(I196*H196,2)</f>
        <v>0</v>
      </c>
      <c r="K196" s="156"/>
      <c r="L196" s="19"/>
      <c r="M196" s="157" t="s">
        <v>1</v>
      </c>
      <c r="N196" s="120" t="s">
        <v>42</v>
      </c>
      <c r="P196" s="158">
        <f t="shared" ref="P196:P206" si="26">O196*H196</f>
        <v>0</v>
      </c>
      <c r="Q196" s="158">
        <v>0</v>
      </c>
      <c r="R196" s="158">
        <f t="shared" ref="R196:R206" si="27">Q196*H196</f>
        <v>0</v>
      </c>
      <c r="S196" s="158">
        <v>0</v>
      </c>
      <c r="T196" s="159">
        <f t="shared" ref="T196:T206" si="28">S196*H196</f>
        <v>0</v>
      </c>
      <c r="AR196" s="106" t="s">
        <v>420</v>
      </c>
      <c r="AT196" s="106" t="s">
        <v>197</v>
      </c>
      <c r="AU196" s="106" t="s">
        <v>174</v>
      </c>
      <c r="AY196" s="3" t="s">
        <v>194</v>
      </c>
      <c r="BE196" s="81">
        <f t="shared" ref="BE196:BE206" si="29">IF(N196="základná",J196,0)</f>
        <v>0</v>
      </c>
      <c r="BF196" s="81">
        <f t="shared" ref="BF196:BF206" si="30">IF(N196="znížená",J196,0)</f>
        <v>0</v>
      </c>
      <c r="BG196" s="81">
        <f t="shared" ref="BG196:BG206" si="31">IF(N196="zákl. prenesená",J196,0)</f>
        <v>0</v>
      </c>
      <c r="BH196" s="81">
        <f t="shared" ref="BH196:BH206" si="32">IF(N196="zníž. prenesená",J196,0)</f>
        <v>0</v>
      </c>
      <c r="BI196" s="81">
        <f t="shared" ref="BI196:BI206" si="33">IF(N196="nulová",J196,0)</f>
        <v>0</v>
      </c>
      <c r="BJ196" s="3" t="s">
        <v>174</v>
      </c>
      <c r="BK196" s="81">
        <f t="shared" ref="BK196:BK206" si="34">ROUND(I196*H196,2)</f>
        <v>0</v>
      </c>
      <c r="BL196" s="3" t="s">
        <v>420</v>
      </c>
      <c r="BM196" s="106" t="s">
        <v>2032</v>
      </c>
    </row>
    <row r="197" spans="2:65" s="18" customFormat="1" ht="24.2" customHeight="1">
      <c r="B197" s="121"/>
      <c r="C197" s="150" t="s">
        <v>195</v>
      </c>
      <c r="D197" s="150" t="s">
        <v>197</v>
      </c>
      <c r="E197" s="151" t="s">
        <v>2033</v>
      </c>
      <c r="F197" s="152" t="s">
        <v>2034</v>
      </c>
      <c r="G197" s="153" t="s">
        <v>803</v>
      </c>
      <c r="H197" s="154">
        <v>29.95</v>
      </c>
      <c r="I197" s="155"/>
      <c r="J197" s="155">
        <f t="shared" si="25"/>
        <v>0</v>
      </c>
      <c r="K197" s="156"/>
      <c r="L197" s="19"/>
      <c r="M197" s="157" t="s">
        <v>1</v>
      </c>
      <c r="N197" s="120" t="s">
        <v>42</v>
      </c>
      <c r="P197" s="158">
        <f t="shared" si="26"/>
        <v>0</v>
      </c>
      <c r="Q197" s="158">
        <v>0</v>
      </c>
      <c r="R197" s="158">
        <f t="shared" si="27"/>
        <v>0</v>
      </c>
      <c r="S197" s="158">
        <v>0</v>
      </c>
      <c r="T197" s="159">
        <f t="shared" si="28"/>
        <v>0</v>
      </c>
      <c r="AR197" s="106" t="s">
        <v>420</v>
      </c>
      <c r="AT197" s="106" t="s">
        <v>197</v>
      </c>
      <c r="AU197" s="106" t="s">
        <v>174</v>
      </c>
      <c r="AY197" s="3" t="s">
        <v>194</v>
      </c>
      <c r="BE197" s="81">
        <f t="shared" si="29"/>
        <v>0</v>
      </c>
      <c r="BF197" s="81">
        <f t="shared" si="30"/>
        <v>0</v>
      </c>
      <c r="BG197" s="81">
        <f t="shared" si="31"/>
        <v>0</v>
      </c>
      <c r="BH197" s="81">
        <f t="shared" si="32"/>
        <v>0</v>
      </c>
      <c r="BI197" s="81">
        <f t="shared" si="33"/>
        <v>0</v>
      </c>
      <c r="BJ197" s="3" t="s">
        <v>174</v>
      </c>
      <c r="BK197" s="81">
        <f t="shared" si="34"/>
        <v>0</v>
      </c>
      <c r="BL197" s="3" t="s">
        <v>420</v>
      </c>
      <c r="BM197" s="106" t="s">
        <v>2035</v>
      </c>
    </row>
    <row r="198" spans="2:65" s="18" customFormat="1" ht="24.2" customHeight="1">
      <c r="B198" s="121"/>
      <c r="C198" s="150" t="s">
        <v>232</v>
      </c>
      <c r="D198" s="150" t="s">
        <v>197</v>
      </c>
      <c r="E198" s="151" t="s">
        <v>2036</v>
      </c>
      <c r="F198" s="152" t="s">
        <v>2037</v>
      </c>
      <c r="G198" s="153" t="s">
        <v>284</v>
      </c>
      <c r="H198" s="154">
        <v>1250</v>
      </c>
      <c r="I198" s="155"/>
      <c r="J198" s="155">
        <f t="shared" si="25"/>
        <v>0</v>
      </c>
      <c r="K198" s="156"/>
      <c r="L198" s="19"/>
      <c r="M198" s="157" t="s">
        <v>1</v>
      </c>
      <c r="N198" s="120" t="s">
        <v>42</v>
      </c>
      <c r="P198" s="158">
        <f t="shared" si="26"/>
        <v>0</v>
      </c>
      <c r="Q198" s="158">
        <v>0</v>
      </c>
      <c r="R198" s="158">
        <f t="shared" si="27"/>
        <v>0</v>
      </c>
      <c r="S198" s="158">
        <v>0</v>
      </c>
      <c r="T198" s="159">
        <f t="shared" si="28"/>
        <v>0</v>
      </c>
      <c r="AR198" s="106" t="s">
        <v>420</v>
      </c>
      <c r="AT198" s="106" t="s">
        <v>197</v>
      </c>
      <c r="AU198" s="106" t="s">
        <v>174</v>
      </c>
      <c r="AY198" s="3" t="s">
        <v>194</v>
      </c>
      <c r="BE198" s="81">
        <f t="shared" si="29"/>
        <v>0</v>
      </c>
      <c r="BF198" s="81">
        <f t="shared" si="30"/>
        <v>0</v>
      </c>
      <c r="BG198" s="81">
        <f t="shared" si="31"/>
        <v>0</v>
      </c>
      <c r="BH198" s="81">
        <f t="shared" si="32"/>
        <v>0</v>
      </c>
      <c r="BI198" s="81">
        <f t="shared" si="33"/>
        <v>0</v>
      </c>
      <c r="BJ198" s="3" t="s">
        <v>174</v>
      </c>
      <c r="BK198" s="81">
        <f t="shared" si="34"/>
        <v>0</v>
      </c>
      <c r="BL198" s="3" t="s">
        <v>420</v>
      </c>
      <c r="BM198" s="106" t="s">
        <v>2038</v>
      </c>
    </row>
    <row r="199" spans="2:65" s="18" customFormat="1" ht="24.2" customHeight="1">
      <c r="B199" s="121"/>
      <c r="C199" s="150" t="s">
        <v>236</v>
      </c>
      <c r="D199" s="150" t="s">
        <v>197</v>
      </c>
      <c r="E199" s="151" t="s">
        <v>2039</v>
      </c>
      <c r="F199" s="152" t="s">
        <v>2040</v>
      </c>
      <c r="G199" s="153" t="s">
        <v>803</v>
      </c>
      <c r="H199" s="154">
        <v>350</v>
      </c>
      <c r="I199" s="155"/>
      <c r="J199" s="155">
        <f t="shared" si="25"/>
        <v>0</v>
      </c>
      <c r="K199" s="156"/>
      <c r="L199" s="19"/>
      <c r="M199" s="157" t="s">
        <v>1</v>
      </c>
      <c r="N199" s="120" t="s">
        <v>42</v>
      </c>
      <c r="P199" s="158">
        <f t="shared" si="26"/>
        <v>0</v>
      </c>
      <c r="Q199" s="158">
        <v>0</v>
      </c>
      <c r="R199" s="158">
        <f t="shared" si="27"/>
        <v>0</v>
      </c>
      <c r="S199" s="158">
        <v>0</v>
      </c>
      <c r="T199" s="159">
        <f t="shared" si="28"/>
        <v>0</v>
      </c>
      <c r="AR199" s="106" t="s">
        <v>420</v>
      </c>
      <c r="AT199" s="106" t="s">
        <v>197</v>
      </c>
      <c r="AU199" s="106" t="s">
        <v>174</v>
      </c>
      <c r="AY199" s="3" t="s">
        <v>194</v>
      </c>
      <c r="BE199" s="81">
        <f t="shared" si="29"/>
        <v>0</v>
      </c>
      <c r="BF199" s="81">
        <f t="shared" si="30"/>
        <v>0</v>
      </c>
      <c r="BG199" s="81">
        <f t="shared" si="31"/>
        <v>0</v>
      </c>
      <c r="BH199" s="81">
        <f t="shared" si="32"/>
        <v>0</v>
      </c>
      <c r="BI199" s="81">
        <f t="shared" si="33"/>
        <v>0</v>
      </c>
      <c r="BJ199" s="3" t="s">
        <v>174</v>
      </c>
      <c r="BK199" s="81">
        <f t="shared" si="34"/>
        <v>0</v>
      </c>
      <c r="BL199" s="3" t="s">
        <v>420</v>
      </c>
      <c r="BM199" s="106" t="s">
        <v>2041</v>
      </c>
    </row>
    <row r="200" spans="2:65" s="18" customFormat="1" ht="24.2" customHeight="1">
      <c r="B200" s="121"/>
      <c r="C200" s="150" t="s">
        <v>240</v>
      </c>
      <c r="D200" s="150" t="s">
        <v>197</v>
      </c>
      <c r="E200" s="151" t="s">
        <v>2042</v>
      </c>
      <c r="F200" s="152" t="s">
        <v>2043</v>
      </c>
      <c r="G200" s="153" t="s">
        <v>284</v>
      </c>
      <c r="H200" s="154">
        <v>1250</v>
      </c>
      <c r="I200" s="155"/>
      <c r="J200" s="155">
        <f t="shared" si="25"/>
        <v>0</v>
      </c>
      <c r="K200" s="156"/>
      <c r="L200" s="19"/>
      <c r="M200" s="157" t="s">
        <v>1</v>
      </c>
      <c r="N200" s="120" t="s">
        <v>42</v>
      </c>
      <c r="P200" s="158">
        <f t="shared" si="26"/>
        <v>0</v>
      </c>
      <c r="Q200" s="158">
        <v>0</v>
      </c>
      <c r="R200" s="158">
        <f t="shared" si="27"/>
        <v>0</v>
      </c>
      <c r="S200" s="158">
        <v>0</v>
      </c>
      <c r="T200" s="159">
        <f t="shared" si="28"/>
        <v>0</v>
      </c>
      <c r="AR200" s="106" t="s">
        <v>420</v>
      </c>
      <c r="AT200" s="106" t="s">
        <v>197</v>
      </c>
      <c r="AU200" s="106" t="s">
        <v>174</v>
      </c>
      <c r="AY200" s="3" t="s">
        <v>194</v>
      </c>
      <c r="BE200" s="81">
        <f t="shared" si="29"/>
        <v>0</v>
      </c>
      <c r="BF200" s="81">
        <f t="shared" si="30"/>
        <v>0</v>
      </c>
      <c r="BG200" s="81">
        <f t="shared" si="31"/>
        <v>0</v>
      </c>
      <c r="BH200" s="81">
        <f t="shared" si="32"/>
        <v>0</v>
      </c>
      <c r="BI200" s="81">
        <f t="shared" si="33"/>
        <v>0</v>
      </c>
      <c r="BJ200" s="3" t="s">
        <v>174</v>
      </c>
      <c r="BK200" s="81">
        <f t="shared" si="34"/>
        <v>0</v>
      </c>
      <c r="BL200" s="3" t="s">
        <v>420</v>
      </c>
      <c r="BM200" s="106" t="s">
        <v>2044</v>
      </c>
    </row>
    <row r="201" spans="2:65" s="18" customFormat="1" ht="24.2" customHeight="1">
      <c r="B201" s="121"/>
      <c r="C201" s="150" t="s">
        <v>244</v>
      </c>
      <c r="D201" s="150" t="s">
        <v>197</v>
      </c>
      <c r="E201" s="151" t="s">
        <v>2045</v>
      </c>
      <c r="F201" s="152" t="s">
        <v>2046</v>
      </c>
      <c r="G201" s="153" t="s">
        <v>284</v>
      </c>
      <c r="H201" s="154">
        <v>1250</v>
      </c>
      <c r="I201" s="155"/>
      <c r="J201" s="155">
        <f t="shared" si="25"/>
        <v>0</v>
      </c>
      <c r="K201" s="156"/>
      <c r="L201" s="19"/>
      <c r="M201" s="157" t="s">
        <v>1</v>
      </c>
      <c r="N201" s="120" t="s">
        <v>42</v>
      </c>
      <c r="P201" s="158">
        <f t="shared" si="26"/>
        <v>0</v>
      </c>
      <c r="Q201" s="158">
        <v>0</v>
      </c>
      <c r="R201" s="158">
        <f t="shared" si="27"/>
        <v>0</v>
      </c>
      <c r="S201" s="158">
        <v>0</v>
      </c>
      <c r="T201" s="159">
        <f t="shared" si="28"/>
        <v>0</v>
      </c>
      <c r="AR201" s="106" t="s">
        <v>420</v>
      </c>
      <c r="AT201" s="106" t="s">
        <v>197</v>
      </c>
      <c r="AU201" s="106" t="s">
        <v>174</v>
      </c>
      <c r="AY201" s="3" t="s">
        <v>194</v>
      </c>
      <c r="BE201" s="81">
        <f t="shared" si="29"/>
        <v>0</v>
      </c>
      <c r="BF201" s="81">
        <f t="shared" si="30"/>
        <v>0</v>
      </c>
      <c r="BG201" s="81">
        <f t="shared" si="31"/>
        <v>0</v>
      </c>
      <c r="BH201" s="81">
        <f t="shared" si="32"/>
        <v>0</v>
      </c>
      <c r="BI201" s="81">
        <f t="shared" si="33"/>
        <v>0</v>
      </c>
      <c r="BJ201" s="3" t="s">
        <v>174</v>
      </c>
      <c r="BK201" s="81">
        <f t="shared" si="34"/>
        <v>0</v>
      </c>
      <c r="BL201" s="3" t="s">
        <v>420</v>
      </c>
      <c r="BM201" s="106" t="s">
        <v>2047</v>
      </c>
    </row>
    <row r="202" spans="2:65" s="18" customFormat="1" ht="24.2" customHeight="1">
      <c r="B202" s="121"/>
      <c r="C202" s="165" t="s">
        <v>249</v>
      </c>
      <c r="D202" s="165" t="s">
        <v>209</v>
      </c>
      <c r="E202" s="166" t="s">
        <v>2048</v>
      </c>
      <c r="F202" s="167" t="s">
        <v>2049</v>
      </c>
      <c r="G202" s="168" t="s">
        <v>284</v>
      </c>
      <c r="H202" s="169">
        <v>1250</v>
      </c>
      <c r="I202" s="170"/>
      <c r="J202" s="170">
        <f t="shared" si="25"/>
        <v>0</v>
      </c>
      <c r="K202" s="171"/>
      <c r="L202" s="172"/>
      <c r="M202" s="173" t="s">
        <v>1</v>
      </c>
      <c r="N202" s="174" t="s">
        <v>42</v>
      </c>
      <c r="P202" s="158">
        <f t="shared" si="26"/>
        <v>0</v>
      </c>
      <c r="Q202" s="158">
        <v>1E-4</v>
      </c>
      <c r="R202" s="158">
        <f t="shared" si="27"/>
        <v>0.125</v>
      </c>
      <c r="S202" s="158">
        <v>0</v>
      </c>
      <c r="T202" s="159">
        <f t="shared" si="28"/>
        <v>0</v>
      </c>
      <c r="AR202" s="106" t="s">
        <v>352</v>
      </c>
      <c r="AT202" s="106" t="s">
        <v>209</v>
      </c>
      <c r="AU202" s="106" t="s">
        <v>174</v>
      </c>
      <c r="AY202" s="3" t="s">
        <v>194</v>
      </c>
      <c r="BE202" s="81">
        <f t="shared" si="29"/>
        <v>0</v>
      </c>
      <c r="BF202" s="81">
        <f t="shared" si="30"/>
        <v>0</v>
      </c>
      <c r="BG202" s="81">
        <f t="shared" si="31"/>
        <v>0</v>
      </c>
      <c r="BH202" s="81">
        <f t="shared" si="32"/>
        <v>0</v>
      </c>
      <c r="BI202" s="81">
        <f t="shared" si="33"/>
        <v>0</v>
      </c>
      <c r="BJ202" s="3" t="s">
        <v>174</v>
      </c>
      <c r="BK202" s="81">
        <f t="shared" si="34"/>
        <v>0</v>
      </c>
      <c r="BL202" s="3" t="s">
        <v>352</v>
      </c>
      <c r="BM202" s="106" t="s">
        <v>2050</v>
      </c>
    </row>
    <row r="203" spans="2:65" s="18" customFormat="1" ht="33" customHeight="1">
      <c r="B203" s="121"/>
      <c r="C203" s="150" t="s">
        <v>253</v>
      </c>
      <c r="D203" s="150" t="s">
        <v>197</v>
      </c>
      <c r="E203" s="151" t="s">
        <v>2051</v>
      </c>
      <c r="F203" s="152" t="s">
        <v>2052</v>
      </c>
      <c r="G203" s="153" t="s">
        <v>284</v>
      </c>
      <c r="H203" s="154">
        <v>1250</v>
      </c>
      <c r="I203" s="155"/>
      <c r="J203" s="155">
        <f t="shared" si="25"/>
        <v>0</v>
      </c>
      <c r="K203" s="156"/>
      <c r="L203" s="19"/>
      <c r="M203" s="157" t="s">
        <v>1</v>
      </c>
      <c r="N203" s="120" t="s">
        <v>42</v>
      </c>
      <c r="P203" s="158">
        <f t="shared" si="26"/>
        <v>0</v>
      </c>
      <c r="Q203" s="158">
        <v>0</v>
      </c>
      <c r="R203" s="158">
        <f t="shared" si="27"/>
        <v>0</v>
      </c>
      <c r="S203" s="158">
        <v>0</v>
      </c>
      <c r="T203" s="159">
        <f t="shared" si="28"/>
        <v>0</v>
      </c>
      <c r="AR203" s="106" t="s">
        <v>420</v>
      </c>
      <c r="AT203" s="106" t="s">
        <v>197</v>
      </c>
      <c r="AU203" s="106" t="s">
        <v>174</v>
      </c>
      <c r="AY203" s="3" t="s">
        <v>194</v>
      </c>
      <c r="BE203" s="81">
        <f t="shared" si="29"/>
        <v>0</v>
      </c>
      <c r="BF203" s="81">
        <f t="shared" si="30"/>
        <v>0</v>
      </c>
      <c r="BG203" s="81">
        <f t="shared" si="31"/>
        <v>0</v>
      </c>
      <c r="BH203" s="81">
        <f t="shared" si="32"/>
        <v>0</v>
      </c>
      <c r="BI203" s="81">
        <f t="shared" si="33"/>
        <v>0</v>
      </c>
      <c r="BJ203" s="3" t="s">
        <v>174</v>
      </c>
      <c r="BK203" s="81">
        <f t="shared" si="34"/>
        <v>0</v>
      </c>
      <c r="BL203" s="3" t="s">
        <v>420</v>
      </c>
      <c r="BM203" s="106" t="s">
        <v>2053</v>
      </c>
    </row>
    <row r="204" spans="2:65" s="18" customFormat="1" ht="24.2" customHeight="1">
      <c r="B204" s="121"/>
      <c r="C204" s="150" t="s">
        <v>257</v>
      </c>
      <c r="D204" s="150" t="s">
        <v>197</v>
      </c>
      <c r="E204" s="151" t="s">
        <v>2054</v>
      </c>
      <c r="F204" s="152" t="s">
        <v>2055</v>
      </c>
      <c r="G204" s="153" t="s">
        <v>803</v>
      </c>
      <c r="H204" s="154">
        <v>10</v>
      </c>
      <c r="I204" s="155"/>
      <c r="J204" s="155">
        <f t="shared" si="25"/>
        <v>0</v>
      </c>
      <c r="K204" s="156"/>
      <c r="L204" s="19"/>
      <c r="M204" s="157" t="s">
        <v>1</v>
      </c>
      <c r="N204" s="120" t="s">
        <v>42</v>
      </c>
      <c r="P204" s="158">
        <f t="shared" si="26"/>
        <v>0</v>
      </c>
      <c r="Q204" s="158">
        <v>0</v>
      </c>
      <c r="R204" s="158">
        <f t="shared" si="27"/>
        <v>0</v>
      </c>
      <c r="S204" s="158">
        <v>0</v>
      </c>
      <c r="T204" s="159">
        <f t="shared" si="28"/>
        <v>0</v>
      </c>
      <c r="AR204" s="106" t="s">
        <v>420</v>
      </c>
      <c r="AT204" s="106" t="s">
        <v>197</v>
      </c>
      <c r="AU204" s="106" t="s">
        <v>174</v>
      </c>
      <c r="AY204" s="3" t="s">
        <v>194</v>
      </c>
      <c r="BE204" s="81">
        <f t="shared" si="29"/>
        <v>0</v>
      </c>
      <c r="BF204" s="81">
        <f t="shared" si="30"/>
        <v>0</v>
      </c>
      <c r="BG204" s="81">
        <f t="shared" si="31"/>
        <v>0</v>
      </c>
      <c r="BH204" s="81">
        <f t="shared" si="32"/>
        <v>0</v>
      </c>
      <c r="BI204" s="81">
        <f t="shared" si="33"/>
        <v>0</v>
      </c>
      <c r="BJ204" s="3" t="s">
        <v>174</v>
      </c>
      <c r="BK204" s="81">
        <f t="shared" si="34"/>
        <v>0</v>
      </c>
      <c r="BL204" s="3" t="s">
        <v>420</v>
      </c>
      <c r="BM204" s="106" t="s">
        <v>2056</v>
      </c>
    </row>
    <row r="205" spans="2:65" s="18" customFormat="1" ht="24.2" customHeight="1">
      <c r="B205" s="121"/>
      <c r="C205" s="150" t="s">
        <v>261</v>
      </c>
      <c r="D205" s="150" t="s">
        <v>197</v>
      </c>
      <c r="E205" s="151" t="s">
        <v>2057</v>
      </c>
      <c r="F205" s="152" t="s">
        <v>2058</v>
      </c>
      <c r="G205" s="153" t="s">
        <v>803</v>
      </c>
      <c r="H205" s="154">
        <v>100</v>
      </c>
      <c r="I205" s="155"/>
      <c r="J205" s="155">
        <f t="shared" si="25"/>
        <v>0</v>
      </c>
      <c r="K205" s="156"/>
      <c r="L205" s="19"/>
      <c r="M205" s="157" t="s">
        <v>1</v>
      </c>
      <c r="N205" s="120" t="s">
        <v>42</v>
      </c>
      <c r="P205" s="158">
        <f t="shared" si="26"/>
        <v>0</v>
      </c>
      <c r="Q205" s="158">
        <v>0</v>
      </c>
      <c r="R205" s="158">
        <f t="shared" si="27"/>
        <v>0</v>
      </c>
      <c r="S205" s="158">
        <v>0</v>
      </c>
      <c r="T205" s="159">
        <f t="shared" si="28"/>
        <v>0</v>
      </c>
      <c r="AR205" s="106" t="s">
        <v>420</v>
      </c>
      <c r="AT205" s="106" t="s">
        <v>197</v>
      </c>
      <c r="AU205" s="106" t="s">
        <v>174</v>
      </c>
      <c r="AY205" s="3" t="s">
        <v>194</v>
      </c>
      <c r="BE205" s="81">
        <f t="shared" si="29"/>
        <v>0</v>
      </c>
      <c r="BF205" s="81">
        <f t="shared" si="30"/>
        <v>0</v>
      </c>
      <c r="BG205" s="81">
        <f t="shared" si="31"/>
        <v>0</v>
      </c>
      <c r="BH205" s="81">
        <f t="shared" si="32"/>
        <v>0</v>
      </c>
      <c r="BI205" s="81">
        <f t="shared" si="33"/>
        <v>0</v>
      </c>
      <c r="BJ205" s="3" t="s">
        <v>174</v>
      </c>
      <c r="BK205" s="81">
        <f t="shared" si="34"/>
        <v>0</v>
      </c>
      <c r="BL205" s="3" t="s">
        <v>420</v>
      </c>
      <c r="BM205" s="106" t="s">
        <v>2059</v>
      </c>
    </row>
    <row r="206" spans="2:65" s="18" customFormat="1" ht="33" customHeight="1">
      <c r="B206" s="121"/>
      <c r="C206" s="150" t="s">
        <v>265</v>
      </c>
      <c r="D206" s="150" t="s">
        <v>197</v>
      </c>
      <c r="E206" s="151" t="s">
        <v>2060</v>
      </c>
      <c r="F206" s="152" t="s">
        <v>2061</v>
      </c>
      <c r="G206" s="153" t="s">
        <v>419</v>
      </c>
      <c r="H206" s="154">
        <v>440</v>
      </c>
      <c r="I206" s="155"/>
      <c r="J206" s="155">
        <f t="shared" si="25"/>
        <v>0</v>
      </c>
      <c r="K206" s="156"/>
      <c r="L206" s="19"/>
      <c r="M206" s="160" t="s">
        <v>1</v>
      </c>
      <c r="N206" s="161" t="s">
        <v>42</v>
      </c>
      <c r="O206" s="162"/>
      <c r="P206" s="163">
        <f t="shared" si="26"/>
        <v>0</v>
      </c>
      <c r="Q206" s="163">
        <v>0</v>
      </c>
      <c r="R206" s="163">
        <f t="shared" si="27"/>
        <v>0</v>
      </c>
      <c r="S206" s="163">
        <v>0</v>
      </c>
      <c r="T206" s="164">
        <f t="shared" si="28"/>
        <v>0</v>
      </c>
      <c r="AR206" s="106" t="s">
        <v>420</v>
      </c>
      <c r="AT206" s="106" t="s">
        <v>197</v>
      </c>
      <c r="AU206" s="106" t="s">
        <v>174</v>
      </c>
      <c r="AY206" s="3" t="s">
        <v>194</v>
      </c>
      <c r="BE206" s="81">
        <f t="shared" si="29"/>
        <v>0</v>
      </c>
      <c r="BF206" s="81">
        <f t="shared" si="30"/>
        <v>0</v>
      </c>
      <c r="BG206" s="81">
        <f t="shared" si="31"/>
        <v>0</v>
      </c>
      <c r="BH206" s="81">
        <f t="shared" si="32"/>
        <v>0</v>
      </c>
      <c r="BI206" s="81">
        <f t="shared" si="33"/>
        <v>0</v>
      </c>
      <c r="BJ206" s="3" t="s">
        <v>174</v>
      </c>
      <c r="BK206" s="81">
        <f t="shared" si="34"/>
        <v>0</v>
      </c>
      <c r="BL206" s="3" t="s">
        <v>420</v>
      </c>
      <c r="BM206" s="106" t="s">
        <v>2062</v>
      </c>
    </row>
    <row r="207" spans="2:65" s="18" customFormat="1" ht="6.95" customHeight="1">
      <c r="B207" s="33"/>
      <c r="C207" s="34"/>
      <c r="D207" s="34"/>
      <c r="E207" s="34"/>
      <c r="F207" s="34"/>
      <c r="G207" s="34"/>
      <c r="H207" s="34"/>
      <c r="I207" s="34"/>
      <c r="J207" s="34"/>
      <c r="K207" s="34"/>
      <c r="L207" s="19"/>
    </row>
  </sheetData>
  <autoFilter ref="C131:K206"/>
  <mergeCells count="14">
    <mergeCell ref="D110:F110"/>
    <mergeCell ref="E122:H122"/>
    <mergeCell ref="E124:H124"/>
    <mergeCell ref="L2:V2"/>
    <mergeCell ref="E86:H86"/>
    <mergeCell ref="D106:F106"/>
    <mergeCell ref="D107:F107"/>
    <mergeCell ref="D108:F108"/>
    <mergeCell ref="D109:F109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0"/>
  <sheetViews>
    <sheetView showGridLines="0" topLeftCell="A147" workbookViewId="0">
      <selection activeCell="C117" sqref="C117"/>
    </sheetView>
  </sheetViews>
  <sheetFormatPr defaultRowHeight="11.25"/>
  <cols>
    <col min="1" max="1" width="8.33203125" style="2" customWidth="1"/>
    <col min="2" max="2" width="1.1640625" style="2" customWidth="1"/>
    <col min="3" max="3" width="4.1640625" style="2" customWidth="1"/>
    <col min="4" max="4" width="4.33203125" style="2" customWidth="1"/>
    <col min="5" max="5" width="17.1640625" style="2" customWidth="1"/>
    <col min="6" max="6" width="50.83203125" style="2" customWidth="1"/>
    <col min="7" max="7" width="7.5" style="2" customWidth="1"/>
    <col min="8" max="8" width="14" style="2" customWidth="1"/>
    <col min="9" max="9" width="15.83203125" style="2" customWidth="1"/>
    <col min="10" max="10" width="22.33203125" style="2" customWidth="1"/>
    <col min="11" max="11" width="22.33203125" style="2" hidden="1" customWidth="1"/>
    <col min="12" max="12" width="9.33203125" style="2" customWidth="1"/>
    <col min="13" max="13" width="10.83203125" style="2" hidden="1" customWidth="1"/>
    <col min="14" max="14" width="9.33203125" style="2" hidden="1"/>
    <col min="15" max="20" width="14.1640625" style="2" hidden="1" customWidth="1"/>
    <col min="21" max="21" width="16.33203125" style="2" hidden="1" customWidth="1"/>
    <col min="22" max="22" width="12.33203125" style="2" customWidth="1"/>
    <col min="23" max="23" width="16.33203125" style="2" customWidth="1"/>
    <col min="24" max="24" width="12.33203125" style="2" customWidth="1"/>
    <col min="25" max="25" width="15" style="2" customWidth="1"/>
    <col min="26" max="26" width="11" style="2" customWidth="1"/>
    <col min="27" max="27" width="15" style="2" customWidth="1"/>
    <col min="28" max="28" width="16.33203125" style="2" customWidth="1"/>
    <col min="29" max="29" width="11" style="2" customWidth="1"/>
    <col min="30" max="30" width="15" style="2" customWidth="1"/>
    <col min="31" max="31" width="16.33203125" style="2" customWidth="1"/>
    <col min="32" max="43" width="9.33203125" style="2"/>
    <col min="44" max="65" width="9.33203125" style="2" hidden="1"/>
    <col min="66" max="16384" width="9.33203125" style="2"/>
  </cols>
  <sheetData>
    <row r="2" spans="2:46" ht="36.950000000000003" customHeight="1">
      <c r="L2" s="210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3" t="s">
        <v>107</v>
      </c>
    </row>
    <row r="3" spans="2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76</v>
      </c>
    </row>
    <row r="4" spans="2:46" ht="24.95" customHeight="1">
      <c r="B4" s="6"/>
      <c r="D4" s="7" t="s">
        <v>152</v>
      </c>
      <c r="L4" s="6"/>
      <c r="M4" s="85" t="s">
        <v>9</v>
      </c>
      <c r="AT4" s="3" t="s">
        <v>3</v>
      </c>
    </row>
    <row r="5" spans="2:46" ht="6.95" customHeight="1">
      <c r="B5" s="6"/>
      <c r="L5" s="6"/>
    </row>
    <row r="6" spans="2:46" ht="12" customHeight="1">
      <c r="B6" s="6"/>
      <c r="D6" s="12" t="s">
        <v>15</v>
      </c>
      <c r="L6" s="6"/>
    </row>
    <row r="7" spans="2:46" ht="26.25" customHeight="1">
      <c r="B7" s="6"/>
      <c r="E7" s="226" t="str">
        <f>'Rekapitulácia stavby'!K6</f>
        <v>25A092 - 17981 - VAR ESt. 110 kV - doplnenie kompenzačnej tlmivky VVN a rekonštrukcia súvisiacich zariadení (II. časť  -</v>
      </c>
      <c r="F7" s="227"/>
      <c r="G7" s="227"/>
      <c r="H7" s="227"/>
      <c r="L7" s="6"/>
    </row>
    <row r="8" spans="2:46" s="18" customFormat="1" ht="12" customHeight="1">
      <c r="B8" s="19"/>
      <c r="D8" s="12" t="s">
        <v>153</v>
      </c>
      <c r="L8" s="19"/>
    </row>
    <row r="9" spans="2:46" s="18" customFormat="1" ht="16.5" customHeight="1">
      <c r="B9" s="19"/>
      <c r="E9" s="220" t="s">
        <v>2063</v>
      </c>
      <c r="F9" s="228"/>
      <c r="G9" s="228"/>
      <c r="H9" s="228"/>
      <c r="L9" s="19"/>
    </row>
    <row r="10" spans="2:46" s="18" customFormat="1">
      <c r="B10" s="19"/>
      <c r="L10" s="19"/>
    </row>
    <row r="11" spans="2:46" s="18" customFormat="1" ht="12" customHeight="1">
      <c r="B11" s="19"/>
      <c r="D11" s="12" t="s">
        <v>17</v>
      </c>
      <c r="F11" s="13" t="s">
        <v>86</v>
      </c>
      <c r="I11" s="12" t="s">
        <v>18</v>
      </c>
      <c r="J11" s="13" t="s">
        <v>155</v>
      </c>
      <c r="L11" s="19"/>
    </row>
    <row r="12" spans="2:46" s="18" customFormat="1" ht="12" customHeight="1">
      <c r="B12" s="19"/>
      <c r="D12" s="12" t="s">
        <v>19</v>
      </c>
      <c r="F12" s="13" t="s">
        <v>20</v>
      </c>
      <c r="I12" s="12" t="s">
        <v>21</v>
      </c>
      <c r="J12" s="86" t="str">
        <f>'Rekapitulácia stavby'!AN8</f>
        <v>24. 6. 2026</v>
      </c>
      <c r="L12" s="19"/>
    </row>
    <row r="13" spans="2:46" s="18" customFormat="1" ht="21.75" customHeight="1">
      <c r="B13" s="19"/>
      <c r="D13" s="10" t="s">
        <v>156</v>
      </c>
      <c r="F13" s="87" t="s">
        <v>157</v>
      </c>
      <c r="I13" s="10" t="s">
        <v>158</v>
      </c>
      <c r="J13" s="87" t="s">
        <v>159</v>
      </c>
      <c r="L13" s="19"/>
    </row>
    <row r="14" spans="2:46" s="18" customFormat="1" ht="12" customHeight="1">
      <c r="B14" s="19"/>
      <c r="D14" s="12" t="s">
        <v>23</v>
      </c>
      <c r="I14" s="12" t="s">
        <v>24</v>
      </c>
      <c r="J14" s="13" t="s">
        <v>1</v>
      </c>
      <c r="L14" s="19"/>
    </row>
    <row r="15" spans="2:46" s="18" customFormat="1" ht="18" customHeight="1">
      <c r="B15" s="19"/>
      <c r="E15" s="13" t="s">
        <v>25</v>
      </c>
      <c r="I15" s="12" t="s">
        <v>26</v>
      </c>
      <c r="J15" s="13" t="s">
        <v>1</v>
      </c>
      <c r="L15" s="19"/>
    </row>
    <row r="16" spans="2:46" s="18" customFormat="1" ht="6.95" customHeight="1">
      <c r="B16" s="19"/>
      <c r="L16" s="19"/>
    </row>
    <row r="17" spans="2:12" s="18" customFormat="1" ht="12" customHeight="1">
      <c r="B17" s="19"/>
      <c r="D17" s="12" t="s">
        <v>27</v>
      </c>
      <c r="I17" s="12" t="s">
        <v>24</v>
      </c>
      <c r="J17" s="14"/>
      <c r="L17" s="19"/>
    </row>
    <row r="18" spans="2:12" s="18" customFormat="1" ht="18" customHeight="1">
      <c r="B18" s="19"/>
      <c r="E18" s="229"/>
      <c r="F18" s="189"/>
      <c r="G18" s="189"/>
      <c r="H18" s="189"/>
      <c r="I18" s="12" t="s">
        <v>26</v>
      </c>
      <c r="J18" s="14"/>
      <c r="L18" s="19"/>
    </row>
    <row r="19" spans="2:12" s="18" customFormat="1" ht="6.95" customHeight="1">
      <c r="B19" s="19"/>
      <c r="L19" s="19"/>
    </row>
    <row r="20" spans="2:12" s="18" customFormat="1" ht="12" customHeight="1">
      <c r="B20" s="19"/>
      <c r="D20" s="12" t="s">
        <v>28</v>
      </c>
      <c r="I20" s="12" t="s">
        <v>24</v>
      </c>
      <c r="J20" s="13" t="s">
        <v>1</v>
      </c>
      <c r="L20" s="19"/>
    </row>
    <row r="21" spans="2:12" s="18" customFormat="1" ht="18" customHeight="1">
      <c r="B21" s="19"/>
      <c r="E21" s="13" t="s">
        <v>160</v>
      </c>
      <c r="I21" s="12" t="s">
        <v>26</v>
      </c>
      <c r="J21" s="13" t="s">
        <v>1</v>
      </c>
      <c r="L21" s="19"/>
    </row>
    <row r="22" spans="2:12" s="18" customFormat="1" ht="6.95" customHeight="1">
      <c r="B22" s="19"/>
      <c r="L22" s="19"/>
    </row>
    <row r="23" spans="2:12" s="18" customFormat="1" ht="12" customHeight="1">
      <c r="B23" s="19"/>
      <c r="D23" s="12" t="s">
        <v>31</v>
      </c>
      <c r="I23" s="12" t="s">
        <v>24</v>
      </c>
      <c r="J23" s="13" t="str">
        <f>IF('Rekapitulácia stavby'!AN19="","",'Rekapitulácia stavby'!AN19)</f>
        <v/>
      </c>
      <c r="L23" s="19"/>
    </row>
    <row r="24" spans="2:12" s="18" customFormat="1" ht="18" customHeight="1">
      <c r="B24" s="19"/>
      <c r="E24" s="13" t="str">
        <f>IF('Rekapitulácia stavby'!E20="","",'Rekapitulácia stavby'!E20)</f>
        <v xml:space="preserve"> </v>
      </c>
      <c r="I24" s="12" t="s">
        <v>26</v>
      </c>
      <c r="J24" s="13" t="str">
        <f>IF('Rekapitulácia stavby'!AN20="","",'Rekapitulácia stavby'!AN20)</f>
        <v/>
      </c>
      <c r="L24" s="19"/>
    </row>
    <row r="25" spans="2:12" s="18" customFormat="1" ht="6.95" customHeight="1">
      <c r="B25" s="19"/>
      <c r="L25" s="19"/>
    </row>
    <row r="26" spans="2:12" s="18" customFormat="1" ht="12" customHeight="1">
      <c r="B26" s="19"/>
      <c r="D26" s="12" t="s">
        <v>33</v>
      </c>
      <c r="L26" s="19"/>
    </row>
    <row r="27" spans="2:12" s="88" customFormat="1" ht="16.5" customHeight="1">
      <c r="B27" s="89"/>
      <c r="E27" s="194" t="s">
        <v>1</v>
      </c>
      <c r="F27" s="194"/>
      <c r="G27" s="194"/>
      <c r="H27" s="194"/>
      <c r="L27" s="89"/>
    </row>
    <row r="28" spans="2:12" s="18" customFormat="1" ht="6.95" customHeight="1">
      <c r="B28" s="19"/>
      <c r="L28" s="19"/>
    </row>
    <row r="29" spans="2:12" s="18" customFormat="1" ht="6.95" customHeight="1">
      <c r="B29" s="19"/>
      <c r="D29" s="43"/>
      <c r="E29" s="43"/>
      <c r="F29" s="43"/>
      <c r="G29" s="43"/>
      <c r="H29" s="43"/>
      <c r="I29" s="43"/>
      <c r="J29" s="43"/>
      <c r="K29" s="43"/>
      <c r="L29" s="19"/>
    </row>
    <row r="30" spans="2:12" s="18" customFormat="1" ht="14.45" customHeight="1">
      <c r="B30" s="19"/>
      <c r="D30" s="13" t="s">
        <v>161</v>
      </c>
      <c r="J30" s="90">
        <f>J95</f>
        <v>0</v>
      </c>
      <c r="L30" s="19"/>
    </row>
    <row r="31" spans="2:12" s="18" customFormat="1" ht="14.45" customHeight="1">
      <c r="B31" s="19"/>
      <c r="D31" s="17" t="s">
        <v>146</v>
      </c>
      <c r="J31" s="90">
        <f>J103</f>
        <v>0</v>
      </c>
      <c r="L31" s="19"/>
    </row>
    <row r="32" spans="2:12" s="18" customFormat="1" ht="25.35" customHeight="1">
      <c r="B32" s="19"/>
      <c r="D32" s="91" t="s">
        <v>36</v>
      </c>
      <c r="J32" s="92">
        <f>ROUND(J30 + J31, 2)</f>
        <v>0</v>
      </c>
      <c r="L32" s="19"/>
    </row>
    <row r="33" spans="2:12" s="18" customFormat="1" ht="6.95" customHeight="1">
      <c r="B33" s="19"/>
      <c r="D33" s="43"/>
      <c r="E33" s="43"/>
      <c r="F33" s="43"/>
      <c r="G33" s="43"/>
      <c r="H33" s="43"/>
      <c r="I33" s="43"/>
      <c r="J33" s="43"/>
      <c r="K33" s="43"/>
      <c r="L33" s="19"/>
    </row>
    <row r="34" spans="2:12" s="18" customFormat="1" ht="14.45" customHeight="1">
      <c r="B34" s="19"/>
      <c r="F34" s="93" t="s">
        <v>38</v>
      </c>
      <c r="I34" s="93" t="s">
        <v>37</v>
      </c>
      <c r="J34" s="93" t="s">
        <v>39</v>
      </c>
      <c r="L34" s="19"/>
    </row>
    <row r="35" spans="2:12" s="18" customFormat="1" ht="14.45" customHeight="1">
      <c r="B35" s="19"/>
      <c r="D35" s="94" t="s">
        <v>40</v>
      </c>
      <c r="E35" s="24" t="s">
        <v>41</v>
      </c>
      <c r="F35" s="95">
        <f>ROUND((SUM(BE103:BE110) + SUM(BE130:BE189)),  2)</f>
        <v>0</v>
      </c>
      <c r="G35" s="96"/>
      <c r="H35" s="96"/>
      <c r="I35" s="97">
        <v>0.23</v>
      </c>
      <c r="J35" s="95">
        <f>ROUND(((SUM(BE103:BE110) + SUM(BE130:BE189))*I35),  2)</f>
        <v>0</v>
      </c>
      <c r="L35" s="19"/>
    </row>
    <row r="36" spans="2:12" s="18" customFormat="1" ht="14.45" customHeight="1">
      <c r="B36" s="19"/>
      <c r="E36" s="24" t="s">
        <v>42</v>
      </c>
      <c r="F36" s="98">
        <f>ROUND((SUM(BF103:BF110) + SUM(BF130:BF189)),  2)</f>
        <v>0</v>
      </c>
      <c r="I36" s="99">
        <v>0.23</v>
      </c>
      <c r="J36" s="98">
        <f>ROUND(((SUM(BF103:BF110) + SUM(BF130:BF189))*I36),  2)</f>
        <v>0</v>
      </c>
      <c r="L36" s="19"/>
    </row>
    <row r="37" spans="2:12" s="18" customFormat="1" ht="14.45" hidden="1" customHeight="1">
      <c r="B37" s="19"/>
      <c r="E37" s="12" t="s">
        <v>43</v>
      </c>
      <c r="F37" s="98">
        <f>ROUND((SUM(BG103:BG110) + SUM(BG130:BG189)),  2)</f>
        <v>0</v>
      </c>
      <c r="I37" s="99">
        <v>0.23</v>
      </c>
      <c r="J37" s="98">
        <f>0</f>
        <v>0</v>
      </c>
      <c r="L37" s="19"/>
    </row>
    <row r="38" spans="2:12" s="18" customFormat="1" ht="14.45" hidden="1" customHeight="1">
      <c r="B38" s="19"/>
      <c r="E38" s="12" t="s">
        <v>44</v>
      </c>
      <c r="F38" s="98">
        <f>ROUND((SUM(BH103:BH110) + SUM(BH130:BH189)),  2)</f>
        <v>0</v>
      </c>
      <c r="I38" s="99">
        <v>0.23</v>
      </c>
      <c r="J38" s="98">
        <f>0</f>
        <v>0</v>
      </c>
      <c r="L38" s="19"/>
    </row>
    <row r="39" spans="2:12" s="18" customFormat="1" ht="14.45" hidden="1" customHeight="1">
      <c r="B39" s="19"/>
      <c r="E39" s="24" t="s">
        <v>45</v>
      </c>
      <c r="F39" s="95">
        <f>ROUND((SUM(BI103:BI110) + SUM(BI130:BI189)),  2)</f>
        <v>0</v>
      </c>
      <c r="G39" s="96"/>
      <c r="H39" s="96"/>
      <c r="I39" s="97">
        <v>0</v>
      </c>
      <c r="J39" s="95">
        <f>0</f>
        <v>0</v>
      </c>
      <c r="L39" s="19"/>
    </row>
    <row r="40" spans="2:12" s="18" customFormat="1" ht="6.95" customHeight="1">
      <c r="B40" s="19"/>
      <c r="L40" s="19"/>
    </row>
    <row r="41" spans="2:12" s="18" customFormat="1" ht="25.35" customHeight="1">
      <c r="B41" s="19"/>
      <c r="D41" s="27" t="s">
        <v>46</v>
      </c>
      <c r="E41" s="28"/>
      <c r="F41" s="28"/>
      <c r="G41" s="100" t="s">
        <v>47</v>
      </c>
      <c r="H41" s="29" t="s">
        <v>48</v>
      </c>
      <c r="I41" s="28"/>
      <c r="J41" s="101">
        <f>SUM(J32:J39)</f>
        <v>0</v>
      </c>
      <c r="K41" s="102"/>
      <c r="L41" s="19"/>
    </row>
    <row r="42" spans="2:12" s="18" customFormat="1" ht="14.45" customHeight="1">
      <c r="B42" s="19"/>
      <c r="L42" s="19"/>
    </row>
    <row r="43" spans="2:12" ht="14.45" customHeight="1">
      <c r="B43" s="6"/>
      <c r="L43" s="6"/>
    </row>
    <row r="44" spans="2:12" ht="14.45" customHeight="1">
      <c r="B44" s="6"/>
      <c r="L44" s="6"/>
    </row>
    <row r="45" spans="2:12" ht="14.45" customHeight="1">
      <c r="B45" s="6"/>
      <c r="L45" s="6"/>
    </row>
    <row r="46" spans="2:12" ht="14.45" customHeight="1">
      <c r="B46" s="6"/>
      <c r="L46" s="6"/>
    </row>
    <row r="47" spans="2:12" ht="14.45" customHeight="1">
      <c r="B47" s="6"/>
      <c r="L47" s="6"/>
    </row>
    <row r="48" spans="2:12" ht="14.45" customHeight="1">
      <c r="B48" s="6"/>
      <c r="L48" s="6"/>
    </row>
    <row r="49" spans="2:12" s="18" customFormat="1" ht="14.45" customHeight="1">
      <c r="B49" s="19"/>
      <c r="D49" s="30" t="s">
        <v>49</v>
      </c>
      <c r="E49" s="31"/>
      <c r="F49" s="31"/>
      <c r="G49" s="30" t="s">
        <v>50</v>
      </c>
      <c r="H49" s="31"/>
      <c r="I49" s="31"/>
      <c r="J49" s="31"/>
      <c r="K49" s="31"/>
      <c r="L49" s="19"/>
    </row>
    <row r="50" spans="2:12">
      <c r="B50" s="6"/>
      <c r="L50" s="6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 s="18" customFormat="1" ht="12.75">
      <c r="B60" s="19"/>
      <c r="D60" s="32" t="s">
        <v>51</v>
      </c>
      <c r="E60" s="21"/>
      <c r="F60" s="103" t="s">
        <v>52</v>
      </c>
      <c r="G60" s="32" t="s">
        <v>51</v>
      </c>
      <c r="H60" s="21"/>
      <c r="I60" s="21"/>
      <c r="J60" s="104" t="s">
        <v>52</v>
      </c>
      <c r="K60" s="21"/>
      <c r="L60" s="19"/>
    </row>
    <row r="61" spans="2:12">
      <c r="B61" s="6"/>
      <c r="L61" s="6"/>
    </row>
    <row r="62" spans="2:12">
      <c r="B62" s="6"/>
      <c r="L62" s="6"/>
    </row>
    <row r="63" spans="2:12">
      <c r="B63" s="6"/>
      <c r="L63" s="6"/>
    </row>
    <row r="64" spans="2:12" s="18" customFormat="1" ht="12.75">
      <c r="B64" s="19"/>
      <c r="D64" s="30" t="s">
        <v>53</v>
      </c>
      <c r="E64" s="31"/>
      <c r="F64" s="31"/>
      <c r="G64" s="30" t="s">
        <v>54</v>
      </c>
      <c r="H64" s="31"/>
      <c r="I64" s="31"/>
      <c r="J64" s="31"/>
      <c r="K64" s="31"/>
      <c r="L64" s="19"/>
    </row>
    <row r="65" spans="2:12">
      <c r="B65" s="6"/>
      <c r="L65" s="6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 s="18" customFormat="1" ht="12.75">
      <c r="B75" s="19"/>
      <c r="D75" s="32" t="s">
        <v>51</v>
      </c>
      <c r="E75" s="21"/>
      <c r="F75" s="103" t="s">
        <v>52</v>
      </c>
      <c r="G75" s="32" t="s">
        <v>51</v>
      </c>
      <c r="H75" s="21"/>
      <c r="I75" s="21"/>
      <c r="J75" s="104" t="s">
        <v>52</v>
      </c>
      <c r="K75" s="21"/>
      <c r="L75" s="19"/>
    </row>
    <row r="76" spans="2:12" s="18" customFormat="1" ht="14.45" customHeight="1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19"/>
    </row>
    <row r="80" spans="2:12" s="18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19"/>
    </row>
    <row r="81" spans="2:47" s="18" customFormat="1" ht="24.95" customHeight="1">
      <c r="B81" s="19"/>
      <c r="C81" s="7" t="s">
        <v>162</v>
      </c>
      <c r="L81" s="19"/>
    </row>
    <row r="82" spans="2:47" s="18" customFormat="1" ht="6.95" customHeight="1">
      <c r="B82" s="19"/>
      <c r="L82" s="19"/>
    </row>
    <row r="83" spans="2:47" s="18" customFormat="1" ht="12" customHeight="1">
      <c r="B83" s="19"/>
      <c r="C83" s="12" t="s">
        <v>15</v>
      </c>
      <c r="L83" s="19"/>
    </row>
    <row r="84" spans="2:47" s="18" customFormat="1" ht="26.25" customHeight="1">
      <c r="B84" s="19"/>
      <c r="E84" s="226" t="str">
        <f>E7</f>
        <v>25A092 - 17981 - VAR ESt. 110 kV - doplnenie kompenzačnej tlmivky VVN a rekonštrukcia súvisiacich zariadení (II. časť  -</v>
      </c>
      <c r="F84" s="227"/>
      <c r="G84" s="227"/>
      <c r="H84" s="227"/>
      <c r="L84" s="19"/>
    </row>
    <row r="85" spans="2:47" s="18" customFormat="1" ht="12" customHeight="1">
      <c r="B85" s="19"/>
      <c r="C85" s="12" t="s">
        <v>153</v>
      </c>
      <c r="L85" s="19"/>
    </row>
    <row r="86" spans="2:47" s="18" customFormat="1" ht="16.5" customHeight="1">
      <c r="B86" s="19"/>
      <c r="E86" s="220" t="str">
        <f>E9</f>
        <v>SO38 - Osvetlenie R110 kV</v>
      </c>
      <c r="F86" s="228"/>
      <c r="G86" s="228"/>
      <c r="H86" s="228"/>
      <c r="L86" s="19"/>
    </row>
    <row r="87" spans="2:47" s="18" customFormat="1" ht="6.95" customHeight="1">
      <c r="B87" s="19"/>
      <c r="L87" s="19"/>
    </row>
    <row r="88" spans="2:47" s="18" customFormat="1" ht="12" customHeight="1">
      <c r="B88" s="19"/>
      <c r="C88" s="12" t="s">
        <v>19</v>
      </c>
      <c r="F88" s="13" t="str">
        <f>F12</f>
        <v>Košice</v>
      </c>
      <c r="I88" s="12" t="s">
        <v>21</v>
      </c>
      <c r="J88" s="86" t="str">
        <f>IF(J12="","",J12)</f>
        <v>24. 6. 2026</v>
      </c>
      <c r="L88" s="19"/>
    </row>
    <row r="89" spans="2:47" s="18" customFormat="1" ht="6.95" customHeight="1">
      <c r="B89" s="19"/>
      <c r="L89" s="19"/>
    </row>
    <row r="90" spans="2:47" s="18" customFormat="1" ht="15.2" customHeight="1">
      <c r="B90" s="19"/>
      <c r="C90" s="12" t="s">
        <v>23</v>
      </c>
      <c r="F90" s="13" t="str">
        <f>E15</f>
        <v>Stredoslovenská distribučná, a.s.</v>
      </c>
      <c r="I90" s="12" t="s">
        <v>28</v>
      </c>
      <c r="J90" s="105" t="str">
        <f>E21</f>
        <v>Ing.Jaroslav Kločanka</v>
      </c>
      <c r="L90" s="19"/>
    </row>
    <row r="91" spans="2:47" s="18" customFormat="1" ht="15.2" customHeight="1">
      <c r="B91" s="19"/>
      <c r="C91" s="12" t="s">
        <v>27</v>
      </c>
      <c r="F91" s="13" t="str">
        <f>IF(E18="","",E18)</f>
        <v/>
      </c>
      <c r="I91" s="12" t="s">
        <v>31</v>
      </c>
      <c r="J91" s="105" t="str">
        <f>E24</f>
        <v xml:space="preserve"> </v>
      </c>
      <c r="L91" s="19"/>
    </row>
    <row r="92" spans="2:47" s="18" customFormat="1" ht="10.35" customHeight="1">
      <c r="B92" s="19"/>
      <c r="L92" s="19"/>
    </row>
    <row r="93" spans="2:47" s="18" customFormat="1" ht="29.25" customHeight="1">
      <c r="B93" s="19"/>
      <c r="C93" s="106" t="s">
        <v>163</v>
      </c>
      <c r="J93" s="107" t="s">
        <v>164</v>
      </c>
      <c r="L93" s="19"/>
    </row>
    <row r="94" spans="2:47" s="18" customFormat="1" ht="10.35" customHeight="1">
      <c r="B94" s="19"/>
      <c r="L94" s="19"/>
    </row>
    <row r="95" spans="2:47" s="18" customFormat="1" ht="22.9" customHeight="1">
      <c r="B95" s="19"/>
      <c r="C95" s="108" t="s">
        <v>165</v>
      </c>
      <c r="J95" s="92">
        <f>J130</f>
        <v>0</v>
      </c>
      <c r="L95" s="19"/>
      <c r="AU95" s="3" t="s">
        <v>166</v>
      </c>
    </row>
    <row r="96" spans="2:47" s="109" customFormat="1" ht="24.95" customHeight="1">
      <c r="B96" s="110"/>
      <c r="D96" s="111" t="s">
        <v>167</v>
      </c>
      <c r="E96" s="112"/>
      <c r="F96" s="112"/>
      <c r="G96" s="112"/>
      <c r="H96" s="112"/>
      <c r="I96" s="112"/>
      <c r="J96" s="113">
        <f>J131</f>
        <v>0</v>
      </c>
      <c r="L96" s="110"/>
    </row>
    <row r="97" spans="2:65" s="114" customFormat="1" ht="19.899999999999999" customHeight="1">
      <c r="B97" s="115"/>
      <c r="D97" s="116" t="s">
        <v>343</v>
      </c>
      <c r="E97" s="117"/>
      <c r="F97" s="117"/>
      <c r="G97" s="117"/>
      <c r="H97" s="117"/>
      <c r="I97" s="117"/>
      <c r="J97" s="118">
        <f>J132</f>
        <v>0</v>
      </c>
      <c r="L97" s="115"/>
    </row>
    <row r="98" spans="2:65" s="109" customFormat="1" ht="24.95" customHeight="1">
      <c r="B98" s="110"/>
      <c r="D98" s="111" t="s">
        <v>169</v>
      </c>
      <c r="E98" s="112"/>
      <c r="F98" s="112"/>
      <c r="G98" s="112"/>
      <c r="H98" s="112"/>
      <c r="I98" s="112"/>
      <c r="J98" s="113">
        <f>J139</f>
        <v>0</v>
      </c>
      <c r="L98" s="110"/>
    </row>
    <row r="99" spans="2:65" s="114" customFormat="1" ht="19.899999999999999" customHeight="1">
      <c r="B99" s="115"/>
      <c r="D99" s="116" t="s">
        <v>344</v>
      </c>
      <c r="E99" s="117"/>
      <c r="F99" s="117"/>
      <c r="G99" s="117"/>
      <c r="H99" s="117"/>
      <c r="I99" s="117"/>
      <c r="J99" s="118">
        <f>J140</f>
        <v>0</v>
      </c>
      <c r="L99" s="115"/>
    </row>
    <row r="100" spans="2:65" s="114" customFormat="1" ht="19.899999999999999" customHeight="1">
      <c r="B100" s="115"/>
      <c r="D100" s="116" t="s">
        <v>717</v>
      </c>
      <c r="E100" s="117"/>
      <c r="F100" s="117"/>
      <c r="G100" s="117"/>
      <c r="H100" s="117"/>
      <c r="I100" s="117"/>
      <c r="J100" s="118">
        <f>J179</f>
        <v>0</v>
      </c>
      <c r="L100" s="115"/>
    </row>
    <row r="101" spans="2:65" s="18" customFormat="1" ht="21.75" customHeight="1">
      <c r="B101" s="19"/>
      <c r="L101" s="19"/>
    </row>
    <row r="102" spans="2:65" s="18" customFormat="1" ht="6.95" customHeight="1">
      <c r="B102" s="19"/>
      <c r="L102" s="19"/>
    </row>
    <row r="103" spans="2:65" s="18" customFormat="1" ht="29.25" customHeight="1">
      <c r="B103" s="19"/>
      <c r="C103" s="108" t="s">
        <v>171</v>
      </c>
      <c r="J103" s="119">
        <f>ROUND(J104 + J105 + J106 + J107 + J108 + J109,2)</f>
        <v>0</v>
      </c>
      <c r="L103" s="19"/>
      <c r="N103" s="120" t="s">
        <v>40</v>
      </c>
    </row>
    <row r="104" spans="2:65" s="18" customFormat="1" ht="18" customHeight="1">
      <c r="B104" s="121"/>
      <c r="C104" s="122"/>
      <c r="D104" s="185" t="s">
        <v>172</v>
      </c>
      <c r="E104" s="185"/>
      <c r="F104" s="185"/>
      <c r="G104" s="122"/>
      <c r="H104" s="122"/>
      <c r="I104" s="122"/>
      <c r="J104" s="123">
        <v>0</v>
      </c>
      <c r="K104" s="122"/>
      <c r="L104" s="121"/>
      <c r="M104" s="122"/>
      <c r="N104" s="79" t="s">
        <v>42</v>
      </c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4" t="s">
        <v>173</v>
      </c>
      <c r="AZ104" s="122"/>
      <c r="BA104" s="122"/>
      <c r="BB104" s="122"/>
      <c r="BC104" s="122"/>
      <c r="BD104" s="122"/>
      <c r="BE104" s="125">
        <f t="shared" ref="BE104:BE109" si="0">IF(N104="základná",J104,0)</f>
        <v>0</v>
      </c>
      <c r="BF104" s="125">
        <f t="shared" ref="BF104:BF109" si="1">IF(N104="znížená",J104,0)</f>
        <v>0</v>
      </c>
      <c r="BG104" s="125">
        <f t="shared" ref="BG104:BG109" si="2">IF(N104="zákl. prenesená",J104,0)</f>
        <v>0</v>
      </c>
      <c r="BH104" s="125">
        <f t="shared" ref="BH104:BH109" si="3">IF(N104="zníž. prenesená",J104,0)</f>
        <v>0</v>
      </c>
      <c r="BI104" s="125">
        <f t="shared" ref="BI104:BI109" si="4">IF(N104="nulová",J104,0)</f>
        <v>0</v>
      </c>
      <c r="BJ104" s="124" t="s">
        <v>174</v>
      </c>
      <c r="BK104" s="122"/>
      <c r="BL104" s="122"/>
      <c r="BM104" s="122"/>
    </row>
    <row r="105" spans="2:65" s="18" customFormat="1" ht="18" customHeight="1">
      <c r="B105" s="121"/>
      <c r="C105" s="122"/>
      <c r="D105" s="185" t="s">
        <v>175</v>
      </c>
      <c r="E105" s="185"/>
      <c r="F105" s="185"/>
      <c r="G105" s="122"/>
      <c r="H105" s="122"/>
      <c r="I105" s="122"/>
      <c r="J105" s="123">
        <v>0</v>
      </c>
      <c r="K105" s="122"/>
      <c r="L105" s="121"/>
      <c r="M105" s="122"/>
      <c r="N105" s="79" t="s">
        <v>42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4" t="s">
        <v>173</v>
      </c>
      <c r="AZ105" s="122"/>
      <c r="BA105" s="122"/>
      <c r="BB105" s="122"/>
      <c r="BC105" s="122"/>
      <c r="BD105" s="122"/>
      <c r="BE105" s="125">
        <f t="shared" si="0"/>
        <v>0</v>
      </c>
      <c r="BF105" s="125">
        <f t="shared" si="1"/>
        <v>0</v>
      </c>
      <c r="BG105" s="125">
        <f t="shared" si="2"/>
        <v>0</v>
      </c>
      <c r="BH105" s="125">
        <f t="shared" si="3"/>
        <v>0</v>
      </c>
      <c r="BI105" s="125">
        <f t="shared" si="4"/>
        <v>0</v>
      </c>
      <c r="BJ105" s="124" t="s">
        <v>174</v>
      </c>
      <c r="BK105" s="122"/>
      <c r="BL105" s="122"/>
      <c r="BM105" s="122"/>
    </row>
    <row r="106" spans="2:65" s="18" customFormat="1" ht="18" customHeight="1">
      <c r="B106" s="121"/>
      <c r="C106" s="122"/>
      <c r="D106" s="185" t="s">
        <v>176</v>
      </c>
      <c r="E106" s="185"/>
      <c r="F106" s="185"/>
      <c r="G106" s="122"/>
      <c r="H106" s="122"/>
      <c r="I106" s="122"/>
      <c r="J106" s="123">
        <v>0</v>
      </c>
      <c r="K106" s="122"/>
      <c r="L106" s="121"/>
      <c r="M106" s="122"/>
      <c r="N106" s="79" t="s">
        <v>42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4" t="s">
        <v>173</v>
      </c>
      <c r="AZ106" s="122"/>
      <c r="BA106" s="122"/>
      <c r="BB106" s="122"/>
      <c r="BC106" s="122"/>
      <c r="BD106" s="122"/>
      <c r="BE106" s="125">
        <f t="shared" si="0"/>
        <v>0</v>
      </c>
      <c r="BF106" s="125">
        <f t="shared" si="1"/>
        <v>0</v>
      </c>
      <c r="BG106" s="125">
        <f t="shared" si="2"/>
        <v>0</v>
      </c>
      <c r="BH106" s="125">
        <f t="shared" si="3"/>
        <v>0</v>
      </c>
      <c r="BI106" s="125">
        <f t="shared" si="4"/>
        <v>0</v>
      </c>
      <c r="BJ106" s="124" t="s">
        <v>174</v>
      </c>
      <c r="BK106" s="122"/>
      <c r="BL106" s="122"/>
      <c r="BM106" s="122"/>
    </row>
    <row r="107" spans="2:65" s="18" customFormat="1" ht="18" customHeight="1">
      <c r="B107" s="121"/>
      <c r="C107" s="122"/>
      <c r="D107" s="185" t="s">
        <v>177</v>
      </c>
      <c r="E107" s="185"/>
      <c r="F107" s="185"/>
      <c r="G107" s="122"/>
      <c r="H107" s="122"/>
      <c r="I107" s="122"/>
      <c r="J107" s="123">
        <v>0</v>
      </c>
      <c r="K107" s="122"/>
      <c r="L107" s="121"/>
      <c r="M107" s="122"/>
      <c r="N107" s="79" t="s">
        <v>42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4" t="s">
        <v>173</v>
      </c>
      <c r="AZ107" s="122"/>
      <c r="BA107" s="122"/>
      <c r="BB107" s="122"/>
      <c r="BC107" s="122"/>
      <c r="BD107" s="122"/>
      <c r="BE107" s="125">
        <f t="shared" si="0"/>
        <v>0</v>
      </c>
      <c r="BF107" s="125">
        <f t="shared" si="1"/>
        <v>0</v>
      </c>
      <c r="BG107" s="125">
        <f t="shared" si="2"/>
        <v>0</v>
      </c>
      <c r="BH107" s="125">
        <f t="shared" si="3"/>
        <v>0</v>
      </c>
      <c r="BI107" s="125">
        <f t="shared" si="4"/>
        <v>0</v>
      </c>
      <c r="BJ107" s="124" t="s">
        <v>174</v>
      </c>
      <c r="BK107" s="122"/>
      <c r="BL107" s="122"/>
      <c r="BM107" s="122"/>
    </row>
    <row r="108" spans="2:65" s="18" customFormat="1" ht="18" customHeight="1">
      <c r="B108" s="121"/>
      <c r="C108" s="122"/>
      <c r="D108" s="185" t="s">
        <v>178</v>
      </c>
      <c r="E108" s="185"/>
      <c r="F108" s="185"/>
      <c r="G108" s="122"/>
      <c r="H108" s="122"/>
      <c r="I108" s="122"/>
      <c r="J108" s="123">
        <v>0</v>
      </c>
      <c r="K108" s="122"/>
      <c r="L108" s="121"/>
      <c r="M108" s="122"/>
      <c r="N108" s="79" t="s">
        <v>42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4" t="s">
        <v>173</v>
      </c>
      <c r="AZ108" s="122"/>
      <c r="BA108" s="122"/>
      <c r="BB108" s="122"/>
      <c r="BC108" s="122"/>
      <c r="BD108" s="122"/>
      <c r="BE108" s="125">
        <f t="shared" si="0"/>
        <v>0</v>
      </c>
      <c r="BF108" s="125">
        <f t="shared" si="1"/>
        <v>0</v>
      </c>
      <c r="BG108" s="125">
        <f t="shared" si="2"/>
        <v>0</v>
      </c>
      <c r="BH108" s="125">
        <f t="shared" si="3"/>
        <v>0</v>
      </c>
      <c r="BI108" s="125">
        <f t="shared" si="4"/>
        <v>0</v>
      </c>
      <c r="BJ108" s="124" t="s">
        <v>174</v>
      </c>
      <c r="BK108" s="122"/>
      <c r="BL108" s="122"/>
      <c r="BM108" s="122"/>
    </row>
    <row r="109" spans="2:65" s="18" customFormat="1" ht="18" customHeight="1">
      <c r="B109" s="121"/>
      <c r="C109" s="122"/>
      <c r="D109" s="126" t="s">
        <v>179</v>
      </c>
      <c r="E109" s="122"/>
      <c r="F109" s="122"/>
      <c r="G109" s="122"/>
      <c r="H109" s="122"/>
      <c r="I109" s="122"/>
      <c r="J109" s="123">
        <f>ROUND(J30*T109,2)</f>
        <v>0</v>
      </c>
      <c r="K109" s="122"/>
      <c r="L109" s="121"/>
      <c r="M109" s="122"/>
      <c r="N109" s="79" t="s">
        <v>42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4" t="s">
        <v>180</v>
      </c>
      <c r="AZ109" s="122"/>
      <c r="BA109" s="122"/>
      <c r="BB109" s="122"/>
      <c r="BC109" s="122"/>
      <c r="BD109" s="122"/>
      <c r="BE109" s="125">
        <f t="shared" si="0"/>
        <v>0</v>
      </c>
      <c r="BF109" s="125">
        <f t="shared" si="1"/>
        <v>0</v>
      </c>
      <c r="BG109" s="125">
        <f t="shared" si="2"/>
        <v>0</v>
      </c>
      <c r="BH109" s="125">
        <f t="shared" si="3"/>
        <v>0</v>
      </c>
      <c r="BI109" s="125">
        <f t="shared" si="4"/>
        <v>0</v>
      </c>
      <c r="BJ109" s="124" t="s">
        <v>174</v>
      </c>
      <c r="BK109" s="122"/>
      <c r="BL109" s="122"/>
      <c r="BM109" s="122"/>
    </row>
    <row r="110" spans="2:65" s="18" customFormat="1">
      <c r="B110" s="19"/>
      <c r="L110" s="19"/>
    </row>
    <row r="111" spans="2:65" s="18" customFormat="1" ht="29.25" customHeight="1">
      <c r="B111" s="19"/>
      <c r="C111" s="53" t="s">
        <v>151</v>
      </c>
      <c r="J111" s="92">
        <f>ROUND(J95+J103,2)</f>
        <v>0</v>
      </c>
      <c r="L111" s="19"/>
    </row>
    <row r="112" spans="2:65" s="18" customFormat="1" ht="6.95" customHeight="1"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19"/>
    </row>
    <row r="116" spans="2:12" s="18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19"/>
    </row>
    <row r="117" spans="2:12" s="18" customFormat="1" ht="24.95" customHeight="1">
      <c r="B117" s="19"/>
      <c r="C117" s="7" t="s">
        <v>3460</v>
      </c>
      <c r="L117" s="19"/>
    </row>
    <row r="118" spans="2:12" s="18" customFormat="1" ht="6.95" customHeight="1">
      <c r="B118" s="19"/>
      <c r="L118" s="19"/>
    </row>
    <row r="119" spans="2:12" s="18" customFormat="1" ht="12" customHeight="1">
      <c r="B119" s="19"/>
      <c r="C119" s="12" t="s">
        <v>15</v>
      </c>
      <c r="L119" s="19"/>
    </row>
    <row r="120" spans="2:12" s="18" customFormat="1" ht="26.25" customHeight="1">
      <c r="B120" s="19"/>
      <c r="E120" s="226" t="str">
        <f>E7</f>
        <v>25A092 - 17981 - VAR ESt. 110 kV - doplnenie kompenzačnej tlmivky VVN a rekonštrukcia súvisiacich zariadení (II. časť  -</v>
      </c>
      <c r="F120" s="227"/>
      <c r="G120" s="227"/>
      <c r="H120" s="227"/>
      <c r="L120" s="19"/>
    </row>
    <row r="121" spans="2:12" s="18" customFormat="1" ht="12" customHeight="1">
      <c r="B121" s="19"/>
      <c r="C121" s="12" t="s">
        <v>153</v>
      </c>
      <c r="L121" s="19"/>
    </row>
    <row r="122" spans="2:12" s="18" customFormat="1" ht="16.5" customHeight="1">
      <c r="B122" s="19"/>
      <c r="E122" s="220" t="str">
        <f>E9</f>
        <v>SO38 - Osvetlenie R110 kV</v>
      </c>
      <c r="F122" s="228"/>
      <c r="G122" s="228"/>
      <c r="H122" s="228"/>
      <c r="L122" s="19"/>
    </row>
    <row r="123" spans="2:12" s="18" customFormat="1" ht="6.95" customHeight="1">
      <c r="B123" s="19"/>
      <c r="L123" s="19"/>
    </row>
    <row r="124" spans="2:12" s="18" customFormat="1" ht="12" customHeight="1">
      <c r="B124" s="19"/>
      <c r="C124" s="12" t="s">
        <v>19</v>
      </c>
      <c r="F124" s="13" t="str">
        <f>F12</f>
        <v>Košice</v>
      </c>
      <c r="I124" s="12" t="s">
        <v>21</v>
      </c>
      <c r="J124" s="86" t="str">
        <f>IF(J12="","",J12)</f>
        <v>24. 6. 2026</v>
      </c>
      <c r="L124" s="19"/>
    </row>
    <row r="125" spans="2:12" s="18" customFormat="1" ht="6.95" customHeight="1">
      <c r="B125" s="19"/>
      <c r="L125" s="19"/>
    </row>
    <row r="126" spans="2:12" s="18" customFormat="1" ht="15.2" customHeight="1">
      <c r="B126" s="19"/>
      <c r="C126" s="12" t="s">
        <v>23</v>
      </c>
      <c r="F126" s="13" t="str">
        <f>E15</f>
        <v>Stredoslovenská distribučná, a.s.</v>
      </c>
      <c r="I126" s="12" t="s">
        <v>28</v>
      </c>
      <c r="J126" s="105" t="str">
        <f>E21</f>
        <v>Ing.Jaroslav Kločanka</v>
      </c>
      <c r="L126" s="19"/>
    </row>
    <row r="127" spans="2:12" s="18" customFormat="1" ht="15.2" customHeight="1">
      <c r="B127" s="19"/>
      <c r="C127" s="12" t="s">
        <v>27</v>
      </c>
      <c r="F127" s="13" t="str">
        <f>IF(E18="","",E18)</f>
        <v/>
      </c>
      <c r="I127" s="12" t="s">
        <v>31</v>
      </c>
      <c r="J127" s="105" t="str">
        <f>E24</f>
        <v xml:space="preserve"> </v>
      </c>
      <c r="L127" s="19"/>
    </row>
    <row r="128" spans="2:12" s="18" customFormat="1" ht="10.35" customHeight="1">
      <c r="B128" s="19"/>
      <c r="L128" s="19"/>
    </row>
    <row r="129" spans="2:65" s="127" customFormat="1" ht="29.25" customHeight="1">
      <c r="B129" s="128"/>
      <c r="C129" s="129" t="s">
        <v>181</v>
      </c>
      <c r="D129" s="130" t="s">
        <v>61</v>
      </c>
      <c r="E129" s="130" t="s">
        <v>57</v>
      </c>
      <c r="F129" s="130" t="s">
        <v>58</v>
      </c>
      <c r="G129" s="130" t="s">
        <v>182</v>
      </c>
      <c r="H129" s="130" t="s">
        <v>183</v>
      </c>
      <c r="I129" s="130" t="s">
        <v>184</v>
      </c>
      <c r="J129" s="131" t="s">
        <v>164</v>
      </c>
      <c r="K129" s="132" t="s">
        <v>185</v>
      </c>
      <c r="L129" s="128"/>
      <c r="M129" s="47" t="s">
        <v>1</v>
      </c>
      <c r="N129" s="48" t="s">
        <v>40</v>
      </c>
      <c r="O129" s="48" t="s">
        <v>186</v>
      </c>
      <c r="P129" s="48" t="s">
        <v>187</v>
      </c>
      <c r="Q129" s="48" t="s">
        <v>188</v>
      </c>
      <c r="R129" s="48" t="s">
        <v>189</v>
      </c>
      <c r="S129" s="48" t="s">
        <v>190</v>
      </c>
      <c r="T129" s="49" t="s">
        <v>191</v>
      </c>
    </row>
    <row r="130" spans="2:65" s="18" customFormat="1" ht="22.9" customHeight="1">
      <c r="B130" s="19"/>
      <c r="C130" s="53" t="s">
        <v>161</v>
      </c>
      <c r="J130" s="133">
        <f>BK130</f>
        <v>0</v>
      </c>
      <c r="L130" s="19"/>
      <c r="M130" s="50"/>
      <c r="N130" s="43"/>
      <c r="O130" s="43"/>
      <c r="P130" s="134">
        <f>P131+P139</f>
        <v>0</v>
      </c>
      <c r="Q130" s="43"/>
      <c r="R130" s="134">
        <f>R131+R139</f>
        <v>493.57530000000003</v>
      </c>
      <c r="S130" s="43"/>
      <c r="T130" s="135">
        <f>T131+T139</f>
        <v>0</v>
      </c>
      <c r="AT130" s="3" t="s">
        <v>75</v>
      </c>
      <c r="AU130" s="3" t="s">
        <v>166</v>
      </c>
      <c r="BK130" s="136">
        <f>BK131+BK139</f>
        <v>0</v>
      </c>
    </row>
    <row r="131" spans="2:65" s="137" customFormat="1" ht="25.9" customHeight="1">
      <c r="B131" s="138"/>
      <c r="D131" s="139" t="s">
        <v>75</v>
      </c>
      <c r="E131" s="140" t="s">
        <v>192</v>
      </c>
      <c r="F131" s="140" t="s">
        <v>193</v>
      </c>
      <c r="I131" s="141"/>
      <c r="J131" s="142">
        <f>BK131</f>
        <v>0</v>
      </c>
      <c r="L131" s="138"/>
      <c r="M131" s="143"/>
      <c r="P131" s="144">
        <f>P132</f>
        <v>0</v>
      </c>
      <c r="R131" s="144">
        <f>R132</f>
        <v>0</v>
      </c>
      <c r="T131" s="145">
        <f>T132</f>
        <v>0</v>
      </c>
      <c r="AR131" s="139" t="s">
        <v>84</v>
      </c>
      <c r="AT131" s="146" t="s">
        <v>75</v>
      </c>
      <c r="AU131" s="146" t="s">
        <v>76</v>
      </c>
      <c r="AY131" s="139" t="s">
        <v>194</v>
      </c>
      <c r="BK131" s="147">
        <f>BK132</f>
        <v>0</v>
      </c>
    </row>
    <row r="132" spans="2:65" s="137" customFormat="1" ht="22.9" customHeight="1">
      <c r="B132" s="138"/>
      <c r="D132" s="139" t="s">
        <v>75</v>
      </c>
      <c r="E132" s="148" t="s">
        <v>354</v>
      </c>
      <c r="F132" s="148" t="s">
        <v>355</v>
      </c>
      <c r="I132" s="141"/>
      <c r="J132" s="149">
        <f>BK132</f>
        <v>0</v>
      </c>
      <c r="L132" s="138"/>
      <c r="M132" s="143"/>
      <c r="P132" s="144">
        <f>SUM(P133:P138)</f>
        <v>0</v>
      </c>
      <c r="R132" s="144">
        <f>SUM(R133:R138)</f>
        <v>0</v>
      </c>
      <c r="T132" s="145">
        <f>SUM(T133:T138)</f>
        <v>0</v>
      </c>
      <c r="AR132" s="139" t="s">
        <v>213</v>
      </c>
      <c r="AT132" s="146" t="s">
        <v>75</v>
      </c>
      <c r="AU132" s="146" t="s">
        <v>84</v>
      </c>
      <c r="AY132" s="139" t="s">
        <v>194</v>
      </c>
      <c r="BK132" s="147">
        <f>SUM(BK133:BK138)</f>
        <v>0</v>
      </c>
    </row>
    <row r="133" spans="2:65" s="18" customFormat="1" ht="33" customHeight="1">
      <c r="B133" s="121"/>
      <c r="C133" s="150" t="s">
        <v>236</v>
      </c>
      <c r="D133" s="150" t="s">
        <v>197</v>
      </c>
      <c r="E133" s="151" t="s">
        <v>1901</v>
      </c>
      <c r="F133" s="152" t="s">
        <v>1902</v>
      </c>
      <c r="G133" s="153" t="s">
        <v>358</v>
      </c>
      <c r="H133" s="154">
        <v>40</v>
      </c>
      <c r="I133" s="155"/>
      <c r="J133" s="155">
        <f t="shared" ref="J133:J138" si="5">ROUND(I133*H133,2)</f>
        <v>0</v>
      </c>
      <c r="K133" s="156"/>
      <c r="L133" s="19"/>
      <c r="M133" s="157" t="s">
        <v>1</v>
      </c>
      <c r="N133" s="120" t="s">
        <v>42</v>
      </c>
      <c r="P133" s="158">
        <f t="shared" ref="P133:P138" si="6">O133*H133</f>
        <v>0</v>
      </c>
      <c r="Q133" s="158">
        <v>0</v>
      </c>
      <c r="R133" s="158">
        <f t="shared" ref="R133:R138" si="7">Q133*H133</f>
        <v>0</v>
      </c>
      <c r="S133" s="158">
        <v>0</v>
      </c>
      <c r="T133" s="159">
        <f t="shared" ref="T133:T138" si="8">S133*H133</f>
        <v>0</v>
      </c>
      <c r="AR133" s="106" t="s">
        <v>359</v>
      </c>
      <c r="AT133" s="106" t="s">
        <v>197</v>
      </c>
      <c r="AU133" s="106" t="s">
        <v>174</v>
      </c>
      <c r="AY133" s="3" t="s">
        <v>194</v>
      </c>
      <c r="BE133" s="81">
        <f t="shared" ref="BE133:BE138" si="9">IF(N133="základná",J133,0)</f>
        <v>0</v>
      </c>
      <c r="BF133" s="81">
        <f t="shared" ref="BF133:BF138" si="10">IF(N133="znížená",J133,0)</f>
        <v>0</v>
      </c>
      <c r="BG133" s="81">
        <f t="shared" ref="BG133:BG138" si="11">IF(N133="zákl. prenesená",J133,0)</f>
        <v>0</v>
      </c>
      <c r="BH133" s="81">
        <f t="shared" ref="BH133:BH138" si="12">IF(N133="zníž. prenesená",J133,0)</f>
        <v>0</v>
      </c>
      <c r="BI133" s="81">
        <f t="shared" ref="BI133:BI138" si="13">IF(N133="nulová",J133,0)</f>
        <v>0</v>
      </c>
      <c r="BJ133" s="3" t="s">
        <v>174</v>
      </c>
      <c r="BK133" s="81">
        <f t="shared" ref="BK133:BK138" si="14">ROUND(I133*H133,2)</f>
        <v>0</v>
      </c>
      <c r="BL133" s="3" t="s">
        <v>359</v>
      </c>
      <c r="BM133" s="106" t="s">
        <v>2064</v>
      </c>
    </row>
    <row r="134" spans="2:65" s="18" customFormat="1" ht="33" customHeight="1">
      <c r="B134" s="121"/>
      <c r="C134" s="150" t="s">
        <v>240</v>
      </c>
      <c r="D134" s="150" t="s">
        <v>197</v>
      </c>
      <c r="E134" s="151" t="s">
        <v>356</v>
      </c>
      <c r="F134" s="152" t="s">
        <v>357</v>
      </c>
      <c r="G134" s="153" t="s">
        <v>358</v>
      </c>
      <c r="H134" s="154">
        <v>24</v>
      </c>
      <c r="I134" s="155"/>
      <c r="J134" s="155">
        <f t="shared" si="5"/>
        <v>0</v>
      </c>
      <c r="K134" s="156"/>
      <c r="L134" s="19"/>
      <c r="M134" s="157" t="s">
        <v>1</v>
      </c>
      <c r="N134" s="120" t="s">
        <v>42</v>
      </c>
      <c r="P134" s="158">
        <f t="shared" si="6"/>
        <v>0</v>
      </c>
      <c r="Q134" s="158">
        <v>0</v>
      </c>
      <c r="R134" s="158">
        <f t="shared" si="7"/>
        <v>0</v>
      </c>
      <c r="S134" s="158">
        <v>0</v>
      </c>
      <c r="T134" s="159">
        <f t="shared" si="8"/>
        <v>0</v>
      </c>
      <c r="AR134" s="106" t="s">
        <v>359</v>
      </c>
      <c r="AT134" s="106" t="s">
        <v>197</v>
      </c>
      <c r="AU134" s="106" t="s">
        <v>174</v>
      </c>
      <c r="AY134" s="3" t="s">
        <v>194</v>
      </c>
      <c r="BE134" s="81">
        <f t="shared" si="9"/>
        <v>0</v>
      </c>
      <c r="BF134" s="81">
        <f t="shared" si="10"/>
        <v>0</v>
      </c>
      <c r="BG134" s="81">
        <f t="shared" si="11"/>
        <v>0</v>
      </c>
      <c r="BH134" s="81">
        <f t="shared" si="12"/>
        <v>0</v>
      </c>
      <c r="BI134" s="81">
        <f t="shared" si="13"/>
        <v>0</v>
      </c>
      <c r="BJ134" s="3" t="s">
        <v>174</v>
      </c>
      <c r="BK134" s="81">
        <f t="shared" si="14"/>
        <v>0</v>
      </c>
      <c r="BL134" s="3" t="s">
        <v>359</v>
      </c>
      <c r="BM134" s="106" t="s">
        <v>2065</v>
      </c>
    </row>
    <row r="135" spans="2:65" s="18" customFormat="1" ht="37.9" customHeight="1">
      <c r="B135" s="121"/>
      <c r="C135" s="150" t="s">
        <v>244</v>
      </c>
      <c r="D135" s="150" t="s">
        <v>197</v>
      </c>
      <c r="E135" s="151" t="s">
        <v>361</v>
      </c>
      <c r="F135" s="152" t="s">
        <v>362</v>
      </c>
      <c r="G135" s="153" t="s">
        <v>358</v>
      </c>
      <c r="H135" s="154">
        <v>16</v>
      </c>
      <c r="I135" s="155"/>
      <c r="J135" s="155">
        <f t="shared" si="5"/>
        <v>0</v>
      </c>
      <c r="K135" s="156"/>
      <c r="L135" s="19"/>
      <c r="M135" s="157" t="s">
        <v>1</v>
      </c>
      <c r="N135" s="120" t="s">
        <v>42</v>
      </c>
      <c r="P135" s="158">
        <f t="shared" si="6"/>
        <v>0</v>
      </c>
      <c r="Q135" s="158">
        <v>0</v>
      </c>
      <c r="R135" s="158">
        <f t="shared" si="7"/>
        <v>0</v>
      </c>
      <c r="S135" s="158">
        <v>0</v>
      </c>
      <c r="T135" s="159">
        <f t="shared" si="8"/>
        <v>0</v>
      </c>
      <c r="AR135" s="106" t="s">
        <v>359</v>
      </c>
      <c r="AT135" s="106" t="s">
        <v>197</v>
      </c>
      <c r="AU135" s="106" t="s">
        <v>174</v>
      </c>
      <c r="AY135" s="3" t="s">
        <v>194</v>
      </c>
      <c r="BE135" s="81">
        <f t="shared" si="9"/>
        <v>0</v>
      </c>
      <c r="BF135" s="81">
        <f t="shared" si="10"/>
        <v>0</v>
      </c>
      <c r="BG135" s="81">
        <f t="shared" si="11"/>
        <v>0</v>
      </c>
      <c r="BH135" s="81">
        <f t="shared" si="12"/>
        <v>0</v>
      </c>
      <c r="BI135" s="81">
        <f t="shared" si="13"/>
        <v>0</v>
      </c>
      <c r="BJ135" s="3" t="s">
        <v>174</v>
      </c>
      <c r="BK135" s="81">
        <f t="shared" si="14"/>
        <v>0</v>
      </c>
      <c r="BL135" s="3" t="s">
        <v>359</v>
      </c>
      <c r="BM135" s="106" t="s">
        <v>2066</v>
      </c>
    </row>
    <row r="136" spans="2:65" s="18" customFormat="1" ht="16.5" customHeight="1">
      <c r="B136" s="121"/>
      <c r="C136" s="150" t="s">
        <v>249</v>
      </c>
      <c r="D136" s="150" t="s">
        <v>197</v>
      </c>
      <c r="E136" s="151" t="s">
        <v>1906</v>
      </c>
      <c r="F136" s="152" t="s">
        <v>1907</v>
      </c>
      <c r="G136" s="153" t="s">
        <v>358</v>
      </c>
      <c r="H136" s="154">
        <v>8</v>
      </c>
      <c r="I136" s="155"/>
      <c r="J136" s="155">
        <f t="shared" si="5"/>
        <v>0</v>
      </c>
      <c r="K136" s="156"/>
      <c r="L136" s="19"/>
      <c r="M136" s="157" t="s">
        <v>1</v>
      </c>
      <c r="N136" s="120" t="s">
        <v>42</v>
      </c>
      <c r="P136" s="158">
        <f t="shared" si="6"/>
        <v>0</v>
      </c>
      <c r="Q136" s="158">
        <v>0</v>
      </c>
      <c r="R136" s="158">
        <f t="shared" si="7"/>
        <v>0</v>
      </c>
      <c r="S136" s="158">
        <v>0</v>
      </c>
      <c r="T136" s="159">
        <f t="shared" si="8"/>
        <v>0</v>
      </c>
      <c r="AR136" s="106" t="s">
        <v>84</v>
      </c>
      <c r="AT136" s="106" t="s">
        <v>197</v>
      </c>
      <c r="AU136" s="106" t="s">
        <v>174</v>
      </c>
      <c r="AY136" s="3" t="s">
        <v>194</v>
      </c>
      <c r="BE136" s="81">
        <f t="shared" si="9"/>
        <v>0</v>
      </c>
      <c r="BF136" s="81">
        <f t="shared" si="10"/>
        <v>0</v>
      </c>
      <c r="BG136" s="81">
        <f t="shared" si="11"/>
        <v>0</v>
      </c>
      <c r="BH136" s="81">
        <f t="shared" si="12"/>
        <v>0</v>
      </c>
      <c r="BI136" s="81">
        <f t="shared" si="13"/>
        <v>0</v>
      </c>
      <c r="BJ136" s="3" t="s">
        <v>174</v>
      </c>
      <c r="BK136" s="81">
        <f t="shared" si="14"/>
        <v>0</v>
      </c>
      <c r="BL136" s="3" t="s">
        <v>84</v>
      </c>
      <c r="BM136" s="106" t="s">
        <v>2067</v>
      </c>
    </row>
    <row r="137" spans="2:65" s="18" customFormat="1" ht="16.5" customHeight="1">
      <c r="B137" s="121"/>
      <c r="C137" s="150" t="s">
        <v>253</v>
      </c>
      <c r="D137" s="150" t="s">
        <v>197</v>
      </c>
      <c r="E137" s="151" t="s">
        <v>367</v>
      </c>
      <c r="F137" s="152" t="s">
        <v>368</v>
      </c>
      <c r="G137" s="153" t="s">
        <v>358</v>
      </c>
      <c r="H137" s="154">
        <v>4</v>
      </c>
      <c r="I137" s="155"/>
      <c r="J137" s="155">
        <f t="shared" si="5"/>
        <v>0</v>
      </c>
      <c r="K137" s="156"/>
      <c r="L137" s="19"/>
      <c r="M137" s="157" t="s">
        <v>1</v>
      </c>
      <c r="N137" s="120" t="s">
        <v>42</v>
      </c>
      <c r="P137" s="158">
        <f t="shared" si="6"/>
        <v>0</v>
      </c>
      <c r="Q137" s="158">
        <v>0</v>
      </c>
      <c r="R137" s="158">
        <f t="shared" si="7"/>
        <v>0</v>
      </c>
      <c r="S137" s="158">
        <v>0</v>
      </c>
      <c r="T137" s="159">
        <f t="shared" si="8"/>
        <v>0</v>
      </c>
      <c r="AR137" s="106" t="s">
        <v>84</v>
      </c>
      <c r="AT137" s="106" t="s">
        <v>197</v>
      </c>
      <c r="AU137" s="106" t="s">
        <v>174</v>
      </c>
      <c r="AY137" s="3" t="s">
        <v>194</v>
      </c>
      <c r="BE137" s="81">
        <f t="shared" si="9"/>
        <v>0</v>
      </c>
      <c r="BF137" s="81">
        <f t="shared" si="10"/>
        <v>0</v>
      </c>
      <c r="BG137" s="81">
        <f t="shared" si="11"/>
        <v>0</v>
      </c>
      <c r="BH137" s="81">
        <f t="shared" si="12"/>
        <v>0</v>
      </c>
      <c r="BI137" s="81">
        <f t="shared" si="13"/>
        <v>0</v>
      </c>
      <c r="BJ137" s="3" t="s">
        <v>174</v>
      </c>
      <c r="BK137" s="81">
        <f t="shared" si="14"/>
        <v>0</v>
      </c>
      <c r="BL137" s="3" t="s">
        <v>84</v>
      </c>
      <c r="BM137" s="106" t="s">
        <v>2068</v>
      </c>
    </row>
    <row r="138" spans="2:65" s="18" customFormat="1" ht="21.75" customHeight="1">
      <c r="B138" s="121"/>
      <c r="C138" s="150" t="s">
        <v>257</v>
      </c>
      <c r="D138" s="150" t="s">
        <v>197</v>
      </c>
      <c r="E138" s="151" t="s">
        <v>379</v>
      </c>
      <c r="F138" s="152" t="s">
        <v>380</v>
      </c>
      <c r="G138" s="153" t="s">
        <v>358</v>
      </c>
      <c r="H138" s="154">
        <v>8</v>
      </c>
      <c r="I138" s="155"/>
      <c r="J138" s="155">
        <f t="shared" si="5"/>
        <v>0</v>
      </c>
      <c r="K138" s="156"/>
      <c r="L138" s="19"/>
      <c r="M138" s="157" t="s">
        <v>1</v>
      </c>
      <c r="N138" s="120" t="s">
        <v>42</v>
      </c>
      <c r="P138" s="158">
        <f t="shared" si="6"/>
        <v>0</v>
      </c>
      <c r="Q138" s="158">
        <v>0</v>
      </c>
      <c r="R138" s="158">
        <f t="shared" si="7"/>
        <v>0</v>
      </c>
      <c r="S138" s="158">
        <v>0</v>
      </c>
      <c r="T138" s="159">
        <f t="shared" si="8"/>
        <v>0</v>
      </c>
      <c r="AR138" s="106" t="s">
        <v>84</v>
      </c>
      <c r="AT138" s="106" t="s">
        <v>197</v>
      </c>
      <c r="AU138" s="106" t="s">
        <v>174</v>
      </c>
      <c r="AY138" s="3" t="s">
        <v>194</v>
      </c>
      <c r="BE138" s="81">
        <f t="shared" si="9"/>
        <v>0</v>
      </c>
      <c r="BF138" s="81">
        <f t="shared" si="10"/>
        <v>0</v>
      </c>
      <c r="BG138" s="81">
        <f t="shared" si="11"/>
        <v>0</v>
      </c>
      <c r="BH138" s="81">
        <f t="shared" si="12"/>
        <v>0</v>
      </c>
      <c r="BI138" s="81">
        <f t="shared" si="13"/>
        <v>0</v>
      </c>
      <c r="BJ138" s="3" t="s">
        <v>174</v>
      </c>
      <c r="BK138" s="81">
        <f t="shared" si="14"/>
        <v>0</v>
      </c>
      <c r="BL138" s="3" t="s">
        <v>84</v>
      </c>
      <c r="BM138" s="106" t="s">
        <v>2069</v>
      </c>
    </row>
    <row r="139" spans="2:65" s="137" customFormat="1" ht="25.9" customHeight="1">
      <c r="B139" s="138"/>
      <c r="D139" s="139" t="s">
        <v>75</v>
      </c>
      <c r="E139" s="140" t="s">
        <v>209</v>
      </c>
      <c r="F139" s="140" t="s">
        <v>210</v>
      </c>
      <c r="I139" s="141"/>
      <c r="J139" s="142">
        <f>BK139</f>
        <v>0</v>
      </c>
      <c r="L139" s="138"/>
      <c r="M139" s="143"/>
      <c r="P139" s="144">
        <f>P140+P179</f>
        <v>0</v>
      </c>
      <c r="R139" s="144">
        <f>R140+R179</f>
        <v>493.57530000000003</v>
      </c>
      <c r="T139" s="145">
        <f>T140+T179</f>
        <v>0</v>
      </c>
      <c r="AR139" s="139" t="s">
        <v>205</v>
      </c>
      <c r="AT139" s="146" t="s">
        <v>75</v>
      </c>
      <c r="AU139" s="146" t="s">
        <v>76</v>
      </c>
      <c r="AY139" s="139" t="s">
        <v>194</v>
      </c>
      <c r="BK139" s="147">
        <f>BK140+BK179</f>
        <v>0</v>
      </c>
    </row>
    <row r="140" spans="2:65" s="137" customFormat="1" ht="22.9" customHeight="1">
      <c r="B140" s="138"/>
      <c r="D140" s="139" t="s">
        <v>75</v>
      </c>
      <c r="E140" s="148" t="s">
        <v>211</v>
      </c>
      <c r="F140" s="148" t="s">
        <v>382</v>
      </c>
      <c r="I140" s="141"/>
      <c r="J140" s="149">
        <f>BK140</f>
        <v>0</v>
      </c>
      <c r="L140" s="138"/>
      <c r="M140" s="143"/>
      <c r="P140" s="144">
        <f>SUM(P141:P178)</f>
        <v>0</v>
      </c>
      <c r="R140" s="144">
        <f>SUM(R141:R178)</f>
        <v>493.54530000000005</v>
      </c>
      <c r="T140" s="145">
        <f>SUM(T141:T178)</f>
        <v>0</v>
      </c>
      <c r="AR140" s="139" t="s">
        <v>205</v>
      </c>
      <c r="AT140" s="146" t="s">
        <v>75</v>
      </c>
      <c r="AU140" s="146" t="s">
        <v>84</v>
      </c>
      <c r="AY140" s="139" t="s">
        <v>194</v>
      </c>
      <c r="BK140" s="147">
        <f>SUM(BK141:BK178)</f>
        <v>0</v>
      </c>
    </row>
    <row r="141" spans="2:65" s="18" customFormat="1" ht="16.5" customHeight="1">
      <c r="B141" s="121"/>
      <c r="C141" s="150" t="s">
        <v>261</v>
      </c>
      <c r="D141" s="150" t="s">
        <v>197</v>
      </c>
      <c r="E141" s="151" t="s">
        <v>417</v>
      </c>
      <c r="F141" s="152" t="s">
        <v>418</v>
      </c>
      <c r="G141" s="153" t="s">
        <v>419</v>
      </c>
      <c r="H141" s="154">
        <v>1.5</v>
      </c>
      <c r="I141" s="155"/>
      <c r="J141" s="155">
        <f t="shared" ref="J141:J178" si="15">ROUND(I141*H141,2)</f>
        <v>0</v>
      </c>
      <c r="K141" s="156"/>
      <c r="L141" s="19"/>
      <c r="M141" s="157" t="s">
        <v>1</v>
      </c>
      <c r="N141" s="120" t="s">
        <v>42</v>
      </c>
      <c r="P141" s="158">
        <f t="shared" ref="P141:P178" si="16">O141*H141</f>
        <v>0</v>
      </c>
      <c r="Q141" s="158">
        <v>0</v>
      </c>
      <c r="R141" s="158">
        <f t="shared" ref="R141:R178" si="17">Q141*H141</f>
        <v>0</v>
      </c>
      <c r="S141" s="158">
        <v>0</v>
      </c>
      <c r="T141" s="159">
        <f t="shared" ref="T141:T178" si="18">S141*H141</f>
        <v>0</v>
      </c>
      <c r="AR141" s="106" t="s">
        <v>420</v>
      </c>
      <c r="AT141" s="106" t="s">
        <v>197</v>
      </c>
      <c r="AU141" s="106" t="s">
        <v>174</v>
      </c>
      <c r="AY141" s="3" t="s">
        <v>194</v>
      </c>
      <c r="BE141" s="81">
        <f t="shared" ref="BE141:BE178" si="19">IF(N141="základná",J141,0)</f>
        <v>0</v>
      </c>
      <c r="BF141" s="81">
        <f t="shared" ref="BF141:BF178" si="20">IF(N141="znížená",J141,0)</f>
        <v>0</v>
      </c>
      <c r="BG141" s="81">
        <f t="shared" ref="BG141:BG178" si="21">IF(N141="zákl. prenesená",J141,0)</f>
        <v>0</v>
      </c>
      <c r="BH141" s="81">
        <f t="shared" ref="BH141:BH178" si="22">IF(N141="zníž. prenesená",J141,0)</f>
        <v>0</v>
      </c>
      <c r="BI141" s="81">
        <f t="shared" ref="BI141:BI178" si="23">IF(N141="nulová",J141,0)</f>
        <v>0</v>
      </c>
      <c r="BJ141" s="3" t="s">
        <v>174</v>
      </c>
      <c r="BK141" s="81">
        <f t="shared" ref="BK141:BK178" si="24">ROUND(I141*H141,2)</f>
        <v>0</v>
      </c>
      <c r="BL141" s="3" t="s">
        <v>420</v>
      </c>
      <c r="BM141" s="106" t="s">
        <v>2070</v>
      </c>
    </row>
    <row r="142" spans="2:65" s="18" customFormat="1" ht="21.75" customHeight="1">
      <c r="B142" s="121"/>
      <c r="C142" s="165" t="s">
        <v>265</v>
      </c>
      <c r="D142" s="165" t="s">
        <v>209</v>
      </c>
      <c r="E142" s="166" t="s">
        <v>422</v>
      </c>
      <c r="F142" s="167" t="s">
        <v>423</v>
      </c>
      <c r="G142" s="168" t="s">
        <v>227</v>
      </c>
      <c r="H142" s="169">
        <v>5</v>
      </c>
      <c r="I142" s="170"/>
      <c r="J142" s="170">
        <f t="shared" si="15"/>
        <v>0</v>
      </c>
      <c r="K142" s="171"/>
      <c r="L142" s="172"/>
      <c r="M142" s="173" t="s">
        <v>1</v>
      </c>
      <c r="N142" s="174" t="s">
        <v>42</v>
      </c>
      <c r="P142" s="158">
        <f t="shared" si="16"/>
        <v>0</v>
      </c>
      <c r="Q142" s="158">
        <v>2.0930000000000001E-2</v>
      </c>
      <c r="R142" s="158">
        <f t="shared" si="17"/>
        <v>0.10465000000000001</v>
      </c>
      <c r="S142" s="158">
        <v>0</v>
      </c>
      <c r="T142" s="159">
        <f t="shared" si="18"/>
        <v>0</v>
      </c>
      <c r="AR142" s="106" t="s">
        <v>352</v>
      </c>
      <c r="AT142" s="106" t="s">
        <v>209</v>
      </c>
      <c r="AU142" s="106" t="s">
        <v>174</v>
      </c>
      <c r="AY142" s="3" t="s">
        <v>194</v>
      </c>
      <c r="BE142" s="81">
        <f t="shared" si="19"/>
        <v>0</v>
      </c>
      <c r="BF142" s="81">
        <f t="shared" si="20"/>
        <v>0</v>
      </c>
      <c r="BG142" s="81">
        <f t="shared" si="21"/>
        <v>0</v>
      </c>
      <c r="BH142" s="81">
        <f t="shared" si="22"/>
        <v>0</v>
      </c>
      <c r="BI142" s="81">
        <f t="shared" si="23"/>
        <v>0</v>
      </c>
      <c r="BJ142" s="3" t="s">
        <v>174</v>
      </c>
      <c r="BK142" s="81">
        <f t="shared" si="24"/>
        <v>0</v>
      </c>
      <c r="BL142" s="3" t="s">
        <v>352</v>
      </c>
      <c r="BM142" s="106" t="s">
        <v>2071</v>
      </c>
    </row>
    <row r="143" spans="2:65" s="18" customFormat="1" ht="24.2" customHeight="1">
      <c r="B143" s="121"/>
      <c r="C143" s="150" t="s">
        <v>269</v>
      </c>
      <c r="D143" s="150" t="s">
        <v>197</v>
      </c>
      <c r="E143" s="151" t="s">
        <v>2072</v>
      </c>
      <c r="F143" s="152" t="s">
        <v>2073</v>
      </c>
      <c r="G143" s="153" t="s">
        <v>227</v>
      </c>
      <c r="H143" s="154">
        <v>77</v>
      </c>
      <c r="I143" s="155"/>
      <c r="J143" s="155">
        <f t="shared" si="15"/>
        <v>0</v>
      </c>
      <c r="K143" s="156"/>
      <c r="L143" s="19"/>
      <c r="M143" s="157" t="s">
        <v>1</v>
      </c>
      <c r="N143" s="120" t="s">
        <v>42</v>
      </c>
      <c r="P143" s="158">
        <f t="shared" si="16"/>
        <v>0</v>
      </c>
      <c r="Q143" s="158">
        <v>0</v>
      </c>
      <c r="R143" s="158">
        <f t="shared" si="17"/>
        <v>0</v>
      </c>
      <c r="S143" s="158">
        <v>0</v>
      </c>
      <c r="T143" s="159">
        <f t="shared" si="18"/>
        <v>0</v>
      </c>
      <c r="AR143" s="106" t="s">
        <v>420</v>
      </c>
      <c r="AT143" s="106" t="s">
        <v>197</v>
      </c>
      <c r="AU143" s="106" t="s">
        <v>174</v>
      </c>
      <c r="AY143" s="3" t="s">
        <v>194</v>
      </c>
      <c r="BE143" s="81">
        <f t="shared" si="19"/>
        <v>0</v>
      </c>
      <c r="BF143" s="81">
        <f t="shared" si="20"/>
        <v>0</v>
      </c>
      <c r="BG143" s="81">
        <f t="shared" si="21"/>
        <v>0</v>
      </c>
      <c r="BH143" s="81">
        <f t="shared" si="22"/>
        <v>0</v>
      </c>
      <c r="BI143" s="81">
        <f t="shared" si="23"/>
        <v>0</v>
      </c>
      <c r="BJ143" s="3" t="s">
        <v>174</v>
      </c>
      <c r="BK143" s="81">
        <f t="shared" si="24"/>
        <v>0</v>
      </c>
      <c r="BL143" s="3" t="s">
        <v>420</v>
      </c>
      <c r="BM143" s="106" t="s">
        <v>2074</v>
      </c>
    </row>
    <row r="144" spans="2:65" s="18" customFormat="1" ht="24.2" customHeight="1">
      <c r="B144" s="121"/>
      <c r="C144" s="165" t="s">
        <v>273</v>
      </c>
      <c r="D144" s="165" t="s">
        <v>209</v>
      </c>
      <c r="E144" s="166" t="s">
        <v>2075</v>
      </c>
      <c r="F144" s="167" t="s">
        <v>2076</v>
      </c>
      <c r="G144" s="168" t="s">
        <v>227</v>
      </c>
      <c r="H144" s="169">
        <v>200</v>
      </c>
      <c r="I144" s="170"/>
      <c r="J144" s="170">
        <f t="shared" si="15"/>
        <v>0</v>
      </c>
      <c r="K144" s="171"/>
      <c r="L144" s="172"/>
      <c r="M144" s="173" t="s">
        <v>1</v>
      </c>
      <c r="N144" s="174" t="s">
        <v>42</v>
      </c>
      <c r="P144" s="158">
        <f t="shared" si="16"/>
        <v>0</v>
      </c>
      <c r="Q144" s="158">
        <v>1</v>
      </c>
      <c r="R144" s="158">
        <f t="shared" si="17"/>
        <v>200</v>
      </c>
      <c r="S144" s="158">
        <v>0</v>
      </c>
      <c r="T144" s="159">
        <f t="shared" si="18"/>
        <v>0</v>
      </c>
      <c r="AR144" s="106" t="s">
        <v>352</v>
      </c>
      <c r="AT144" s="106" t="s">
        <v>209</v>
      </c>
      <c r="AU144" s="106" t="s">
        <v>174</v>
      </c>
      <c r="AY144" s="3" t="s">
        <v>194</v>
      </c>
      <c r="BE144" s="81">
        <f t="shared" si="19"/>
        <v>0</v>
      </c>
      <c r="BF144" s="81">
        <f t="shared" si="20"/>
        <v>0</v>
      </c>
      <c r="BG144" s="81">
        <f t="shared" si="21"/>
        <v>0</v>
      </c>
      <c r="BH144" s="81">
        <f t="shared" si="22"/>
        <v>0</v>
      </c>
      <c r="BI144" s="81">
        <f t="shared" si="23"/>
        <v>0</v>
      </c>
      <c r="BJ144" s="3" t="s">
        <v>174</v>
      </c>
      <c r="BK144" s="81">
        <f t="shared" si="24"/>
        <v>0</v>
      </c>
      <c r="BL144" s="3" t="s">
        <v>352</v>
      </c>
      <c r="BM144" s="106" t="s">
        <v>2077</v>
      </c>
    </row>
    <row r="145" spans="2:65" s="18" customFormat="1" ht="24.2" customHeight="1">
      <c r="B145" s="121"/>
      <c r="C145" s="165" t="s">
        <v>277</v>
      </c>
      <c r="D145" s="165" t="s">
        <v>209</v>
      </c>
      <c r="E145" s="166" t="s">
        <v>2078</v>
      </c>
      <c r="F145" s="167" t="s">
        <v>2079</v>
      </c>
      <c r="G145" s="168" t="s">
        <v>227</v>
      </c>
      <c r="H145" s="169">
        <v>150</v>
      </c>
      <c r="I145" s="170"/>
      <c r="J145" s="170">
        <f t="shared" si="15"/>
        <v>0</v>
      </c>
      <c r="K145" s="171"/>
      <c r="L145" s="172"/>
      <c r="M145" s="173" t="s">
        <v>1</v>
      </c>
      <c r="N145" s="174" t="s">
        <v>42</v>
      </c>
      <c r="P145" s="158">
        <f t="shared" si="16"/>
        <v>0</v>
      </c>
      <c r="Q145" s="158">
        <v>1</v>
      </c>
      <c r="R145" s="158">
        <f t="shared" si="17"/>
        <v>150</v>
      </c>
      <c r="S145" s="158">
        <v>0</v>
      </c>
      <c r="T145" s="159">
        <f t="shared" si="18"/>
        <v>0</v>
      </c>
      <c r="AR145" s="106" t="s">
        <v>352</v>
      </c>
      <c r="AT145" s="106" t="s">
        <v>209</v>
      </c>
      <c r="AU145" s="106" t="s">
        <v>174</v>
      </c>
      <c r="AY145" s="3" t="s">
        <v>194</v>
      </c>
      <c r="BE145" s="81">
        <f t="shared" si="19"/>
        <v>0</v>
      </c>
      <c r="BF145" s="81">
        <f t="shared" si="20"/>
        <v>0</v>
      </c>
      <c r="BG145" s="81">
        <f t="shared" si="21"/>
        <v>0</v>
      </c>
      <c r="BH145" s="81">
        <f t="shared" si="22"/>
        <v>0</v>
      </c>
      <c r="BI145" s="81">
        <f t="shared" si="23"/>
        <v>0</v>
      </c>
      <c r="BJ145" s="3" t="s">
        <v>174</v>
      </c>
      <c r="BK145" s="81">
        <f t="shared" si="24"/>
        <v>0</v>
      </c>
      <c r="BL145" s="3" t="s">
        <v>352</v>
      </c>
      <c r="BM145" s="106" t="s">
        <v>2080</v>
      </c>
    </row>
    <row r="146" spans="2:65" s="18" customFormat="1" ht="24.2" customHeight="1">
      <c r="B146" s="121"/>
      <c r="C146" s="165" t="s">
        <v>281</v>
      </c>
      <c r="D146" s="165" t="s">
        <v>209</v>
      </c>
      <c r="E146" s="166" t="s">
        <v>2081</v>
      </c>
      <c r="F146" s="167" t="s">
        <v>2082</v>
      </c>
      <c r="G146" s="168" t="s">
        <v>227</v>
      </c>
      <c r="H146" s="169">
        <v>65</v>
      </c>
      <c r="I146" s="170"/>
      <c r="J146" s="170">
        <f t="shared" si="15"/>
        <v>0</v>
      </c>
      <c r="K146" s="171"/>
      <c r="L146" s="172"/>
      <c r="M146" s="173" t="s">
        <v>1</v>
      </c>
      <c r="N146" s="174" t="s">
        <v>42</v>
      </c>
      <c r="P146" s="158">
        <f t="shared" si="16"/>
        <v>0</v>
      </c>
      <c r="Q146" s="158">
        <v>1</v>
      </c>
      <c r="R146" s="158">
        <f t="shared" si="17"/>
        <v>65</v>
      </c>
      <c r="S146" s="158">
        <v>0</v>
      </c>
      <c r="T146" s="159">
        <f t="shared" si="18"/>
        <v>0</v>
      </c>
      <c r="AR146" s="106" t="s">
        <v>352</v>
      </c>
      <c r="AT146" s="106" t="s">
        <v>209</v>
      </c>
      <c r="AU146" s="106" t="s">
        <v>174</v>
      </c>
      <c r="AY146" s="3" t="s">
        <v>194</v>
      </c>
      <c r="BE146" s="81">
        <f t="shared" si="19"/>
        <v>0</v>
      </c>
      <c r="BF146" s="81">
        <f t="shared" si="20"/>
        <v>0</v>
      </c>
      <c r="BG146" s="81">
        <f t="shared" si="21"/>
        <v>0</v>
      </c>
      <c r="BH146" s="81">
        <f t="shared" si="22"/>
        <v>0</v>
      </c>
      <c r="BI146" s="81">
        <f t="shared" si="23"/>
        <v>0</v>
      </c>
      <c r="BJ146" s="3" t="s">
        <v>174</v>
      </c>
      <c r="BK146" s="81">
        <f t="shared" si="24"/>
        <v>0</v>
      </c>
      <c r="BL146" s="3" t="s">
        <v>352</v>
      </c>
      <c r="BM146" s="106" t="s">
        <v>2083</v>
      </c>
    </row>
    <row r="147" spans="2:65" s="18" customFormat="1" ht="24.2" customHeight="1">
      <c r="B147" s="121"/>
      <c r="C147" s="165" t="s">
        <v>7</v>
      </c>
      <c r="D147" s="165" t="s">
        <v>209</v>
      </c>
      <c r="E147" s="166" t="s">
        <v>2084</v>
      </c>
      <c r="F147" s="167" t="s">
        <v>2085</v>
      </c>
      <c r="G147" s="168" t="s">
        <v>227</v>
      </c>
      <c r="H147" s="169">
        <v>12</v>
      </c>
      <c r="I147" s="170"/>
      <c r="J147" s="170">
        <f t="shared" si="15"/>
        <v>0</v>
      </c>
      <c r="K147" s="171"/>
      <c r="L147" s="172"/>
      <c r="M147" s="173" t="s">
        <v>1</v>
      </c>
      <c r="N147" s="174" t="s">
        <v>42</v>
      </c>
      <c r="P147" s="158">
        <f t="shared" si="16"/>
        <v>0</v>
      </c>
      <c r="Q147" s="158">
        <v>1</v>
      </c>
      <c r="R147" s="158">
        <f t="shared" si="17"/>
        <v>12</v>
      </c>
      <c r="S147" s="158">
        <v>0</v>
      </c>
      <c r="T147" s="159">
        <f t="shared" si="18"/>
        <v>0</v>
      </c>
      <c r="AR147" s="106" t="s">
        <v>352</v>
      </c>
      <c r="AT147" s="106" t="s">
        <v>209</v>
      </c>
      <c r="AU147" s="106" t="s">
        <v>174</v>
      </c>
      <c r="AY147" s="3" t="s">
        <v>194</v>
      </c>
      <c r="BE147" s="81">
        <f t="shared" si="19"/>
        <v>0</v>
      </c>
      <c r="BF147" s="81">
        <f t="shared" si="20"/>
        <v>0</v>
      </c>
      <c r="BG147" s="81">
        <f t="shared" si="21"/>
        <v>0</v>
      </c>
      <c r="BH147" s="81">
        <f t="shared" si="22"/>
        <v>0</v>
      </c>
      <c r="BI147" s="81">
        <f t="shared" si="23"/>
        <v>0</v>
      </c>
      <c r="BJ147" s="3" t="s">
        <v>174</v>
      </c>
      <c r="BK147" s="81">
        <f t="shared" si="24"/>
        <v>0</v>
      </c>
      <c r="BL147" s="3" t="s">
        <v>352</v>
      </c>
      <c r="BM147" s="106" t="s">
        <v>2086</v>
      </c>
    </row>
    <row r="148" spans="2:65" s="18" customFormat="1" ht="24.2" customHeight="1">
      <c r="B148" s="121"/>
      <c r="C148" s="165" t="s">
        <v>289</v>
      </c>
      <c r="D148" s="165" t="s">
        <v>209</v>
      </c>
      <c r="E148" s="166" t="s">
        <v>2087</v>
      </c>
      <c r="F148" s="167" t="s">
        <v>2088</v>
      </c>
      <c r="G148" s="168" t="s">
        <v>227</v>
      </c>
      <c r="H148" s="169">
        <v>65</v>
      </c>
      <c r="I148" s="170"/>
      <c r="J148" s="170">
        <f t="shared" si="15"/>
        <v>0</v>
      </c>
      <c r="K148" s="171"/>
      <c r="L148" s="172"/>
      <c r="M148" s="173" t="s">
        <v>1</v>
      </c>
      <c r="N148" s="174" t="s">
        <v>42</v>
      </c>
      <c r="P148" s="158">
        <f t="shared" si="16"/>
        <v>0</v>
      </c>
      <c r="Q148" s="158">
        <v>1</v>
      </c>
      <c r="R148" s="158">
        <f t="shared" si="17"/>
        <v>65</v>
      </c>
      <c r="S148" s="158">
        <v>0</v>
      </c>
      <c r="T148" s="159">
        <f t="shared" si="18"/>
        <v>0</v>
      </c>
      <c r="AR148" s="106" t="s">
        <v>352</v>
      </c>
      <c r="AT148" s="106" t="s">
        <v>209</v>
      </c>
      <c r="AU148" s="106" t="s">
        <v>174</v>
      </c>
      <c r="AY148" s="3" t="s">
        <v>194</v>
      </c>
      <c r="BE148" s="81">
        <f t="shared" si="19"/>
        <v>0</v>
      </c>
      <c r="BF148" s="81">
        <f t="shared" si="20"/>
        <v>0</v>
      </c>
      <c r="BG148" s="81">
        <f t="shared" si="21"/>
        <v>0</v>
      </c>
      <c r="BH148" s="81">
        <f t="shared" si="22"/>
        <v>0</v>
      </c>
      <c r="BI148" s="81">
        <f t="shared" si="23"/>
        <v>0</v>
      </c>
      <c r="BJ148" s="3" t="s">
        <v>174</v>
      </c>
      <c r="BK148" s="81">
        <f t="shared" si="24"/>
        <v>0</v>
      </c>
      <c r="BL148" s="3" t="s">
        <v>352</v>
      </c>
      <c r="BM148" s="106" t="s">
        <v>2089</v>
      </c>
    </row>
    <row r="149" spans="2:65" s="18" customFormat="1" ht="24.2" customHeight="1">
      <c r="B149" s="121"/>
      <c r="C149" s="150" t="s">
        <v>293</v>
      </c>
      <c r="D149" s="150" t="s">
        <v>197</v>
      </c>
      <c r="E149" s="151" t="s">
        <v>1949</v>
      </c>
      <c r="F149" s="152" t="s">
        <v>1950</v>
      </c>
      <c r="G149" s="153" t="s">
        <v>227</v>
      </c>
      <c r="H149" s="154">
        <v>195</v>
      </c>
      <c r="I149" s="155"/>
      <c r="J149" s="155">
        <f t="shared" si="15"/>
        <v>0</v>
      </c>
      <c r="K149" s="156"/>
      <c r="L149" s="19"/>
      <c r="M149" s="157" t="s">
        <v>1</v>
      </c>
      <c r="N149" s="120" t="s">
        <v>42</v>
      </c>
      <c r="P149" s="158">
        <f t="shared" si="16"/>
        <v>0</v>
      </c>
      <c r="Q149" s="158">
        <v>0</v>
      </c>
      <c r="R149" s="158">
        <f t="shared" si="17"/>
        <v>0</v>
      </c>
      <c r="S149" s="158">
        <v>0</v>
      </c>
      <c r="T149" s="159">
        <f t="shared" si="18"/>
        <v>0</v>
      </c>
      <c r="AR149" s="106" t="s">
        <v>420</v>
      </c>
      <c r="AT149" s="106" t="s">
        <v>197</v>
      </c>
      <c r="AU149" s="106" t="s">
        <v>174</v>
      </c>
      <c r="AY149" s="3" t="s">
        <v>194</v>
      </c>
      <c r="BE149" s="81">
        <f t="shared" si="19"/>
        <v>0</v>
      </c>
      <c r="BF149" s="81">
        <f t="shared" si="20"/>
        <v>0</v>
      </c>
      <c r="BG149" s="81">
        <f t="shared" si="21"/>
        <v>0</v>
      </c>
      <c r="BH149" s="81">
        <f t="shared" si="22"/>
        <v>0</v>
      </c>
      <c r="BI149" s="81">
        <f t="shared" si="23"/>
        <v>0</v>
      </c>
      <c r="BJ149" s="3" t="s">
        <v>174</v>
      </c>
      <c r="BK149" s="81">
        <f t="shared" si="24"/>
        <v>0</v>
      </c>
      <c r="BL149" s="3" t="s">
        <v>420</v>
      </c>
      <c r="BM149" s="106" t="s">
        <v>2090</v>
      </c>
    </row>
    <row r="150" spans="2:65" s="18" customFormat="1" ht="24.2" customHeight="1">
      <c r="B150" s="121"/>
      <c r="C150" s="150" t="s">
        <v>297</v>
      </c>
      <c r="D150" s="150" t="s">
        <v>197</v>
      </c>
      <c r="E150" s="151" t="s">
        <v>1952</v>
      </c>
      <c r="F150" s="152" t="s">
        <v>1953</v>
      </c>
      <c r="G150" s="153" t="s">
        <v>227</v>
      </c>
      <c r="H150" s="154">
        <v>270</v>
      </c>
      <c r="I150" s="155"/>
      <c r="J150" s="155">
        <f t="shared" si="15"/>
        <v>0</v>
      </c>
      <c r="K150" s="156"/>
      <c r="L150" s="19"/>
      <c r="M150" s="157" t="s">
        <v>1</v>
      </c>
      <c r="N150" s="120" t="s">
        <v>42</v>
      </c>
      <c r="P150" s="158">
        <f t="shared" si="16"/>
        <v>0</v>
      </c>
      <c r="Q150" s="158">
        <v>0</v>
      </c>
      <c r="R150" s="158">
        <f t="shared" si="17"/>
        <v>0</v>
      </c>
      <c r="S150" s="158">
        <v>0</v>
      </c>
      <c r="T150" s="159">
        <f t="shared" si="18"/>
        <v>0</v>
      </c>
      <c r="AR150" s="106" t="s">
        <v>420</v>
      </c>
      <c r="AT150" s="106" t="s">
        <v>197</v>
      </c>
      <c r="AU150" s="106" t="s">
        <v>174</v>
      </c>
      <c r="AY150" s="3" t="s">
        <v>194</v>
      </c>
      <c r="BE150" s="81">
        <f t="shared" si="19"/>
        <v>0</v>
      </c>
      <c r="BF150" s="81">
        <f t="shared" si="20"/>
        <v>0</v>
      </c>
      <c r="BG150" s="81">
        <f t="shared" si="21"/>
        <v>0</v>
      </c>
      <c r="BH150" s="81">
        <f t="shared" si="22"/>
        <v>0</v>
      </c>
      <c r="BI150" s="81">
        <f t="shared" si="23"/>
        <v>0</v>
      </c>
      <c r="BJ150" s="3" t="s">
        <v>174</v>
      </c>
      <c r="BK150" s="81">
        <f t="shared" si="24"/>
        <v>0</v>
      </c>
      <c r="BL150" s="3" t="s">
        <v>420</v>
      </c>
      <c r="BM150" s="106" t="s">
        <v>2091</v>
      </c>
    </row>
    <row r="151" spans="2:65" s="18" customFormat="1" ht="16.5" customHeight="1">
      <c r="B151" s="121"/>
      <c r="C151" s="150" t="s">
        <v>301</v>
      </c>
      <c r="D151" s="150" t="s">
        <v>197</v>
      </c>
      <c r="E151" s="151" t="s">
        <v>2092</v>
      </c>
      <c r="F151" s="152" t="s">
        <v>2093</v>
      </c>
      <c r="G151" s="153" t="s">
        <v>227</v>
      </c>
      <c r="H151" s="154">
        <v>12</v>
      </c>
      <c r="I151" s="155"/>
      <c r="J151" s="155">
        <f t="shared" si="15"/>
        <v>0</v>
      </c>
      <c r="K151" s="156"/>
      <c r="L151" s="19"/>
      <c r="M151" s="157" t="s">
        <v>1</v>
      </c>
      <c r="N151" s="120" t="s">
        <v>42</v>
      </c>
      <c r="P151" s="158">
        <f t="shared" si="16"/>
        <v>0</v>
      </c>
      <c r="Q151" s="158">
        <v>0</v>
      </c>
      <c r="R151" s="158">
        <f t="shared" si="17"/>
        <v>0</v>
      </c>
      <c r="S151" s="158">
        <v>0</v>
      </c>
      <c r="T151" s="159">
        <f t="shared" si="18"/>
        <v>0</v>
      </c>
      <c r="AR151" s="106" t="s">
        <v>420</v>
      </c>
      <c r="AT151" s="106" t="s">
        <v>197</v>
      </c>
      <c r="AU151" s="106" t="s">
        <v>174</v>
      </c>
      <c r="AY151" s="3" t="s">
        <v>194</v>
      </c>
      <c r="BE151" s="81">
        <f t="shared" si="19"/>
        <v>0</v>
      </c>
      <c r="BF151" s="81">
        <f t="shared" si="20"/>
        <v>0</v>
      </c>
      <c r="BG151" s="81">
        <f t="shared" si="21"/>
        <v>0</v>
      </c>
      <c r="BH151" s="81">
        <f t="shared" si="22"/>
        <v>0</v>
      </c>
      <c r="BI151" s="81">
        <f t="shared" si="23"/>
        <v>0</v>
      </c>
      <c r="BJ151" s="3" t="s">
        <v>174</v>
      </c>
      <c r="BK151" s="81">
        <f t="shared" si="24"/>
        <v>0</v>
      </c>
      <c r="BL151" s="3" t="s">
        <v>420</v>
      </c>
      <c r="BM151" s="106" t="s">
        <v>2094</v>
      </c>
    </row>
    <row r="152" spans="2:65" s="18" customFormat="1" ht="37.9" customHeight="1">
      <c r="B152" s="121"/>
      <c r="C152" s="165" t="s">
        <v>305</v>
      </c>
      <c r="D152" s="165" t="s">
        <v>209</v>
      </c>
      <c r="E152" s="166" t="s">
        <v>2095</v>
      </c>
      <c r="F152" s="167" t="s">
        <v>2096</v>
      </c>
      <c r="G152" s="168" t="s">
        <v>227</v>
      </c>
      <c r="H152" s="169">
        <v>12</v>
      </c>
      <c r="I152" s="170"/>
      <c r="J152" s="170">
        <f t="shared" si="15"/>
        <v>0</v>
      </c>
      <c r="K152" s="171"/>
      <c r="L152" s="172"/>
      <c r="M152" s="173" t="s">
        <v>1</v>
      </c>
      <c r="N152" s="174" t="s">
        <v>42</v>
      </c>
      <c r="P152" s="158">
        <f t="shared" si="16"/>
        <v>0</v>
      </c>
      <c r="Q152" s="158">
        <v>5.0000000000000001E-3</v>
      </c>
      <c r="R152" s="158">
        <f t="shared" si="17"/>
        <v>0.06</v>
      </c>
      <c r="S152" s="158">
        <v>0</v>
      </c>
      <c r="T152" s="159">
        <f t="shared" si="18"/>
        <v>0</v>
      </c>
      <c r="AR152" s="106" t="s">
        <v>352</v>
      </c>
      <c r="AT152" s="106" t="s">
        <v>209</v>
      </c>
      <c r="AU152" s="106" t="s">
        <v>174</v>
      </c>
      <c r="AY152" s="3" t="s">
        <v>194</v>
      </c>
      <c r="BE152" s="81">
        <f t="shared" si="19"/>
        <v>0</v>
      </c>
      <c r="BF152" s="81">
        <f t="shared" si="20"/>
        <v>0</v>
      </c>
      <c r="BG152" s="81">
        <f t="shared" si="21"/>
        <v>0</v>
      </c>
      <c r="BH152" s="81">
        <f t="shared" si="22"/>
        <v>0</v>
      </c>
      <c r="BI152" s="81">
        <f t="shared" si="23"/>
        <v>0</v>
      </c>
      <c r="BJ152" s="3" t="s">
        <v>174</v>
      </c>
      <c r="BK152" s="81">
        <f t="shared" si="24"/>
        <v>0</v>
      </c>
      <c r="BL152" s="3" t="s">
        <v>352</v>
      </c>
      <c r="BM152" s="106" t="s">
        <v>2097</v>
      </c>
    </row>
    <row r="153" spans="2:65" s="18" customFormat="1" ht="16.5" customHeight="1">
      <c r="B153" s="121"/>
      <c r="C153" s="165" t="s">
        <v>309</v>
      </c>
      <c r="D153" s="165" t="s">
        <v>209</v>
      </c>
      <c r="E153" s="166" t="s">
        <v>2098</v>
      </c>
      <c r="F153" s="167" t="s">
        <v>2099</v>
      </c>
      <c r="G153" s="168" t="s">
        <v>227</v>
      </c>
      <c r="H153" s="169">
        <v>12</v>
      </c>
      <c r="I153" s="170"/>
      <c r="J153" s="170">
        <f t="shared" si="15"/>
        <v>0</v>
      </c>
      <c r="K153" s="171"/>
      <c r="L153" s="172"/>
      <c r="M153" s="173" t="s">
        <v>1</v>
      </c>
      <c r="N153" s="174" t="s">
        <v>42</v>
      </c>
      <c r="P153" s="158">
        <f t="shared" si="16"/>
        <v>0</v>
      </c>
      <c r="Q153" s="158">
        <v>2.9999999999999997E-4</v>
      </c>
      <c r="R153" s="158">
        <f t="shared" si="17"/>
        <v>3.5999999999999999E-3</v>
      </c>
      <c r="S153" s="158">
        <v>0</v>
      </c>
      <c r="T153" s="159">
        <f t="shared" si="18"/>
        <v>0</v>
      </c>
      <c r="AR153" s="106" t="s">
        <v>352</v>
      </c>
      <c r="AT153" s="106" t="s">
        <v>209</v>
      </c>
      <c r="AU153" s="106" t="s">
        <v>174</v>
      </c>
      <c r="AY153" s="3" t="s">
        <v>194</v>
      </c>
      <c r="BE153" s="81">
        <f t="shared" si="19"/>
        <v>0</v>
      </c>
      <c r="BF153" s="81">
        <f t="shared" si="20"/>
        <v>0</v>
      </c>
      <c r="BG153" s="81">
        <f t="shared" si="21"/>
        <v>0</v>
      </c>
      <c r="BH153" s="81">
        <f t="shared" si="22"/>
        <v>0</v>
      </c>
      <c r="BI153" s="81">
        <f t="shared" si="23"/>
        <v>0</v>
      </c>
      <c r="BJ153" s="3" t="s">
        <v>174</v>
      </c>
      <c r="BK153" s="81">
        <f t="shared" si="24"/>
        <v>0</v>
      </c>
      <c r="BL153" s="3" t="s">
        <v>352</v>
      </c>
      <c r="BM153" s="106" t="s">
        <v>2100</v>
      </c>
    </row>
    <row r="154" spans="2:65" s="18" customFormat="1" ht="24.2" customHeight="1">
      <c r="B154" s="121"/>
      <c r="C154" s="150" t="s">
        <v>313</v>
      </c>
      <c r="D154" s="150" t="s">
        <v>197</v>
      </c>
      <c r="E154" s="151" t="s">
        <v>2101</v>
      </c>
      <c r="F154" s="152" t="s">
        <v>2102</v>
      </c>
      <c r="G154" s="153" t="s">
        <v>227</v>
      </c>
      <c r="H154" s="154">
        <v>14</v>
      </c>
      <c r="I154" s="155"/>
      <c r="J154" s="155">
        <f t="shared" si="15"/>
        <v>0</v>
      </c>
      <c r="K154" s="156"/>
      <c r="L154" s="19"/>
      <c r="M154" s="157" t="s">
        <v>1</v>
      </c>
      <c r="N154" s="120" t="s">
        <v>42</v>
      </c>
      <c r="P154" s="158">
        <f t="shared" si="16"/>
        <v>0</v>
      </c>
      <c r="Q154" s="158">
        <v>0</v>
      </c>
      <c r="R154" s="158">
        <f t="shared" si="17"/>
        <v>0</v>
      </c>
      <c r="S154" s="158">
        <v>0</v>
      </c>
      <c r="T154" s="159">
        <f t="shared" si="18"/>
        <v>0</v>
      </c>
      <c r="AR154" s="106" t="s">
        <v>420</v>
      </c>
      <c r="AT154" s="106" t="s">
        <v>197</v>
      </c>
      <c r="AU154" s="106" t="s">
        <v>174</v>
      </c>
      <c r="AY154" s="3" t="s">
        <v>194</v>
      </c>
      <c r="BE154" s="81">
        <f t="shared" si="19"/>
        <v>0</v>
      </c>
      <c r="BF154" s="81">
        <f t="shared" si="20"/>
        <v>0</v>
      </c>
      <c r="BG154" s="81">
        <f t="shared" si="21"/>
        <v>0</v>
      </c>
      <c r="BH154" s="81">
        <f t="shared" si="22"/>
        <v>0</v>
      </c>
      <c r="BI154" s="81">
        <f t="shared" si="23"/>
        <v>0</v>
      </c>
      <c r="BJ154" s="3" t="s">
        <v>174</v>
      </c>
      <c r="BK154" s="81">
        <f t="shared" si="24"/>
        <v>0</v>
      </c>
      <c r="BL154" s="3" t="s">
        <v>420</v>
      </c>
      <c r="BM154" s="106" t="s">
        <v>2103</v>
      </c>
    </row>
    <row r="155" spans="2:65" s="18" customFormat="1" ht="33" customHeight="1">
      <c r="B155" s="121"/>
      <c r="C155" s="165" t="s">
        <v>317</v>
      </c>
      <c r="D155" s="165" t="s">
        <v>209</v>
      </c>
      <c r="E155" s="166" t="s">
        <v>2104</v>
      </c>
      <c r="F155" s="167" t="s">
        <v>2105</v>
      </c>
      <c r="G155" s="168" t="s">
        <v>227</v>
      </c>
      <c r="H155" s="169">
        <v>14</v>
      </c>
      <c r="I155" s="170"/>
      <c r="J155" s="170">
        <f t="shared" si="15"/>
        <v>0</v>
      </c>
      <c r="K155" s="171"/>
      <c r="L155" s="172"/>
      <c r="M155" s="173" t="s">
        <v>1</v>
      </c>
      <c r="N155" s="174" t="s">
        <v>42</v>
      </c>
      <c r="P155" s="158">
        <f t="shared" si="16"/>
        <v>0</v>
      </c>
      <c r="Q155" s="158">
        <v>7.0000000000000001E-3</v>
      </c>
      <c r="R155" s="158">
        <f t="shared" si="17"/>
        <v>9.8000000000000004E-2</v>
      </c>
      <c r="S155" s="158">
        <v>0</v>
      </c>
      <c r="T155" s="159">
        <f t="shared" si="18"/>
        <v>0</v>
      </c>
      <c r="AR155" s="106" t="s">
        <v>352</v>
      </c>
      <c r="AT155" s="106" t="s">
        <v>209</v>
      </c>
      <c r="AU155" s="106" t="s">
        <v>174</v>
      </c>
      <c r="AY155" s="3" t="s">
        <v>194</v>
      </c>
      <c r="BE155" s="81">
        <f t="shared" si="19"/>
        <v>0</v>
      </c>
      <c r="BF155" s="81">
        <f t="shared" si="20"/>
        <v>0</v>
      </c>
      <c r="BG155" s="81">
        <f t="shared" si="21"/>
        <v>0</v>
      </c>
      <c r="BH155" s="81">
        <f t="shared" si="22"/>
        <v>0</v>
      </c>
      <c r="BI155" s="81">
        <f t="shared" si="23"/>
        <v>0</v>
      </c>
      <c r="BJ155" s="3" t="s">
        <v>174</v>
      </c>
      <c r="BK155" s="81">
        <f t="shared" si="24"/>
        <v>0</v>
      </c>
      <c r="BL155" s="3" t="s">
        <v>352</v>
      </c>
      <c r="BM155" s="106" t="s">
        <v>2106</v>
      </c>
    </row>
    <row r="156" spans="2:65" s="18" customFormat="1" ht="16.5" customHeight="1">
      <c r="B156" s="121"/>
      <c r="C156" s="165" t="s">
        <v>321</v>
      </c>
      <c r="D156" s="165" t="s">
        <v>209</v>
      </c>
      <c r="E156" s="166" t="s">
        <v>2098</v>
      </c>
      <c r="F156" s="167" t="s">
        <v>2099</v>
      </c>
      <c r="G156" s="168" t="s">
        <v>227</v>
      </c>
      <c r="H156" s="169">
        <v>14</v>
      </c>
      <c r="I156" s="170"/>
      <c r="J156" s="170">
        <f t="shared" si="15"/>
        <v>0</v>
      </c>
      <c r="K156" s="171"/>
      <c r="L156" s="172"/>
      <c r="M156" s="173" t="s">
        <v>1</v>
      </c>
      <c r="N156" s="174" t="s">
        <v>42</v>
      </c>
      <c r="P156" s="158">
        <f t="shared" si="16"/>
        <v>0</v>
      </c>
      <c r="Q156" s="158">
        <v>2.9999999999999997E-4</v>
      </c>
      <c r="R156" s="158">
        <f t="shared" si="17"/>
        <v>4.1999999999999997E-3</v>
      </c>
      <c r="S156" s="158">
        <v>0</v>
      </c>
      <c r="T156" s="159">
        <f t="shared" si="18"/>
        <v>0</v>
      </c>
      <c r="AR156" s="106" t="s">
        <v>352</v>
      </c>
      <c r="AT156" s="106" t="s">
        <v>209</v>
      </c>
      <c r="AU156" s="106" t="s">
        <v>174</v>
      </c>
      <c r="AY156" s="3" t="s">
        <v>194</v>
      </c>
      <c r="BE156" s="81">
        <f t="shared" si="19"/>
        <v>0</v>
      </c>
      <c r="BF156" s="81">
        <f t="shared" si="20"/>
        <v>0</v>
      </c>
      <c r="BG156" s="81">
        <f t="shared" si="21"/>
        <v>0</v>
      </c>
      <c r="BH156" s="81">
        <f t="shared" si="22"/>
        <v>0</v>
      </c>
      <c r="BI156" s="81">
        <f t="shared" si="23"/>
        <v>0</v>
      </c>
      <c r="BJ156" s="3" t="s">
        <v>174</v>
      </c>
      <c r="BK156" s="81">
        <f t="shared" si="24"/>
        <v>0</v>
      </c>
      <c r="BL156" s="3" t="s">
        <v>352</v>
      </c>
      <c r="BM156" s="106" t="s">
        <v>2107</v>
      </c>
    </row>
    <row r="157" spans="2:65" s="18" customFormat="1" ht="24.2" customHeight="1">
      <c r="B157" s="121"/>
      <c r="C157" s="150" t="s">
        <v>325</v>
      </c>
      <c r="D157" s="150" t="s">
        <v>197</v>
      </c>
      <c r="E157" s="151" t="s">
        <v>1964</v>
      </c>
      <c r="F157" s="152" t="s">
        <v>1965</v>
      </c>
      <c r="G157" s="153" t="s">
        <v>227</v>
      </c>
      <c r="H157" s="154">
        <v>65</v>
      </c>
      <c r="I157" s="155"/>
      <c r="J157" s="155">
        <f t="shared" si="15"/>
        <v>0</v>
      </c>
      <c r="K157" s="156"/>
      <c r="L157" s="19"/>
      <c r="M157" s="157" t="s">
        <v>1</v>
      </c>
      <c r="N157" s="120" t="s">
        <v>42</v>
      </c>
      <c r="P157" s="158">
        <f t="shared" si="16"/>
        <v>0</v>
      </c>
      <c r="Q157" s="158">
        <v>0</v>
      </c>
      <c r="R157" s="158">
        <f t="shared" si="17"/>
        <v>0</v>
      </c>
      <c r="S157" s="158">
        <v>0</v>
      </c>
      <c r="T157" s="159">
        <f t="shared" si="18"/>
        <v>0</v>
      </c>
      <c r="AR157" s="106" t="s">
        <v>420</v>
      </c>
      <c r="AT157" s="106" t="s">
        <v>197</v>
      </c>
      <c r="AU157" s="106" t="s">
        <v>174</v>
      </c>
      <c r="AY157" s="3" t="s">
        <v>194</v>
      </c>
      <c r="BE157" s="81">
        <f t="shared" si="19"/>
        <v>0</v>
      </c>
      <c r="BF157" s="81">
        <f t="shared" si="20"/>
        <v>0</v>
      </c>
      <c r="BG157" s="81">
        <f t="shared" si="21"/>
        <v>0</v>
      </c>
      <c r="BH157" s="81">
        <f t="shared" si="22"/>
        <v>0</v>
      </c>
      <c r="BI157" s="81">
        <f t="shared" si="23"/>
        <v>0</v>
      </c>
      <c r="BJ157" s="3" t="s">
        <v>174</v>
      </c>
      <c r="BK157" s="81">
        <f t="shared" si="24"/>
        <v>0</v>
      </c>
      <c r="BL157" s="3" t="s">
        <v>420</v>
      </c>
      <c r="BM157" s="106" t="s">
        <v>2108</v>
      </c>
    </row>
    <row r="158" spans="2:65" s="18" customFormat="1" ht="24.2" customHeight="1">
      <c r="B158" s="121"/>
      <c r="C158" s="165" t="s">
        <v>329</v>
      </c>
      <c r="D158" s="165" t="s">
        <v>209</v>
      </c>
      <c r="E158" s="166" t="s">
        <v>2109</v>
      </c>
      <c r="F158" s="167" t="s">
        <v>2110</v>
      </c>
      <c r="G158" s="168" t="s">
        <v>227</v>
      </c>
      <c r="H158" s="169">
        <v>65</v>
      </c>
      <c r="I158" s="170"/>
      <c r="J158" s="170">
        <f t="shared" si="15"/>
        <v>0</v>
      </c>
      <c r="K158" s="171"/>
      <c r="L158" s="172"/>
      <c r="M158" s="173" t="s">
        <v>1</v>
      </c>
      <c r="N158" s="174" t="s">
        <v>42</v>
      </c>
      <c r="P158" s="158">
        <f t="shared" si="16"/>
        <v>0</v>
      </c>
      <c r="Q158" s="158">
        <v>5.3499999999999997E-3</v>
      </c>
      <c r="R158" s="158">
        <f t="shared" si="17"/>
        <v>0.34775</v>
      </c>
      <c r="S158" s="158">
        <v>0</v>
      </c>
      <c r="T158" s="159">
        <f t="shared" si="18"/>
        <v>0</v>
      </c>
      <c r="AR158" s="106" t="s">
        <v>352</v>
      </c>
      <c r="AT158" s="106" t="s">
        <v>209</v>
      </c>
      <c r="AU158" s="106" t="s">
        <v>174</v>
      </c>
      <c r="AY158" s="3" t="s">
        <v>194</v>
      </c>
      <c r="BE158" s="81">
        <f t="shared" si="19"/>
        <v>0</v>
      </c>
      <c r="BF158" s="81">
        <f t="shared" si="20"/>
        <v>0</v>
      </c>
      <c r="BG158" s="81">
        <f t="shared" si="21"/>
        <v>0</v>
      </c>
      <c r="BH158" s="81">
        <f t="shared" si="22"/>
        <v>0</v>
      </c>
      <c r="BI158" s="81">
        <f t="shared" si="23"/>
        <v>0</v>
      </c>
      <c r="BJ158" s="3" t="s">
        <v>174</v>
      </c>
      <c r="BK158" s="81">
        <f t="shared" si="24"/>
        <v>0</v>
      </c>
      <c r="BL158" s="3" t="s">
        <v>352</v>
      </c>
      <c r="BM158" s="106" t="s">
        <v>2111</v>
      </c>
    </row>
    <row r="159" spans="2:65" s="18" customFormat="1" ht="21.75" customHeight="1">
      <c r="B159" s="121"/>
      <c r="C159" s="150" t="s">
        <v>333</v>
      </c>
      <c r="D159" s="150" t="s">
        <v>197</v>
      </c>
      <c r="E159" s="151" t="s">
        <v>1997</v>
      </c>
      <c r="F159" s="152" t="s">
        <v>1998</v>
      </c>
      <c r="G159" s="153" t="s">
        <v>227</v>
      </c>
      <c r="H159" s="154">
        <v>65</v>
      </c>
      <c r="I159" s="155"/>
      <c r="J159" s="155">
        <f t="shared" si="15"/>
        <v>0</v>
      </c>
      <c r="K159" s="156"/>
      <c r="L159" s="19"/>
      <c r="M159" s="157" t="s">
        <v>1</v>
      </c>
      <c r="N159" s="120" t="s">
        <v>42</v>
      </c>
      <c r="P159" s="158">
        <f t="shared" si="16"/>
        <v>0</v>
      </c>
      <c r="Q159" s="158">
        <v>0</v>
      </c>
      <c r="R159" s="158">
        <f t="shared" si="17"/>
        <v>0</v>
      </c>
      <c r="S159" s="158">
        <v>0</v>
      </c>
      <c r="T159" s="159">
        <f t="shared" si="18"/>
        <v>0</v>
      </c>
      <c r="AR159" s="106" t="s">
        <v>420</v>
      </c>
      <c r="AT159" s="106" t="s">
        <v>197</v>
      </c>
      <c r="AU159" s="106" t="s">
        <v>174</v>
      </c>
      <c r="AY159" s="3" t="s">
        <v>194</v>
      </c>
      <c r="BE159" s="81">
        <f t="shared" si="19"/>
        <v>0</v>
      </c>
      <c r="BF159" s="81">
        <f t="shared" si="20"/>
        <v>0</v>
      </c>
      <c r="BG159" s="81">
        <f t="shared" si="21"/>
        <v>0</v>
      </c>
      <c r="BH159" s="81">
        <f t="shared" si="22"/>
        <v>0</v>
      </c>
      <c r="BI159" s="81">
        <f t="shared" si="23"/>
        <v>0</v>
      </c>
      <c r="BJ159" s="3" t="s">
        <v>174</v>
      </c>
      <c r="BK159" s="81">
        <f t="shared" si="24"/>
        <v>0</v>
      </c>
      <c r="BL159" s="3" t="s">
        <v>420</v>
      </c>
      <c r="BM159" s="106" t="s">
        <v>2112</v>
      </c>
    </row>
    <row r="160" spans="2:65" s="18" customFormat="1" ht="24.2" customHeight="1">
      <c r="B160" s="121"/>
      <c r="C160" s="165" t="s">
        <v>337</v>
      </c>
      <c r="D160" s="165" t="s">
        <v>209</v>
      </c>
      <c r="E160" s="166" t="s">
        <v>2000</v>
      </c>
      <c r="F160" s="167" t="s">
        <v>2001</v>
      </c>
      <c r="G160" s="168" t="s">
        <v>227</v>
      </c>
      <c r="H160" s="169">
        <v>65</v>
      </c>
      <c r="I160" s="170"/>
      <c r="J160" s="170">
        <f t="shared" si="15"/>
        <v>0</v>
      </c>
      <c r="K160" s="171"/>
      <c r="L160" s="172"/>
      <c r="M160" s="173" t="s">
        <v>1</v>
      </c>
      <c r="N160" s="174" t="s">
        <v>42</v>
      </c>
      <c r="P160" s="158">
        <f t="shared" si="16"/>
        <v>0</v>
      </c>
      <c r="Q160" s="158">
        <v>6.0000000000000002E-5</v>
      </c>
      <c r="R160" s="158">
        <f t="shared" si="17"/>
        <v>3.9000000000000003E-3</v>
      </c>
      <c r="S160" s="158">
        <v>0</v>
      </c>
      <c r="T160" s="159">
        <f t="shared" si="18"/>
        <v>0</v>
      </c>
      <c r="AR160" s="106" t="s">
        <v>352</v>
      </c>
      <c r="AT160" s="106" t="s">
        <v>209</v>
      </c>
      <c r="AU160" s="106" t="s">
        <v>174</v>
      </c>
      <c r="AY160" s="3" t="s">
        <v>194</v>
      </c>
      <c r="BE160" s="81">
        <f t="shared" si="19"/>
        <v>0</v>
      </c>
      <c r="BF160" s="81">
        <f t="shared" si="20"/>
        <v>0</v>
      </c>
      <c r="BG160" s="81">
        <f t="shared" si="21"/>
        <v>0</v>
      </c>
      <c r="BH160" s="81">
        <f t="shared" si="22"/>
        <v>0</v>
      </c>
      <c r="BI160" s="81">
        <f t="shared" si="23"/>
        <v>0</v>
      </c>
      <c r="BJ160" s="3" t="s">
        <v>174</v>
      </c>
      <c r="BK160" s="81">
        <f t="shared" si="24"/>
        <v>0</v>
      </c>
      <c r="BL160" s="3" t="s">
        <v>352</v>
      </c>
      <c r="BM160" s="106" t="s">
        <v>2113</v>
      </c>
    </row>
    <row r="161" spans="2:65" s="18" customFormat="1" ht="21.75" customHeight="1">
      <c r="B161" s="121"/>
      <c r="C161" s="150" t="s">
        <v>464</v>
      </c>
      <c r="D161" s="150" t="s">
        <v>197</v>
      </c>
      <c r="E161" s="151" t="s">
        <v>2003</v>
      </c>
      <c r="F161" s="152" t="s">
        <v>2004</v>
      </c>
      <c r="G161" s="153" t="s">
        <v>227</v>
      </c>
      <c r="H161" s="154">
        <v>70</v>
      </c>
      <c r="I161" s="155"/>
      <c r="J161" s="155">
        <f t="shared" si="15"/>
        <v>0</v>
      </c>
      <c r="K161" s="156"/>
      <c r="L161" s="19"/>
      <c r="M161" s="157" t="s">
        <v>1</v>
      </c>
      <c r="N161" s="120" t="s">
        <v>42</v>
      </c>
      <c r="P161" s="158">
        <f t="shared" si="16"/>
        <v>0</v>
      </c>
      <c r="Q161" s="158">
        <v>0</v>
      </c>
      <c r="R161" s="158">
        <f t="shared" si="17"/>
        <v>0</v>
      </c>
      <c r="S161" s="158">
        <v>0</v>
      </c>
      <c r="T161" s="159">
        <f t="shared" si="18"/>
        <v>0</v>
      </c>
      <c r="AR161" s="106" t="s">
        <v>420</v>
      </c>
      <c r="AT161" s="106" t="s">
        <v>197</v>
      </c>
      <c r="AU161" s="106" t="s">
        <v>174</v>
      </c>
      <c r="AY161" s="3" t="s">
        <v>194</v>
      </c>
      <c r="BE161" s="81">
        <f t="shared" si="19"/>
        <v>0</v>
      </c>
      <c r="BF161" s="81">
        <f t="shared" si="20"/>
        <v>0</v>
      </c>
      <c r="BG161" s="81">
        <f t="shared" si="21"/>
        <v>0</v>
      </c>
      <c r="BH161" s="81">
        <f t="shared" si="22"/>
        <v>0</v>
      </c>
      <c r="BI161" s="81">
        <f t="shared" si="23"/>
        <v>0</v>
      </c>
      <c r="BJ161" s="3" t="s">
        <v>174</v>
      </c>
      <c r="BK161" s="81">
        <f t="shared" si="24"/>
        <v>0</v>
      </c>
      <c r="BL161" s="3" t="s">
        <v>420</v>
      </c>
      <c r="BM161" s="106" t="s">
        <v>2114</v>
      </c>
    </row>
    <row r="162" spans="2:65" s="18" customFormat="1" ht="16.5" customHeight="1">
      <c r="B162" s="121"/>
      <c r="C162" s="165" t="s">
        <v>468</v>
      </c>
      <c r="D162" s="165" t="s">
        <v>209</v>
      </c>
      <c r="E162" s="166" t="s">
        <v>2006</v>
      </c>
      <c r="F162" s="167" t="s">
        <v>2007</v>
      </c>
      <c r="G162" s="168" t="s">
        <v>227</v>
      </c>
      <c r="H162" s="169">
        <v>70</v>
      </c>
      <c r="I162" s="170"/>
      <c r="J162" s="170">
        <f t="shared" si="15"/>
        <v>0</v>
      </c>
      <c r="K162" s="171"/>
      <c r="L162" s="172"/>
      <c r="M162" s="173" t="s">
        <v>1</v>
      </c>
      <c r="N162" s="174" t="s">
        <v>42</v>
      </c>
      <c r="P162" s="158">
        <f t="shared" si="16"/>
        <v>0</v>
      </c>
      <c r="Q162" s="158">
        <v>1.0000000000000001E-5</v>
      </c>
      <c r="R162" s="158">
        <f t="shared" si="17"/>
        <v>7.000000000000001E-4</v>
      </c>
      <c r="S162" s="158">
        <v>0</v>
      </c>
      <c r="T162" s="159">
        <f t="shared" si="18"/>
        <v>0</v>
      </c>
      <c r="AR162" s="106" t="s">
        <v>352</v>
      </c>
      <c r="AT162" s="106" t="s">
        <v>209</v>
      </c>
      <c r="AU162" s="106" t="s">
        <v>174</v>
      </c>
      <c r="AY162" s="3" t="s">
        <v>194</v>
      </c>
      <c r="BE162" s="81">
        <f t="shared" si="19"/>
        <v>0</v>
      </c>
      <c r="BF162" s="81">
        <f t="shared" si="20"/>
        <v>0</v>
      </c>
      <c r="BG162" s="81">
        <f t="shared" si="21"/>
        <v>0</v>
      </c>
      <c r="BH162" s="81">
        <f t="shared" si="22"/>
        <v>0</v>
      </c>
      <c r="BI162" s="81">
        <f t="shared" si="23"/>
        <v>0</v>
      </c>
      <c r="BJ162" s="3" t="s">
        <v>174</v>
      </c>
      <c r="BK162" s="81">
        <f t="shared" si="24"/>
        <v>0</v>
      </c>
      <c r="BL162" s="3" t="s">
        <v>352</v>
      </c>
      <c r="BM162" s="106" t="s">
        <v>2115</v>
      </c>
    </row>
    <row r="163" spans="2:65" s="18" customFormat="1" ht="16.5" customHeight="1">
      <c r="B163" s="121"/>
      <c r="C163" s="165" t="s">
        <v>472</v>
      </c>
      <c r="D163" s="165" t="s">
        <v>209</v>
      </c>
      <c r="E163" s="166" t="s">
        <v>2009</v>
      </c>
      <c r="F163" s="167" t="s">
        <v>2010</v>
      </c>
      <c r="G163" s="168" t="s">
        <v>227</v>
      </c>
      <c r="H163" s="169">
        <v>70</v>
      </c>
      <c r="I163" s="170"/>
      <c r="J163" s="170">
        <f t="shared" si="15"/>
        <v>0</v>
      </c>
      <c r="K163" s="171"/>
      <c r="L163" s="172"/>
      <c r="M163" s="173" t="s">
        <v>1</v>
      </c>
      <c r="N163" s="174" t="s">
        <v>42</v>
      </c>
      <c r="P163" s="158">
        <f t="shared" si="16"/>
        <v>0</v>
      </c>
      <c r="Q163" s="158">
        <v>3.0000000000000001E-5</v>
      </c>
      <c r="R163" s="158">
        <f t="shared" si="17"/>
        <v>2.0999999999999999E-3</v>
      </c>
      <c r="S163" s="158">
        <v>0</v>
      </c>
      <c r="T163" s="159">
        <f t="shared" si="18"/>
        <v>0</v>
      </c>
      <c r="AR163" s="106" t="s">
        <v>352</v>
      </c>
      <c r="AT163" s="106" t="s">
        <v>209</v>
      </c>
      <c r="AU163" s="106" t="s">
        <v>174</v>
      </c>
      <c r="AY163" s="3" t="s">
        <v>194</v>
      </c>
      <c r="BE163" s="81">
        <f t="shared" si="19"/>
        <v>0</v>
      </c>
      <c r="BF163" s="81">
        <f t="shared" si="20"/>
        <v>0</v>
      </c>
      <c r="BG163" s="81">
        <f t="shared" si="21"/>
        <v>0</v>
      </c>
      <c r="BH163" s="81">
        <f t="shared" si="22"/>
        <v>0</v>
      </c>
      <c r="BI163" s="81">
        <f t="shared" si="23"/>
        <v>0</v>
      </c>
      <c r="BJ163" s="3" t="s">
        <v>174</v>
      </c>
      <c r="BK163" s="81">
        <f t="shared" si="24"/>
        <v>0</v>
      </c>
      <c r="BL163" s="3" t="s">
        <v>352</v>
      </c>
      <c r="BM163" s="106" t="s">
        <v>2116</v>
      </c>
    </row>
    <row r="164" spans="2:65" s="18" customFormat="1" ht="21.75" customHeight="1">
      <c r="B164" s="121"/>
      <c r="C164" s="150" t="s">
        <v>474</v>
      </c>
      <c r="D164" s="150" t="s">
        <v>197</v>
      </c>
      <c r="E164" s="151" t="s">
        <v>2117</v>
      </c>
      <c r="F164" s="152" t="s">
        <v>2118</v>
      </c>
      <c r="G164" s="153" t="s">
        <v>284</v>
      </c>
      <c r="H164" s="154">
        <v>230</v>
      </c>
      <c r="I164" s="155"/>
      <c r="J164" s="155">
        <f t="shared" si="15"/>
        <v>0</v>
      </c>
      <c r="K164" s="156"/>
      <c r="L164" s="19"/>
      <c r="M164" s="157" t="s">
        <v>1</v>
      </c>
      <c r="N164" s="120" t="s">
        <v>42</v>
      </c>
      <c r="P164" s="158">
        <f t="shared" si="16"/>
        <v>0</v>
      </c>
      <c r="Q164" s="158">
        <v>0</v>
      </c>
      <c r="R164" s="158">
        <f t="shared" si="17"/>
        <v>0</v>
      </c>
      <c r="S164" s="158">
        <v>0</v>
      </c>
      <c r="T164" s="159">
        <f t="shared" si="18"/>
        <v>0</v>
      </c>
      <c r="AR164" s="106" t="s">
        <v>420</v>
      </c>
      <c r="AT164" s="106" t="s">
        <v>197</v>
      </c>
      <c r="AU164" s="106" t="s">
        <v>174</v>
      </c>
      <c r="AY164" s="3" t="s">
        <v>194</v>
      </c>
      <c r="BE164" s="81">
        <f t="shared" si="19"/>
        <v>0</v>
      </c>
      <c r="BF164" s="81">
        <f t="shared" si="20"/>
        <v>0</v>
      </c>
      <c r="BG164" s="81">
        <f t="shared" si="21"/>
        <v>0</v>
      </c>
      <c r="BH164" s="81">
        <f t="shared" si="22"/>
        <v>0</v>
      </c>
      <c r="BI164" s="81">
        <f t="shared" si="23"/>
        <v>0</v>
      </c>
      <c r="BJ164" s="3" t="s">
        <v>174</v>
      </c>
      <c r="BK164" s="81">
        <f t="shared" si="24"/>
        <v>0</v>
      </c>
      <c r="BL164" s="3" t="s">
        <v>420</v>
      </c>
      <c r="BM164" s="106" t="s">
        <v>2119</v>
      </c>
    </row>
    <row r="165" spans="2:65" s="18" customFormat="1" ht="16.5" customHeight="1">
      <c r="B165" s="121"/>
      <c r="C165" s="165" t="s">
        <v>478</v>
      </c>
      <c r="D165" s="165" t="s">
        <v>209</v>
      </c>
      <c r="E165" s="166" t="s">
        <v>2120</v>
      </c>
      <c r="F165" s="167" t="s">
        <v>2121</v>
      </c>
      <c r="G165" s="168" t="s">
        <v>284</v>
      </c>
      <c r="H165" s="169">
        <v>230</v>
      </c>
      <c r="I165" s="170"/>
      <c r="J165" s="170">
        <f t="shared" si="15"/>
        <v>0</v>
      </c>
      <c r="K165" s="171"/>
      <c r="L165" s="172"/>
      <c r="M165" s="173" t="s">
        <v>1</v>
      </c>
      <c r="N165" s="174" t="s">
        <v>42</v>
      </c>
      <c r="P165" s="158">
        <f t="shared" si="16"/>
        <v>0</v>
      </c>
      <c r="Q165" s="158">
        <v>1.3999999999999999E-4</v>
      </c>
      <c r="R165" s="158">
        <f t="shared" si="17"/>
        <v>3.2199999999999999E-2</v>
      </c>
      <c r="S165" s="158">
        <v>0</v>
      </c>
      <c r="T165" s="159">
        <f t="shared" si="18"/>
        <v>0</v>
      </c>
      <c r="AR165" s="106" t="s">
        <v>352</v>
      </c>
      <c r="AT165" s="106" t="s">
        <v>209</v>
      </c>
      <c r="AU165" s="106" t="s">
        <v>174</v>
      </c>
      <c r="AY165" s="3" t="s">
        <v>194</v>
      </c>
      <c r="BE165" s="81">
        <f t="shared" si="19"/>
        <v>0</v>
      </c>
      <c r="BF165" s="81">
        <f t="shared" si="20"/>
        <v>0</v>
      </c>
      <c r="BG165" s="81">
        <f t="shared" si="21"/>
        <v>0</v>
      </c>
      <c r="BH165" s="81">
        <f t="shared" si="22"/>
        <v>0</v>
      </c>
      <c r="BI165" s="81">
        <f t="shared" si="23"/>
        <v>0</v>
      </c>
      <c r="BJ165" s="3" t="s">
        <v>174</v>
      </c>
      <c r="BK165" s="81">
        <f t="shared" si="24"/>
        <v>0</v>
      </c>
      <c r="BL165" s="3" t="s">
        <v>352</v>
      </c>
      <c r="BM165" s="106" t="s">
        <v>2122</v>
      </c>
    </row>
    <row r="166" spans="2:65" s="18" customFormat="1" ht="21.75" customHeight="1">
      <c r="B166" s="121"/>
      <c r="C166" s="150" t="s">
        <v>482</v>
      </c>
      <c r="D166" s="150" t="s">
        <v>197</v>
      </c>
      <c r="E166" s="151" t="s">
        <v>2123</v>
      </c>
      <c r="F166" s="152" t="s">
        <v>2124</v>
      </c>
      <c r="G166" s="153" t="s">
        <v>284</v>
      </c>
      <c r="H166" s="154">
        <v>300</v>
      </c>
      <c r="I166" s="155"/>
      <c r="J166" s="155">
        <f t="shared" si="15"/>
        <v>0</v>
      </c>
      <c r="K166" s="156"/>
      <c r="L166" s="19"/>
      <c r="M166" s="157" t="s">
        <v>1</v>
      </c>
      <c r="N166" s="120" t="s">
        <v>42</v>
      </c>
      <c r="P166" s="158">
        <f t="shared" si="16"/>
        <v>0</v>
      </c>
      <c r="Q166" s="158">
        <v>0</v>
      </c>
      <c r="R166" s="158">
        <f t="shared" si="17"/>
        <v>0</v>
      </c>
      <c r="S166" s="158">
        <v>0</v>
      </c>
      <c r="T166" s="159">
        <f t="shared" si="18"/>
        <v>0</v>
      </c>
      <c r="AR166" s="106" t="s">
        <v>420</v>
      </c>
      <c r="AT166" s="106" t="s">
        <v>197</v>
      </c>
      <c r="AU166" s="106" t="s">
        <v>174</v>
      </c>
      <c r="AY166" s="3" t="s">
        <v>194</v>
      </c>
      <c r="BE166" s="81">
        <f t="shared" si="19"/>
        <v>0</v>
      </c>
      <c r="BF166" s="81">
        <f t="shared" si="20"/>
        <v>0</v>
      </c>
      <c r="BG166" s="81">
        <f t="shared" si="21"/>
        <v>0</v>
      </c>
      <c r="BH166" s="81">
        <f t="shared" si="22"/>
        <v>0</v>
      </c>
      <c r="BI166" s="81">
        <f t="shared" si="23"/>
        <v>0</v>
      </c>
      <c r="BJ166" s="3" t="s">
        <v>174</v>
      </c>
      <c r="BK166" s="81">
        <f t="shared" si="24"/>
        <v>0</v>
      </c>
      <c r="BL166" s="3" t="s">
        <v>420</v>
      </c>
      <c r="BM166" s="106" t="s">
        <v>2125</v>
      </c>
    </row>
    <row r="167" spans="2:65" s="18" customFormat="1" ht="16.5" customHeight="1">
      <c r="B167" s="121"/>
      <c r="C167" s="165" t="s">
        <v>486</v>
      </c>
      <c r="D167" s="165" t="s">
        <v>209</v>
      </c>
      <c r="E167" s="166" t="s">
        <v>2126</v>
      </c>
      <c r="F167" s="167" t="s">
        <v>2127</v>
      </c>
      <c r="G167" s="168" t="s">
        <v>284</v>
      </c>
      <c r="H167" s="169">
        <v>300</v>
      </c>
      <c r="I167" s="170"/>
      <c r="J167" s="170">
        <f t="shared" si="15"/>
        <v>0</v>
      </c>
      <c r="K167" s="171"/>
      <c r="L167" s="172"/>
      <c r="M167" s="173" t="s">
        <v>1</v>
      </c>
      <c r="N167" s="174" t="s">
        <v>42</v>
      </c>
      <c r="P167" s="158">
        <f t="shared" si="16"/>
        <v>0</v>
      </c>
      <c r="Q167" s="158">
        <v>4.8000000000000001E-4</v>
      </c>
      <c r="R167" s="158">
        <f t="shared" si="17"/>
        <v>0.14400000000000002</v>
      </c>
      <c r="S167" s="158">
        <v>0</v>
      </c>
      <c r="T167" s="159">
        <f t="shared" si="18"/>
        <v>0</v>
      </c>
      <c r="AR167" s="106" t="s">
        <v>352</v>
      </c>
      <c r="AT167" s="106" t="s">
        <v>209</v>
      </c>
      <c r="AU167" s="106" t="s">
        <v>174</v>
      </c>
      <c r="AY167" s="3" t="s">
        <v>194</v>
      </c>
      <c r="BE167" s="81">
        <f t="shared" si="19"/>
        <v>0</v>
      </c>
      <c r="BF167" s="81">
        <f t="shared" si="20"/>
        <v>0</v>
      </c>
      <c r="BG167" s="81">
        <f t="shared" si="21"/>
        <v>0</v>
      </c>
      <c r="BH167" s="81">
        <f t="shared" si="22"/>
        <v>0</v>
      </c>
      <c r="BI167" s="81">
        <f t="shared" si="23"/>
        <v>0</v>
      </c>
      <c r="BJ167" s="3" t="s">
        <v>174</v>
      </c>
      <c r="BK167" s="81">
        <f t="shared" si="24"/>
        <v>0</v>
      </c>
      <c r="BL167" s="3" t="s">
        <v>352</v>
      </c>
      <c r="BM167" s="106" t="s">
        <v>2128</v>
      </c>
    </row>
    <row r="168" spans="2:65" s="18" customFormat="1" ht="21.75" customHeight="1">
      <c r="B168" s="121"/>
      <c r="C168" s="150" t="s">
        <v>490</v>
      </c>
      <c r="D168" s="150" t="s">
        <v>197</v>
      </c>
      <c r="E168" s="151" t="s">
        <v>2012</v>
      </c>
      <c r="F168" s="152" t="s">
        <v>2013</v>
      </c>
      <c r="G168" s="153" t="s">
        <v>284</v>
      </c>
      <c r="H168" s="154">
        <v>400</v>
      </c>
      <c r="I168" s="155"/>
      <c r="J168" s="155">
        <f t="shared" si="15"/>
        <v>0</v>
      </c>
      <c r="K168" s="156"/>
      <c r="L168" s="19"/>
      <c r="M168" s="157" t="s">
        <v>1</v>
      </c>
      <c r="N168" s="120" t="s">
        <v>42</v>
      </c>
      <c r="P168" s="158">
        <f t="shared" si="16"/>
        <v>0</v>
      </c>
      <c r="Q168" s="158">
        <v>0</v>
      </c>
      <c r="R168" s="158">
        <f t="shared" si="17"/>
        <v>0</v>
      </c>
      <c r="S168" s="158">
        <v>0</v>
      </c>
      <c r="T168" s="159">
        <f t="shared" si="18"/>
        <v>0</v>
      </c>
      <c r="AR168" s="106" t="s">
        <v>420</v>
      </c>
      <c r="AT168" s="106" t="s">
        <v>197</v>
      </c>
      <c r="AU168" s="106" t="s">
        <v>174</v>
      </c>
      <c r="AY168" s="3" t="s">
        <v>194</v>
      </c>
      <c r="BE168" s="81">
        <f t="shared" si="19"/>
        <v>0</v>
      </c>
      <c r="BF168" s="81">
        <f t="shared" si="20"/>
        <v>0</v>
      </c>
      <c r="BG168" s="81">
        <f t="shared" si="21"/>
        <v>0</v>
      </c>
      <c r="BH168" s="81">
        <f t="shared" si="22"/>
        <v>0</v>
      </c>
      <c r="BI168" s="81">
        <f t="shared" si="23"/>
        <v>0</v>
      </c>
      <c r="BJ168" s="3" t="s">
        <v>174</v>
      </c>
      <c r="BK168" s="81">
        <f t="shared" si="24"/>
        <v>0</v>
      </c>
      <c r="BL168" s="3" t="s">
        <v>420</v>
      </c>
      <c r="BM168" s="106" t="s">
        <v>2129</v>
      </c>
    </row>
    <row r="169" spans="2:65" s="18" customFormat="1" ht="16.5" customHeight="1">
      <c r="B169" s="121"/>
      <c r="C169" s="165" t="s">
        <v>494</v>
      </c>
      <c r="D169" s="165" t="s">
        <v>209</v>
      </c>
      <c r="E169" s="166" t="s">
        <v>678</v>
      </c>
      <c r="F169" s="167" t="s">
        <v>679</v>
      </c>
      <c r="G169" s="168" t="s">
        <v>284</v>
      </c>
      <c r="H169" s="169">
        <v>400</v>
      </c>
      <c r="I169" s="170"/>
      <c r="J169" s="170">
        <f t="shared" si="15"/>
        <v>0</v>
      </c>
      <c r="K169" s="171"/>
      <c r="L169" s="172"/>
      <c r="M169" s="173" t="s">
        <v>1</v>
      </c>
      <c r="N169" s="174" t="s">
        <v>42</v>
      </c>
      <c r="P169" s="158">
        <f t="shared" si="16"/>
        <v>0</v>
      </c>
      <c r="Q169" s="158">
        <v>1.0499999999999999E-3</v>
      </c>
      <c r="R169" s="158">
        <f t="shared" si="17"/>
        <v>0.42</v>
      </c>
      <c r="S169" s="158">
        <v>0</v>
      </c>
      <c r="T169" s="159">
        <f t="shared" si="18"/>
        <v>0</v>
      </c>
      <c r="AR169" s="106" t="s">
        <v>352</v>
      </c>
      <c r="AT169" s="106" t="s">
        <v>209</v>
      </c>
      <c r="AU169" s="106" t="s">
        <v>174</v>
      </c>
      <c r="AY169" s="3" t="s">
        <v>194</v>
      </c>
      <c r="BE169" s="81">
        <f t="shared" si="19"/>
        <v>0</v>
      </c>
      <c r="BF169" s="81">
        <f t="shared" si="20"/>
        <v>0</v>
      </c>
      <c r="BG169" s="81">
        <f t="shared" si="21"/>
        <v>0</v>
      </c>
      <c r="BH169" s="81">
        <f t="shared" si="22"/>
        <v>0</v>
      </c>
      <c r="BI169" s="81">
        <f t="shared" si="23"/>
        <v>0</v>
      </c>
      <c r="BJ169" s="3" t="s">
        <v>174</v>
      </c>
      <c r="BK169" s="81">
        <f t="shared" si="24"/>
        <v>0</v>
      </c>
      <c r="BL169" s="3" t="s">
        <v>352</v>
      </c>
      <c r="BM169" s="106" t="s">
        <v>2130</v>
      </c>
    </row>
    <row r="170" spans="2:65" s="18" customFormat="1" ht="21.75" customHeight="1">
      <c r="B170" s="121"/>
      <c r="C170" s="150" t="s">
        <v>498</v>
      </c>
      <c r="D170" s="150" t="s">
        <v>197</v>
      </c>
      <c r="E170" s="151" t="s">
        <v>2017</v>
      </c>
      <c r="F170" s="152" t="s">
        <v>2018</v>
      </c>
      <c r="G170" s="153" t="s">
        <v>284</v>
      </c>
      <c r="H170" s="154">
        <v>20</v>
      </c>
      <c r="I170" s="155"/>
      <c r="J170" s="155">
        <f t="shared" si="15"/>
        <v>0</v>
      </c>
      <c r="K170" s="156"/>
      <c r="L170" s="19"/>
      <c r="M170" s="157" t="s">
        <v>1</v>
      </c>
      <c r="N170" s="120" t="s">
        <v>42</v>
      </c>
      <c r="P170" s="158">
        <f t="shared" si="16"/>
        <v>0</v>
      </c>
      <c r="Q170" s="158">
        <v>0</v>
      </c>
      <c r="R170" s="158">
        <f t="shared" si="17"/>
        <v>0</v>
      </c>
      <c r="S170" s="158">
        <v>0</v>
      </c>
      <c r="T170" s="159">
        <f t="shared" si="18"/>
        <v>0</v>
      </c>
      <c r="AR170" s="106" t="s">
        <v>420</v>
      </c>
      <c r="AT170" s="106" t="s">
        <v>197</v>
      </c>
      <c r="AU170" s="106" t="s">
        <v>174</v>
      </c>
      <c r="AY170" s="3" t="s">
        <v>194</v>
      </c>
      <c r="BE170" s="81">
        <f t="shared" si="19"/>
        <v>0</v>
      </c>
      <c r="BF170" s="81">
        <f t="shared" si="20"/>
        <v>0</v>
      </c>
      <c r="BG170" s="81">
        <f t="shared" si="21"/>
        <v>0</v>
      </c>
      <c r="BH170" s="81">
        <f t="shared" si="22"/>
        <v>0</v>
      </c>
      <c r="BI170" s="81">
        <f t="shared" si="23"/>
        <v>0</v>
      </c>
      <c r="BJ170" s="3" t="s">
        <v>174</v>
      </c>
      <c r="BK170" s="81">
        <f t="shared" si="24"/>
        <v>0</v>
      </c>
      <c r="BL170" s="3" t="s">
        <v>420</v>
      </c>
      <c r="BM170" s="106" t="s">
        <v>2131</v>
      </c>
    </row>
    <row r="171" spans="2:65" s="18" customFormat="1" ht="21.75" customHeight="1">
      <c r="B171" s="121"/>
      <c r="C171" s="150" t="s">
        <v>502</v>
      </c>
      <c r="D171" s="150" t="s">
        <v>197</v>
      </c>
      <c r="E171" s="151" t="s">
        <v>706</v>
      </c>
      <c r="F171" s="152" t="s">
        <v>707</v>
      </c>
      <c r="G171" s="153" t="s">
        <v>284</v>
      </c>
      <c r="H171" s="154">
        <v>530</v>
      </c>
      <c r="I171" s="155"/>
      <c r="J171" s="155">
        <f t="shared" si="15"/>
        <v>0</v>
      </c>
      <c r="K171" s="156"/>
      <c r="L171" s="19"/>
      <c r="M171" s="157" t="s">
        <v>1</v>
      </c>
      <c r="N171" s="120" t="s">
        <v>42</v>
      </c>
      <c r="P171" s="158">
        <f t="shared" si="16"/>
        <v>0</v>
      </c>
      <c r="Q171" s="158">
        <v>0</v>
      </c>
      <c r="R171" s="158">
        <f t="shared" si="17"/>
        <v>0</v>
      </c>
      <c r="S171" s="158">
        <v>0</v>
      </c>
      <c r="T171" s="159">
        <f t="shared" si="18"/>
        <v>0</v>
      </c>
      <c r="AR171" s="106" t="s">
        <v>420</v>
      </c>
      <c r="AT171" s="106" t="s">
        <v>197</v>
      </c>
      <c r="AU171" s="106" t="s">
        <v>174</v>
      </c>
      <c r="AY171" s="3" t="s">
        <v>194</v>
      </c>
      <c r="BE171" s="81">
        <f t="shared" si="19"/>
        <v>0</v>
      </c>
      <c r="BF171" s="81">
        <f t="shared" si="20"/>
        <v>0</v>
      </c>
      <c r="BG171" s="81">
        <f t="shared" si="21"/>
        <v>0</v>
      </c>
      <c r="BH171" s="81">
        <f t="shared" si="22"/>
        <v>0</v>
      </c>
      <c r="BI171" s="81">
        <f t="shared" si="23"/>
        <v>0</v>
      </c>
      <c r="BJ171" s="3" t="s">
        <v>174</v>
      </c>
      <c r="BK171" s="81">
        <f t="shared" si="24"/>
        <v>0</v>
      </c>
      <c r="BL171" s="3" t="s">
        <v>420</v>
      </c>
      <c r="BM171" s="106" t="s">
        <v>2132</v>
      </c>
    </row>
    <row r="172" spans="2:65" s="18" customFormat="1" ht="24.2" customHeight="1">
      <c r="B172" s="121"/>
      <c r="C172" s="165" t="s">
        <v>506</v>
      </c>
      <c r="D172" s="165" t="s">
        <v>209</v>
      </c>
      <c r="E172" s="166" t="s">
        <v>2133</v>
      </c>
      <c r="F172" s="167" t="s">
        <v>2134</v>
      </c>
      <c r="G172" s="168" t="s">
        <v>284</v>
      </c>
      <c r="H172" s="169">
        <v>230</v>
      </c>
      <c r="I172" s="170"/>
      <c r="J172" s="170">
        <f t="shared" si="15"/>
        <v>0</v>
      </c>
      <c r="K172" s="171"/>
      <c r="L172" s="172"/>
      <c r="M172" s="173" t="s">
        <v>1</v>
      </c>
      <c r="N172" s="174" t="s">
        <v>42</v>
      </c>
      <c r="P172" s="158">
        <f t="shared" si="16"/>
        <v>0</v>
      </c>
      <c r="Q172" s="158">
        <v>1.1E-4</v>
      </c>
      <c r="R172" s="158">
        <f t="shared" si="17"/>
        <v>2.53E-2</v>
      </c>
      <c r="S172" s="158">
        <v>0</v>
      </c>
      <c r="T172" s="159">
        <f t="shared" si="18"/>
        <v>0</v>
      </c>
      <c r="AR172" s="106" t="s">
        <v>352</v>
      </c>
      <c r="AT172" s="106" t="s">
        <v>209</v>
      </c>
      <c r="AU172" s="106" t="s">
        <v>174</v>
      </c>
      <c r="AY172" s="3" t="s">
        <v>194</v>
      </c>
      <c r="BE172" s="81">
        <f t="shared" si="19"/>
        <v>0</v>
      </c>
      <c r="BF172" s="81">
        <f t="shared" si="20"/>
        <v>0</v>
      </c>
      <c r="BG172" s="81">
        <f t="shared" si="21"/>
        <v>0</v>
      </c>
      <c r="BH172" s="81">
        <f t="shared" si="22"/>
        <v>0</v>
      </c>
      <c r="BI172" s="81">
        <f t="shared" si="23"/>
        <v>0</v>
      </c>
      <c r="BJ172" s="3" t="s">
        <v>174</v>
      </c>
      <c r="BK172" s="81">
        <f t="shared" si="24"/>
        <v>0</v>
      </c>
      <c r="BL172" s="3" t="s">
        <v>352</v>
      </c>
      <c r="BM172" s="106" t="s">
        <v>2135</v>
      </c>
    </row>
    <row r="173" spans="2:65" s="18" customFormat="1" ht="24.2" customHeight="1">
      <c r="B173" s="121"/>
      <c r="C173" s="165" t="s">
        <v>510</v>
      </c>
      <c r="D173" s="165" t="s">
        <v>209</v>
      </c>
      <c r="E173" s="166" t="s">
        <v>2021</v>
      </c>
      <c r="F173" s="167" t="s">
        <v>2022</v>
      </c>
      <c r="G173" s="168" t="s">
        <v>284</v>
      </c>
      <c r="H173" s="169">
        <v>300</v>
      </c>
      <c r="I173" s="170"/>
      <c r="J173" s="170">
        <f t="shared" si="15"/>
        <v>0</v>
      </c>
      <c r="K173" s="171"/>
      <c r="L173" s="172"/>
      <c r="M173" s="173" t="s">
        <v>1</v>
      </c>
      <c r="N173" s="174" t="s">
        <v>42</v>
      </c>
      <c r="P173" s="158">
        <f t="shared" si="16"/>
        <v>0</v>
      </c>
      <c r="Q173" s="158">
        <v>1.6000000000000001E-4</v>
      </c>
      <c r="R173" s="158">
        <f t="shared" si="17"/>
        <v>4.8000000000000001E-2</v>
      </c>
      <c r="S173" s="158">
        <v>0</v>
      </c>
      <c r="T173" s="159">
        <f t="shared" si="18"/>
        <v>0</v>
      </c>
      <c r="AR173" s="106" t="s">
        <v>352</v>
      </c>
      <c r="AT173" s="106" t="s">
        <v>209</v>
      </c>
      <c r="AU173" s="106" t="s">
        <v>174</v>
      </c>
      <c r="AY173" s="3" t="s">
        <v>194</v>
      </c>
      <c r="BE173" s="81">
        <f t="shared" si="19"/>
        <v>0</v>
      </c>
      <c r="BF173" s="81">
        <f t="shared" si="20"/>
        <v>0</v>
      </c>
      <c r="BG173" s="81">
        <f t="shared" si="21"/>
        <v>0</v>
      </c>
      <c r="BH173" s="81">
        <f t="shared" si="22"/>
        <v>0</v>
      </c>
      <c r="BI173" s="81">
        <f t="shared" si="23"/>
        <v>0</v>
      </c>
      <c r="BJ173" s="3" t="s">
        <v>174</v>
      </c>
      <c r="BK173" s="81">
        <f t="shared" si="24"/>
        <v>0</v>
      </c>
      <c r="BL173" s="3" t="s">
        <v>352</v>
      </c>
      <c r="BM173" s="106" t="s">
        <v>2136</v>
      </c>
    </row>
    <row r="174" spans="2:65" s="18" customFormat="1" ht="16.5" customHeight="1">
      <c r="B174" s="121"/>
      <c r="C174" s="150" t="s">
        <v>514</v>
      </c>
      <c r="D174" s="150" t="s">
        <v>197</v>
      </c>
      <c r="E174" s="151" t="s">
        <v>2137</v>
      </c>
      <c r="F174" s="152" t="s">
        <v>2138</v>
      </c>
      <c r="G174" s="153" t="s">
        <v>227</v>
      </c>
      <c r="H174" s="154">
        <v>65</v>
      </c>
      <c r="I174" s="155"/>
      <c r="J174" s="155">
        <f t="shared" si="15"/>
        <v>0</v>
      </c>
      <c r="K174" s="156"/>
      <c r="L174" s="19"/>
      <c r="M174" s="157" t="s">
        <v>1</v>
      </c>
      <c r="N174" s="120" t="s">
        <v>42</v>
      </c>
      <c r="P174" s="158">
        <f t="shared" si="16"/>
        <v>0</v>
      </c>
      <c r="Q174" s="158">
        <v>0</v>
      </c>
      <c r="R174" s="158">
        <f t="shared" si="17"/>
        <v>0</v>
      </c>
      <c r="S174" s="158">
        <v>0</v>
      </c>
      <c r="T174" s="159">
        <f t="shared" si="18"/>
        <v>0</v>
      </c>
      <c r="AR174" s="106" t="s">
        <v>420</v>
      </c>
      <c r="AT174" s="106" t="s">
        <v>197</v>
      </c>
      <c r="AU174" s="106" t="s">
        <v>174</v>
      </c>
      <c r="AY174" s="3" t="s">
        <v>194</v>
      </c>
      <c r="BE174" s="81">
        <f t="shared" si="19"/>
        <v>0</v>
      </c>
      <c r="BF174" s="81">
        <f t="shared" si="20"/>
        <v>0</v>
      </c>
      <c r="BG174" s="81">
        <f t="shared" si="21"/>
        <v>0</v>
      </c>
      <c r="BH174" s="81">
        <f t="shared" si="22"/>
        <v>0</v>
      </c>
      <c r="BI174" s="81">
        <f t="shared" si="23"/>
        <v>0</v>
      </c>
      <c r="BJ174" s="3" t="s">
        <v>174</v>
      </c>
      <c r="BK174" s="81">
        <f t="shared" si="24"/>
        <v>0</v>
      </c>
      <c r="BL174" s="3" t="s">
        <v>420</v>
      </c>
      <c r="BM174" s="106" t="s">
        <v>2139</v>
      </c>
    </row>
    <row r="175" spans="2:65" s="18" customFormat="1" ht="24.2" customHeight="1">
      <c r="B175" s="121"/>
      <c r="C175" s="165" t="s">
        <v>518</v>
      </c>
      <c r="D175" s="165" t="s">
        <v>209</v>
      </c>
      <c r="E175" s="166" t="s">
        <v>2140</v>
      </c>
      <c r="F175" s="167" t="s">
        <v>2141</v>
      </c>
      <c r="G175" s="168" t="s">
        <v>227</v>
      </c>
      <c r="H175" s="169">
        <v>65</v>
      </c>
      <c r="I175" s="170"/>
      <c r="J175" s="170">
        <f t="shared" si="15"/>
        <v>0</v>
      </c>
      <c r="K175" s="171"/>
      <c r="L175" s="172"/>
      <c r="M175" s="173" t="s">
        <v>1</v>
      </c>
      <c r="N175" s="174" t="s">
        <v>42</v>
      </c>
      <c r="P175" s="158">
        <f t="shared" si="16"/>
        <v>0</v>
      </c>
      <c r="Q175" s="158">
        <v>1.6800000000000001E-3</v>
      </c>
      <c r="R175" s="158">
        <f t="shared" si="17"/>
        <v>0.10920000000000001</v>
      </c>
      <c r="S175" s="158">
        <v>0</v>
      </c>
      <c r="T175" s="159">
        <f t="shared" si="18"/>
        <v>0</v>
      </c>
      <c r="AR175" s="106" t="s">
        <v>352</v>
      </c>
      <c r="AT175" s="106" t="s">
        <v>209</v>
      </c>
      <c r="AU175" s="106" t="s">
        <v>174</v>
      </c>
      <c r="AY175" s="3" t="s">
        <v>194</v>
      </c>
      <c r="BE175" s="81">
        <f t="shared" si="19"/>
        <v>0</v>
      </c>
      <c r="BF175" s="81">
        <f t="shared" si="20"/>
        <v>0</v>
      </c>
      <c r="BG175" s="81">
        <f t="shared" si="21"/>
        <v>0</v>
      </c>
      <c r="BH175" s="81">
        <f t="shared" si="22"/>
        <v>0</v>
      </c>
      <c r="BI175" s="81">
        <f t="shared" si="23"/>
        <v>0</v>
      </c>
      <c r="BJ175" s="3" t="s">
        <v>174</v>
      </c>
      <c r="BK175" s="81">
        <f t="shared" si="24"/>
        <v>0</v>
      </c>
      <c r="BL175" s="3" t="s">
        <v>352</v>
      </c>
      <c r="BM175" s="106" t="s">
        <v>2142</v>
      </c>
    </row>
    <row r="176" spans="2:65" s="18" customFormat="1" ht="24.2" customHeight="1">
      <c r="B176" s="121"/>
      <c r="C176" s="165" t="s">
        <v>522</v>
      </c>
      <c r="D176" s="165" t="s">
        <v>209</v>
      </c>
      <c r="E176" s="166" t="s">
        <v>2143</v>
      </c>
      <c r="F176" s="167" t="s">
        <v>2144</v>
      </c>
      <c r="G176" s="168" t="s">
        <v>227</v>
      </c>
      <c r="H176" s="169">
        <v>65</v>
      </c>
      <c r="I176" s="170"/>
      <c r="J176" s="170">
        <f t="shared" si="15"/>
        <v>0</v>
      </c>
      <c r="K176" s="171"/>
      <c r="L176" s="172"/>
      <c r="M176" s="173" t="s">
        <v>1</v>
      </c>
      <c r="N176" s="174" t="s">
        <v>42</v>
      </c>
      <c r="P176" s="158">
        <f t="shared" si="16"/>
        <v>0</v>
      </c>
      <c r="Q176" s="158">
        <v>1.6800000000000001E-3</v>
      </c>
      <c r="R176" s="158">
        <f t="shared" si="17"/>
        <v>0.10920000000000001</v>
      </c>
      <c r="S176" s="158">
        <v>0</v>
      </c>
      <c r="T176" s="159">
        <f t="shared" si="18"/>
        <v>0</v>
      </c>
      <c r="AR176" s="106" t="s">
        <v>352</v>
      </c>
      <c r="AT176" s="106" t="s">
        <v>209</v>
      </c>
      <c r="AU176" s="106" t="s">
        <v>174</v>
      </c>
      <c r="AY176" s="3" t="s">
        <v>194</v>
      </c>
      <c r="BE176" s="81">
        <f t="shared" si="19"/>
        <v>0</v>
      </c>
      <c r="BF176" s="81">
        <f t="shared" si="20"/>
        <v>0</v>
      </c>
      <c r="BG176" s="81">
        <f t="shared" si="21"/>
        <v>0</v>
      </c>
      <c r="BH176" s="81">
        <f t="shared" si="22"/>
        <v>0</v>
      </c>
      <c r="BI176" s="81">
        <f t="shared" si="23"/>
        <v>0</v>
      </c>
      <c r="BJ176" s="3" t="s">
        <v>174</v>
      </c>
      <c r="BK176" s="81">
        <f t="shared" si="24"/>
        <v>0</v>
      </c>
      <c r="BL176" s="3" t="s">
        <v>352</v>
      </c>
      <c r="BM176" s="106" t="s">
        <v>2145</v>
      </c>
    </row>
    <row r="177" spans="2:65" s="18" customFormat="1" ht="24.2" customHeight="1">
      <c r="B177" s="121"/>
      <c r="C177" s="150" t="s">
        <v>526</v>
      </c>
      <c r="D177" s="150" t="s">
        <v>197</v>
      </c>
      <c r="E177" s="151" t="s">
        <v>2146</v>
      </c>
      <c r="F177" s="152" t="s">
        <v>2147</v>
      </c>
      <c r="G177" s="153" t="s">
        <v>284</v>
      </c>
      <c r="H177" s="154">
        <v>230</v>
      </c>
      <c r="I177" s="155"/>
      <c r="J177" s="155">
        <f t="shared" si="15"/>
        <v>0</v>
      </c>
      <c r="K177" s="156"/>
      <c r="L177" s="19"/>
      <c r="M177" s="157" t="s">
        <v>1</v>
      </c>
      <c r="N177" s="120" t="s">
        <v>42</v>
      </c>
      <c r="P177" s="158">
        <f t="shared" si="16"/>
        <v>0</v>
      </c>
      <c r="Q177" s="158">
        <v>0</v>
      </c>
      <c r="R177" s="158">
        <f t="shared" si="17"/>
        <v>0</v>
      </c>
      <c r="S177" s="158">
        <v>0</v>
      </c>
      <c r="T177" s="159">
        <f t="shared" si="18"/>
        <v>0</v>
      </c>
      <c r="AR177" s="106" t="s">
        <v>420</v>
      </c>
      <c r="AT177" s="106" t="s">
        <v>197</v>
      </c>
      <c r="AU177" s="106" t="s">
        <v>174</v>
      </c>
      <c r="AY177" s="3" t="s">
        <v>194</v>
      </c>
      <c r="BE177" s="81">
        <f t="shared" si="19"/>
        <v>0</v>
      </c>
      <c r="BF177" s="81">
        <f t="shared" si="20"/>
        <v>0</v>
      </c>
      <c r="BG177" s="81">
        <f t="shared" si="21"/>
        <v>0</v>
      </c>
      <c r="BH177" s="81">
        <f t="shared" si="22"/>
        <v>0</v>
      </c>
      <c r="BI177" s="81">
        <f t="shared" si="23"/>
        <v>0</v>
      </c>
      <c r="BJ177" s="3" t="s">
        <v>174</v>
      </c>
      <c r="BK177" s="81">
        <f t="shared" si="24"/>
        <v>0</v>
      </c>
      <c r="BL177" s="3" t="s">
        <v>420</v>
      </c>
      <c r="BM177" s="106" t="s">
        <v>2148</v>
      </c>
    </row>
    <row r="178" spans="2:65" s="18" customFormat="1" ht="16.5" customHeight="1">
      <c r="B178" s="121"/>
      <c r="C178" s="165" t="s">
        <v>530</v>
      </c>
      <c r="D178" s="165" t="s">
        <v>209</v>
      </c>
      <c r="E178" s="166" t="s">
        <v>2149</v>
      </c>
      <c r="F178" s="167" t="s">
        <v>2150</v>
      </c>
      <c r="G178" s="168" t="s">
        <v>227</v>
      </c>
      <c r="H178" s="169">
        <v>130</v>
      </c>
      <c r="I178" s="170"/>
      <c r="J178" s="170">
        <f t="shared" si="15"/>
        <v>0</v>
      </c>
      <c r="K178" s="171"/>
      <c r="L178" s="172"/>
      <c r="M178" s="173" t="s">
        <v>1</v>
      </c>
      <c r="N178" s="174" t="s">
        <v>42</v>
      </c>
      <c r="P178" s="158">
        <f t="shared" si="16"/>
        <v>0</v>
      </c>
      <c r="Q178" s="158">
        <v>2.5000000000000001E-4</v>
      </c>
      <c r="R178" s="158">
        <f t="shared" si="17"/>
        <v>3.2500000000000001E-2</v>
      </c>
      <c r="S178" s="158">
        <v>0</v>
      </c>
      <c r="T178" s="159">
        <f t="shared" si="18"/>
        <v>0</v>
      </c>
      <c r="AR178" s="106" t="s">
        <v>352</v>
      </c>
      <c r="AT178" s="106" t="s">
        <v>209</v>
      </c>
      <c r="AU178" s="106" t="s">
        <v>174</v>
      </c>
      <c r="AY178" s="3" t="s">
        <v>194</v>
      </c>
      <c r="BE178" s="81">
        <f t="shared" si="19"/>
        <v>0</v>
      </c>
      <c r="BF178" s="81">
        <f t="shared" si="20"/>
        <v>0</v>
      </c>
      <c r="BG178" s="81">
        <f t="shared" si="21"/>
        <v>0</v>
      </c>
      <c r="BH178" s="81">
        <f t="shared" si="22"/>
        <v>0</v>
      </c>
      <c r="BI178" s="81">
        <f t="shared" si="23"/>
        <v>0</v>
      </c>
      <c r="BJ178" s="3" t="s">
        <v>174</v>
      </c>
      <c r="BK178" s="81">
        <f t="shared" si="24"/>
        <v>0</v>
      </c>
      <c r="BL178" s="3" t="s">
        <v>352</v>
      </c>
      <c r="BM178" s="106" t="s">
        <v>2151</v>
      </c>
    </row>
    <row r="179" spans="2:65" s="137" customFormat="1" ht="22.9" customHeight="1">
      <c r="B179" s="138"/>
      <c r="D179" s="139" t="s">
        <v>75</v>
      </c>
      <c r="E179" s="148" t="s">
        <v>1069</v>
      </c>
      <c r="F179" s="148" t="s">
        <v>1070</v>
      </c>
      <c r="I179" s="141"/>
      <c r="J179" s="149">
        <f>BK179</f>
        <v>0</v>
      </c>
      <c r="L179" s="138"/>
      <c r="M179" s="143"/>
      <c r="P179" s="144">
        <f>SUM(P180:P189)</f>
        <v>0</v>
      </c>
      <c r="R179" s="144">
        <f>SUM(R180:R189)</f>
        <v>3.0000000000000002E-2</v>
      </c>
      <c r="T179" s="145">
        <f>SUM(T180:T189)</f>
        <v>0</v>
      </c>
      <c r="AR179" s="139" t="s">
        <v>205</v>
      </c>
      <c r="AT179" s="146" t="s">
        <v>75</v>
      </c>
      <c r="AU179" s="146" t="s">
        <v>84</v>
      </c>
      <c r="AY179" s="139" t="s">
        <v>194</v>
      </c>
      <c r="BK179" s="147">
        <f>SUM(BK180:BK189)</f>
        <v>0</v>
      </c>
    </row>
    <row r="180" spans="2:65" s="18" customFormat="1" ht="24.2" customHeight="1">
      <c r="B180" s="121"/>
      <c r="C180" s="150" t="s">
        <v>84</v>
      </c>
      <c r="D180" s="150" t="s">
        <v>197</v>
      </c>
      <c r="E180" s="151" t="s">
        <v>2030</v>
      </c>
      <c r="F180" s="152" t="s">
        <v>2031</v>
      </c>
      <c r="G180" s="153" t="s">
        <v>419</v>
      </c>
      <c r="H180" s="154">
        <v>105</v>
      </c>
      <c r="I180" s="155"/>
      <c r="J180" s="155">
        <f t="shared" ref="J180:J189" si="25">ROUND(I180*H180,2)</f>
        <v>0</v>
      </c>
      <c r="K180" s="156"/>
      <c r="L180" s="19"/>
      <c r="M180" s="157" t="s">
        <v>1</v>
      </c>
      <c r="N180" s="120" t="s">
        <v>42</v>
      </c>
      <c r="P180" s="158">
        <f t="shared" ref="P180:P189" si="26">O180*H180</f>
        <v>0</v>
      </c>
      <c r="Q180" s="158">
        <v>0</v>
      </c>
      <c r="R180" s="158">
        <f t="shared" ref="R180:R189" si="27">Q180*H180</f>
        <v>0</v>
      </c>
      <c r="S180" s="158">
        <v>0</v>
      </c>
      <c r="T180" s="159">
        <f t="shared" ref="T180:T189" si="28">S180*H180</f>
        <v>0</v>
      </c>
      <c r="AR180" s="106" t="s">
        <v>213</v>
      </c>
      <c r="AT180" s="106" t="s">
        <v>197</v>
      </c>
      <c r="AU180" s="106" t="s">
        <v>174</v>
      </c>
      <c r="AY180" s="3" t="s">
        <v>194</v>
      </c>
      <c r="BE180" s="81">
        <f t="shared" ref="BE180:BE189" si="29">IF(N180="základná",J180,0)</f>
        <v>0</v>
      </c>
      <c r="BF180" s="81">
        <f t="shared" ref="BF180:BF189" si="30">IF(N180="znížená",J180,0)</f>
        <v>0</v>
      </c>
      <c r="BG180" s="81">
        <f t="shared" ref="BG180:BG189" si="31">IF(N180="zákl. prenesená",J180,0)</f>
        <v>0</v>
      </c>
      <c r="BH180" s="81">
        <f t="shared" ref="BH180:BH189" si="32">IF(N180="zníž. prenesená",J180,0)</f>
        <v>0</v>
      </c>
      <c r="BI180" s="81">
        <f t="shared" ref="BI180:BI189" si="33">IF(N180="nulová",J180,0)</f>
        <v>0</v>
      </c>
      <c r="BJ180" s="3" t="s">
        <v>174</v>
      </c>
      <c r="BK180" s="81">
        <f t="shared" ref="BK180:BK189" si="34">ROUND(I180*H180,2)</f>
        <v>0</v>
      </c>
      <c r="BL180" s="3" t="s">
        <v>213</v>
      </c>
      <c r="BM180" s="106" t="s">
        <v>2152</v>
      </c>
    </row>
    <row r="181" spans="2:65" s="18" customFormat="1" ht="24.2" customHeight="1">
      <c r="B181" s="121"/>
      <c r="C181" s="150" t="s">
        <v>174</v>
      </c>
      <c r="D181" s="150" t="s">
        <v>197</v>
      </c>
      <c r="E181" s="151" t="s">
        <v>2153</v>
      </c>
      <c r="F181" s="152" t="s">
        <v>2154</v>
      </c>
      <c r="G181" s="153" t="s">
        <v>284</v>
      </c>
      <c r="H181" s="154">
        <v>300</v>
      </c>
      <c r="I181" s="155"/>
      <c r="J181" s="155">
        <f t="shared" si="25"/>
        <v>0</v>
      </c>
      <c r="K181" s="156"/>
      <c r="L181" s="19"/>
      <c r="M181" s="157" t="s">
        <v>1</v>
      </c>
      <c r="N181" s="120" t="s">
        <v>42</v>
      </c>
      <c r="P181" s="158">
        <f t="shared" si="26"/>
        <v>0</v>
      </c>
      <c r="Q181" s="158">
        <v>0</v>
      </c>
      <c r="R181" s="158">
        <f t="shared" si="27"/>
        <v>0</v>
      </c>
      <c r="S181" s="158">
        <v>0</v>
      </c>
      <c r="T181" s="159">
        <f t="shared" si="28"/>
        <v>0</v>
      </c>
      <c r="AR181" s="106" t="s">
        <v>420</v>
      </c>
      <c r="AT181" s="106" t="s">
        <v>197</v>
      </c>
      <c r="AU181" s="106" t="s">
        <v>174</v>
      </c>
      <c r="AY181" s="3" t="s">
        <v>194</v>
      </c>
      <c r="BE181" s="81">
        <f t="shared" si="29"/>
        <v>0</v>
      </c>
      <c r="BF181" s="81">
        <f t="shared" si="30"/>
        <v>0</v>
      </c>
      <c r="BG181" s="81">
        <f t="shared" si="31"/>
        <v>0</v>
      </c>
      <c r="BH181" s="81">
        <f t="shared" si="32"/>
        <v>0</v>
      </c>
      <c r="BI181" s="81">
        <f t="shared" si="33"/>
        <v>0</v>
      </c>
      <c r="BJ181" s="3" t="s">
        <v>174</v>
      </c>
      <c r="BK181" s="81">
        <f t="shared" si="34"/>
        <v>0</v>
      </c>
      <c r="BL181" s="3" t="s">
        <v>420</v>
      </c>
      <c r="BM181" s="106" t="s">
        <v>2155</v>
      </c>
    </row>
    <row r="182" spans="2:65" s="18" customFormat="1" ht="24.2" customHeight="1">
      <c r="B182" s="121"/>
      <c r="C182" s="150" t="s">
        <v>205</v>
      </c>
      <c r="D182" s="150" t="s">
        <v>197</v>
      </c>
      <c r="E182" s="151" t="s">
        <v>2039</v>
      </c>
      <c r="F182" s="152" t="s">
        <v>2040</v>
      </c>
      <c r="G182" s="153" t="s">
        <v>803</v>
      </c>
      <c r="H182" s="154">
        <v>84</v>
      </c>
      <c r="I182" s="155"/>
      <c r="J182" s="155">
        <f t="shared" si="25"/>
        <v>0</v>
      </c>
      <c r="K182" s="156"/>
      <c r="L182" s="19"/>
      <c r="M182" s="157" t="s">
        <v>1</v>
      </c>
      <c r="N182" s="120" t="s">
        <v>42</v>
      </c>
      <c r="P182" s="158">
        <f t="shared" si="26"/>
        <v>0</v>
      </c>
      <c r="Q182" s="158">
        <v>0</v>
      </c>
      <c r="R182" s="158">
        <f t="shared" si="27"/>
        <v>0</v>
      </c>
      <c r="S182" s="158">
        <v>0</v>
      </c>
      <c r="T182" s="159">
        <f t="shared" si="28"/>
        <v>0</v>
      </c>
      <c r="AR182" s="106" t="s">
        <v>420</v>
      </c>
      <c r="AT182" s="106" t="s">
        <v>197</v>
      </c>
      <c r="AU182" s="106" t="s">
        <v>174</v>
      </c>
      <c r="AY182" s="3" t="s">
        <v>194</v>
      </c>
      <c r="BE182" s="81">
        <f t="shared" si="29"/>
        <v>0</v>
      </c>
      <c r="BF182" s="81">
        <f t="shared" si="30"/>
        <v>0</v>
      </c>
      <c r="BG182" s="81">
        <f t="shared" si="31"/>
        <v>0</v>
      </c>
      <c r="BH182" s="81">
        <f t="shared" si="32"/>
        <v>0</v>
      </c>
      <c r="BI182" s="81">
        <f t="shared" si="33"/>
        <v>0</v>
      </c>
      <c r="BJ182" s="3" t="s">
        <v>174</v>
      </c>
      <c r="BK182" s="81">
        <f t="shared" si="34"/>
        <v>0</v>
      </c>
      <c r="BL182" s="3" t="s">
        <v>420</v>
      </c>
      <c r="BM182" s="106" t="s">
        <v>2156</v>
      </c>
    </row>
    <row r="183" spans="2:65" s="18" customFormat="1" ht="24.2" customHeight="1">
      <c r="B183" s="121"/>
      <c r="C183" s="150" t="s">
        <v>213</v>
      </c>
      <c r="D183" s="150" t="s">
        <v>197</v>
      </c>
      <c r="E183" s="151" t="s">
        <v>2042</v>
      </c>
      <c r="F183" s="152" t="s">
        <v>2043</v>
      </c>
      <c r="G183" s="153" t="s">
        <v>284</v>
      </c>
      <c r="H183" s="154">
        <v>300</v>
      </c>
      <c r="I183" s="155"/>
      <c r="J183" s="155">
        <f t="shared" si="25"/>
        <v>0</v>
      </c>
      <c r="K183" s="156"/>
      <c r="L183" s="19"/>
      <c r="M183" s="157" t="s">
        <v>1</v>
      </c>
      <c r="N183" s="120" t="s">
        <v>42</v>
      </c>
      <c r="P183" s="158">
        <f t="shared" si="26"/>
        <v>0</v>
      </c>
      <c r="Q183" s="158">
        <v>0</v>
      </c>
      <c r="R183" s="158">
        <f t="shared" si="27"/>
        <v>0</v>
      </c>
      <c r="S183" s="158">
        <v>0</v>
      </c>
      <c r="T183" s="159">
        <f t="shared" si="28"/>
        <v>0</v>
      </c>
      <c r="AR183" s="106" t="s">
        <v>420</v>
      </c>
      <c r="AT183" s="106" t="s">
        <v>197</v>
      </c>
      <c r="AU183" s="106" t="s">
        <v>174</v>
      </c>
      <c r="AY183" s="3" t="s">
        <v>194</v>
      </c>
      <c r="BE183" s="81">
        <f t="shared" si="29"/>
        <v>0</v>
      </c>
      <c r="BF183" s="81">
        <f t="shared" si="30"/>
        <v>0</v>
      </c>
      <c r="BG183" s="81">
        <f t="shared" si="31"/>
        <v>0</v>
      </c>
      <c r="BH183" s="81">
        <f t="shared" si="32"/>
        <v>0</v>
      </c>
      <c r="BI183" s="81">
        <f t="shared" si="33"/>
        <v>0</v>
      </c>
      <c r="BJ183" s="3" t="s">
        <v>174</v>
      </c>
      <c r="BK183" s="81">
        <f t="shared" si="34"/>
        <v>0</v>
      </c>
      <c r="BL183" s="3" t="s">
        <v>420</v>
      </c>
      <c r="BM183" s="106" t="s">
        <v>2157</v>
      </c>
    </row>
    <row r="184" spans="2:65" s="18" customFormat="1" ht="24.2" customHeight="1">
      <c r="B184" s="121"/>
      <c r="C184" s="150" t="s">
        <v>218</v>
      </c>
      <c r="D184" s="150" t="s">
        <v>197</v>
      </c>
      <c r="E184" s="151" t="s">
        <v>2045</v>
      </c>
      <c r="F184" s="152" t="s">
        <v>2046</v>
      </c>
      <c r="G184" s="153" t="s">
        <v>284</v>
      </c>
      <c r="H184" s="154">
        <v>300</v>
      </c>
      <c r="I184" s="155"/>
      <c r="J184" s="155">
        <f t="shared" si="25"/>
        <v>0</v>
      </c>
      <c r="K184" s="156"/>
      <c r="L184" s="19"/>
      <c r="M184" s="157" t="s">
        <v>1</v>
      </c>
      <c r="N184" s="120" t="s">
        <v>42</v>
      </c>
      <c r="P184" s="158">
        <f t="shared" si="26"/>
        <v>0</v>
      </c>
      <c r="Q184" s="158">
        <v>0</v>
      </c>
      <c r="R184" s="158">
        <f t="shared" si="27"/>
        <v>0</v>
      </c>
      <c r="S184" s="158">
        <v>0</v>
      </c>
      <c r="T184" s="159">
        <f t="shared" si="28"/>
        <v>0</v>
      </c>
      <c r="AR184" s="106" t="s">
        <v>420</v>
      </c>
      <c r="AT184" s="106" t="s">
        <v>197</v>
      </c>
      <c r="AU184" s="106" t="s">
        <v>174</v>
      </c>
      <c r="AY184" s="3" t="s">
        <v>194</v>
      </c>
      <c r="BE184" s="81">
        <f t="shared" si="29"/>
        <v>0</v>
      </c>
      <c r="BF184" s="81">
        <f t="shared" si="30"/>
        <v>0</v>
      </c>
      <c r="BG184" s="81">
        <f t="shared" si="31"/>
        <v>0</v>
      </c>
      <c r="BH184" s="81">
        <f t="shared" si="32"/>
        <v>0</v>
      </c>
      <c r="BI184" s="81">
        <f t="shared" si="33"/>
        <v>0</v>
      </c>
      <c r="BJ184" s="3" t="s">
        <v>174</v>
      </c>
      <c r="BK184" s="81">
        <f t="shared" si="34"/>
        <v>0</v>
      </c>
      <c r="BL184" s="3" t="s">
        <v>420</v>
      </c>
      <c r="BM184" s="106" t="s">
        <v>2158</v>
      </c>
    </row>
    <row r="185" spans="2:65" s="18" customFormat="1" ht="24.2" customHeight="1">
      <c r="B185" s="121"/>
      <c r="C185" s="165" t="s">
        <v>220</v>
      </c>
      <c r="D185" s="165" t="s">
        <v>209</v>
      </c>
      <c r="E185" s="166" t="s">
        <v>2048</v>
      </c>
      <c r="F185" s="167" t="s">
        <v>2049</v>
      </c>
      <c r="G185" s="168" t="s">
        <v>284</v>
      </c>
      <c r="H185" s="169">
        <v>300</v>
      </c>
      <c r="I185" s="170"/>
      <c r="J185" s="170">
        <f t="shared" si="25"/>
        <v>0</v>
      </c>
      <c r="K185" s="171"/>
      <c r="L185" s="172"/>
      <c r="M185" s="173" t="s">
        <v>1</v>
      </c>
      <c r="N185" s="174" t="s">
        <v>42</v>
      </c>
      <c r="P185" s="158">
        <f t="shared" si="26"/>
        <v>0</v>
      </c>
      <c r="Q185" s="158">
        <v>1E-4</v>
      </c>
      <c r="R185" s="158">
        <f t="shared" si="27"/>
        <v>3.0000000000000002E-2</v>
      </c>
      <c r="S185" s="158">
        <v>0</v>
      </c>
      <c r="T185" s="159">
        <f t="shared" si="28"/>
        <v>0</v>
      </c>
      <c r="AR185" s="106" t="s">
        <v>352</v>
      </c>
      <c r="AT185" s="106" t="s">
        <v>209</v>
      </c>
      <c r="AU185" s="106" t="s">
        <v>174</v>
      </c>
      <c r="AY185" s="3" t="s">
        <v>194</v>
      </c>
      <c r="BE185" s="81">
        <f t="shared" si="29"/>
        <v>0</v>
      </c>
      <c r="BF185" s="81">
        <f t="shared" si="30"/>
        <v>0</v>
      </c>
      <c r="BG185" s="81">
        <f t="shared" si="31"/>
        <v>0</v>
      </c>
      <c r="BH185" s="81">
        <f t="shared" si="32"/>
        <v>0</v>
      </c>
      <c r="BI185" s="81">
        <f t="shared" si="33"/>
        <v>0</v>
      </c>
      <c r="BJ185" s="3" t="s">
        <v>174</v>
      </c>
      <c r="BK185" s="81">
        <f t="shared" si="34"/>
        <v>0</v>
      </c>
      <c r="BL185" s="3" t="s">
        <v>352</v>
      </c>
      <c r="BM185" s="106" t="s">
        <v>2159</v>
      </c>
    </row>
    <row r="186" spans="2:65" s="18" customFormat="1" ht="33" customHeight="1">
      <c r="B186" s="121"/>
      <c r="C186" s="150" t="s">
        <v>222</v>
      </c>
      <c r="D186" s="150" t="s">
        <v>197</v>
      </c>
      <c r="E186" s="151" t="s">
        <v>2160</v>
      </c>
      <c r="F186" s="152" t="s">
        <v>2161</v>
      </c>
      <c r="G186" s="153" t="s">
        <v>284</v>
      </c>
      <c r="H186" s="154">
        <v>300</v>
      </c>
      <c r="I186" s="155"/>
      <c r="J186" s="155">
        <f t="shared" si="25"/>
        <v>0</v>
      </c>
      <c r="K186" s="156"/>
      <c r="L186" s="19"/>
      <c r="M186" s="157" t="s">
        <v>1</v>
      </c>
      <c r="N186" s="120" t="s">
        <v>42</v>
      </c>
      <c r="P186" s="158">
        <f t="shared" si="26"/>
        <v>0</v>
      </c>
      <c r="Q186" s="158">
        <v>0</v>
      </c>
      <c r="R186" s="158">
        <f t="shared" si="27"/>
        <v>0</v>
      </c>
      <c r="S186" s="158">
        <v>0</v>
      </c>
      <c r="T186" s="159">
        <f t="shared" si="28"/>
        <v>0</v>
      </c>
      <c r="AR186" s="106" t="s">
        <v>420</v>
      </c>
      <c r="AT186" s="106" t="s">
        <v>197</v>
      </c>
      <c r="AU186" s="106" t="s">
        <v>174</v>
      </c>
      <c r="AY186" s="3" t="s">
        <v>194</v>
      </c>
      <c r="BE186" s="81">
        <f t="shared" si="29"/>
        <v>0</v>
      </c>
      <c r="BF186" s="81">
        <f t="shared" si="30"/>
        <v>0</v>
      </c>
      <c r="BG186" s="81">
        <f t="shared" si="31"/>
        <v>0</v>
      </c>
      <c r="BH186" s="81">
        <f t="shared" si="32"/>
        <v>0</v>
      </c>
      <c r="BI186" s="81">
        <f t="shared" si="33"/>
        <v>0</v>
      </c>
      <c r="BJ186" s="3" t="s">
        <v>174</v>
      </c>
      <c r="BK186" s="81">
        <f t="shared" si="34"/>
        <v>0</v>
      </c>
      <c r="BL186" s="3" t="s">
        <v>420</v>
      </c>
      <c r="BM186" s="106" t="s">
        <v>2162</v>
      </c>
    </row>
    <row r="187" spans="2:65" s="18" customFormat="1" ht="24.2" customHeight="1">
      <c r="B187" s="121"/>
      <c r="C187" s="150" t="s">
        <v>224</v>
      </c>
      <c r="D187" s="150" t="s">
        <v>197</v>
      </c>
      <c r="E187" s="151" t="s">
        <v>2054</v>
      </c>
      <c r="F187" s="152" t="s">
        <v>2055</v>
      </c>
      <c r="G187" s="153" t="s">
        <v>803</v>
      </c>
      <c r="H187" s="154">
        <v>3.5</v>
      </c>
      <c r="I187" s="155"/>
      <c r="J187" s="155">
        <f t="shared" si="25"/>
        <v>0</v>
      </c>
      <c r="K187" s="156"/>
      <c r="L187" s="19"/>
      <c r="M187" s="157" t="s">
        <v>1</v>
      </c>
      <c r="N187" s="120" t="s">
        <v>42</v>
      </c>
      <c r="P187" s="158">
        <f t="shared" si="26"/>
        <v>0</v>
      </c>
      <c r="Q187" s="158">
        <v>0</v>
      </c>
      <c r="R187" s="158">
        <f t="shared" si="27"/>
        <v>0</v>
      </c>
      <c r="S187" s="158">
        <v>0</v>
      </c>
      <c r="T187" s="159">
        <f t="shared" si="28"/>
        <v>0</v>
      </c>
      <c r="AR187" s="106" t="s">
        <v>420</v>
      </c>
      <c r="AT187" s="106" t="s">
        <v>197</v>
      </c>
      <c r="AU187" s="106" t="s">
        <v>174</v>
      </c>
      <c r="AY187" s="3" t="s">
        <v>194</v>
      </c>
      <c r="BE187" s="81">
        <f t="shared" si="29"/>
        <v>0</v>
      </c>
      <c r="BF187" s="81">
        <f t="shared" si="30"/>
        <v>0</v>
      </c>
      <c r="BG187" s="81">
        <f t="shared" si="31"/>
        <v>0</v>
      </c>
      <c r="BH187" s="81">
        <f t="shared" si="32"/>
        <v>0</v>
      </c>
      <c r="BI187" s="81">
        <f t="shared" si="33"/>
        <v>0</v>
      </c>
      <c r="BJ187" s="3" t="s">
        <v>174</v>
      </c>
      <c r="BK187" s="81">
        <f t="shared" si="34"/>
        <v>0</v>
      </c>
      <c r="BL187" s="3" t="s">
        <v>420</v>
      </c>
      <c r="BM187" s="106" t="s">
        <v>2163</v>
      </c>
    </row>
    <row r="188" spans="2:65" s="18" customFormat="1" ht="24.2" customHeight="1">
      <c r="B188" s="121"/>
      <c r="C188" s="150" t="s">
        <v>195</v>
      </c>
      <c r="D188" s="150" t="s">
        <v>197</v>
      </c>
      <c r="E188" s="151" t="s">
        <v>2057</v>
      </c>
      <c r="F188" s="152" t="s">
        <v>2058</v>
      </c>
      <c r="G188" s="153" t="s">
        <v>803</v>
      </c>
      <c r="H188" s="154">
        <v>35</v>
      </c>
      <c r="I188" s="155"/>
      <c r="J188" s="155">
        <f t="shared" si="25"/>
        <v>0</v>
      </c>
      <c r="K188" s="156"/>
      <c r="L188" s="19"/>
      <c r="M188" s="157" t="s">
        <v>1</v>
      </c>
      <c r="N188" s="120" t="s">
        <v>42</v>
      </c>
      <c r="P188" s="158">
        <f t="shared" si="26"/>
        <v>0</v>
      </c>
      <c r="Q188" s="158">
        <v>0</v>
      </c>
      <c r="R188" s="158">
        <f t="shared" si="27"/>
        <v>0</v>
      </c>
      <c r="S188" s="158">
        <v>0</v>
      </c>
      <c r="T188" s="159">
        <f t="shared" si="28"/>
        <v>0</v>
      </c>
      <c r="AR188" s="106" t="s">
        <v>420</v>
      </c>
      <c r="AT188" s="106" t="s">
        <v>197</v>
      </c>
      <c r="AU188" s="106" t="s">
        <v>174</v>
      </c>
      <c r="AY188" s="3" t="s">
        <v>194</v>
      </c>
      <c r="BE188" s="81">
        <f t="shared" si="29"/>
        <v>0</v>
      </c>
      <c r="BF188" s="81">
        <f t="shared" si="30"/>
        <v>0</v>
      </c>
      <c r="BG188" s="81">
        <f t="shared" si="31"/>
        <v>0</v>
      </c>
      <c r="BH188" s="81">
        <f t="shared" si="32"/>
        <v>0</v>
      </c>
      <c r="BI188" s="81">
        <f t="shared" si="33"/>
        <v>0</v>
      </c>
      <c r="BJ188" s="3" t="s">
        <v>174</v>
      </c>
      <c r="BK188" s="81">
        <f t="shared" si="34"/>
        <v>0</v>
      </c>
      <c r="BL188" s="3" t="s">
        <v>420</v>
      </c>
      <c r="BM188" s="106" t="s">
        <v>2164</v>
      </c>
    </row>
    <row r="189" spans="2:65" s="18" customFormat="1" ht="33" customHeight="1">
      <c r="B189" s="121"/>
      <c r="C189" s="150" t="s">
        <v>232</v>
      </c>
      <c r="D189" s="150" t="s">
        <v>197</v>
      </c>
      <c r="E189" s="151" t="s">
        <v>2060</v>
      </c>
      <c r="F189" s="152" t="s">
        <v>2061</v>
      </c>
      <c r="G189" s="153" t="s">
        <v>419</v>
      </c>
      <c r="H189" s="154">
        <v>105</v>
      </c>
      <c r="I189" s="155"/>
      <c r="J189" s="155">
        <f t="shared" si="25"/>
        <v>0</v>
      </c>
      <c r="K189" s="156"/>
      <c r="L189" s="19"/>
      <c r="M189" s="160" t="s">
        <v>1</v>
      </c>
      <c r="N189" s="161" t="s">
        <v>42</v>
      </c>
      <c r="O189" s="162"/>
      <c r="P189" s="163">
        <f t="shared" si="26"/>
        <v>0</v>
      </c>
      <c r="Q189" s="163">
        <v>0</v>
      </c>
      <c r="R189" s="163">
        <f t="shared" si="27"/>
        <v>0</v>
      </c>
      <c r="S189" s="163">
        <v>0</v>
      </c>
      <c r="T189" s="164">
        <f t="shared" si="28"/>
        <v>0</v>
      </c>
      <c r="AR189" s="106" t="s">
        <v>420</v>
      </c>
      <c r="AT189" s="106" t="s">
        <v>197</v>
      </c>
      <c r="AU189" s="106" t="s">
        <v>174</v>
      </c>
      <c r="AY189" s="3" t="s">
        <v>194</v>
      </c>
      <c r="BE189" s="81">
        <f t="shared" si="29"/>
        <v>0</v>
      </c>
      <c r="BF189" s="81">
        <f t="shared" si="30"/>
        <v>0</v>
      </c>
      <c r="BG189" s="81">
        <f t="shared" si="31"/>
        <v>0</v>
      </c>
      <c r="BH189" s="81">
        <f t="shared" si="32"/>
        <v>0</v>
      </c>
      <c r="BI189" s="81">
        <f t="shared" si="33"/>
        <v>0</v>
      </c>
      <c r="BJ189" s="3" t="s">
        <v>174</v>
      </c>
      <c r="BK189" s="81">
        <f t="shared" si="34"/>
        <v>0</v>
      </c>
      <c r="BL189" s="3" t="s">
        <v>420</v>
      </c>
      <c r="BM189" s="106" t="s">
        <v>2165</v>
      </c>
    </row>
    <row r="190" spans="2:65" s="18" customFormat="1" ht="6.95" customHeight="1">
      <c r="B190" s="33"/>
      <c r="C190" s="34"/>
      <c r="D190" s="34"/>
      <c r="E190" s="34"/>
      <c r="F190" s="34"/>
      <c r="G190" s="34"/>
      <c r="H190" s="34"/>
      <c r="I190" s="34"/>
      <c r="J190" s="34"/>
      <c r="K190" s="34"/>
      <c r="L190" s="19"/>
    </row>
  </sheetData>
  <autoFilter ref="C129:K189"/>
  <mergeCells count="14">
    <mergeCell ref="D108:F108"/>
    <mergeCell ref="E120:H120"/>
    <mergeCell ref="E122:H122"/>
    <mergeCell ref="L2:V2"/>
    <mergeCell ref="E86:H86"/>
    <mergeCell ref="D104:F104"/>
    <mergeCell ref="D105:F105"/>
    <mergeCell ref="D106:F106"/>
    <mergeCell ref="D107:F107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fbb13d-2315-49d7-b935-4b0c87484cd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0755C284059A4A9DB7F3DCFDC9B993" ma:contentTypeVersion="12" ma:contentTypeDescription="Umožňuje vytvoriť nový dokument." ma:contentTypeScope="" ma:versionID="82b98e6f71753871888d239c1eff82f8">
  <xsd:schema xmlns:xsd="http://www.w3.org/2001/XMLSchema" xmlns:xs="http://www.w3.org/2001/XMLSchema" xmlns:p="http://schemas.microsoft.com/office/2006/metadata/properties" xmlns:ns3="e6fbb13d-2315-49d7-b935-4b0c87484cd0" targetNamespace="http://schemas.microsoft.com/office/2006/metadata/properties" ma:root="true" ma:fieldsID="5a15de3521f13aca02e905540b5df9bd" ns3:_="">
    <xsd:import namespace="e6fbb13d-2315-49d7-b935-4b0c87484c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bb13d-2315-49d7-b935-4b0c87484c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CB1A84-DD6D-4D7D-B0BA-8F2834A1190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e6fbb13d-2315-49d7-b935-4b0c87484cd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8E9861-A1DE-44B9-A246-C6D46A7E0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C33399-2D95-46A2-95DD-D0F94D73C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bb13d-2315-49d7-b935-4b0c87484c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21</vt:i4>
      </vt:variant>
      <vt:variant>
        <vt:lpstr>Pomenované rozsahy</vt:lpstr>
      </vt:variant>
      <vt:variant>
        <vt:i4>42</vt:i4>
      </vt:variant>
    </vt:vector>
  </HeadingPairs>
  <TitlesOfParts>
    <vt:vector size="63" baseType="lpstr">
      <vt:lpstr>Rekapitulácia stavby</vt:lpstr>
      <vt:lpstr>PS01 - Demontáže technológie</vt:lpstr>
      <vt:lpstr>PS06 - Tlmivka 110 kV</vt:lpstr>
      <vt:lpstr>PS09 - Rozvodňa 110 kV</vt:lpstr>
      <vt:lpstr>SO31 - Rozvodňa 110 kV</vt:lpstr>
      <vt:lpstr>SO33 - Stanovište tlmivky...</vt:lpstr>
      <vt:lpstr>SO34 - Úpravy  BSP</vt:lpstr>
      <vt:lpstr>SO37 - Vonkajšie osvetlenie</vt:lpstr>
      <vt:lpstr>SO38 - Osvetlenie R110 kV</vt:lpstr>
      <vt:lpstr>SO39 - Osvetlenie tlmivky...</vt:lpstr>
      <vt:lpstr>SO41 - Spevnené plochy</vt:lpstr>
      <vt:lpstr>SO42 - Káblové kanály</vt:lpstr>
      <vt:lpstr>SO42_2 - Káblové kanály</vt:lpstr>
      <vt:lpstr>SO46 - Konečná úprava terénu</vt:lpstr>
      <vt:lpstr>SO47 - Vonkajšie oplotenie</vt:lpstr>
      <vt:lpstr>SO48 - Vnútorné  oplotenie</vt:lpstr>
      <vt:lpstr>SO49 -  Demolácie, demontáže</vt:lpstr>
      <vt:lpstr>SO50 - Uzemnenie</vt:lpstr>
      <vt:lpstr>SO51 - Bleskozvod R110 kV</vt:lpstr>
      <vt:lpstr>SO71-1 -  Vodovodná prípo...</vt:lpstr>
      <vt:lpstr>SO71-2 - Vodovodná prípúo...</vt:lpstr>
      <vt:lpstr>'PS01 - Demontáže technológie'!Názvy_tlače</vt:lpstr>
      <vt:lpstr>'PS06 - Tlmivka 110 kV'!Názvy_tlače</vt:lpstr>
      <vt:lpstr>'PS09 - Rozvodňa 110 kV'!Názvy_tlače</vt:lpstr>
      <vt:lpstr>'Rekapitulácia stavby'!Názvy_tlače</vt:lpstr>
      <vt:lpstr>'SO31 - Rozvodňa 110 kV'!Názvy_tlače</vt:lpstr>
      <vt:lpstr>'SO33 - Stanovište tlmivky...'!Názvy_tlače</vt:lpstr>
      <vt:lpstr>'SO34 - Úpravy  BSP'!Názvy_tlače</vt:lpstr>
      <vt:lpstr>'SO37 - Vonkajšie osvetlenie'!Názvy_tlače</vt:lpstr>
      <vt:lpstr>'SO38 - Osvetlenie R110 kV'!Názvy_tlače</vt:lpstr>
      <vt:lpstr>'SO39 - Osvetlenie tlmivky...'!Názvy_tlače</vt:lpstr>
      <vt:lpstr>'SO41 - Spevnené plochy'!Názvy_tlače</vt:lpstr>
      <vt:lpstr>'SO42 - Káblové kanály'!Názvy_tlače</vt:lpstr>
      <vt:lpstr>'SO42_2 - Káblové kanály'!Názvy_tlače</vt:lpstr>
      <vt:lpstr>'SO46 - Konečná úprava terénu'!Názvy_tlače</vt:lpstr>
      <vt:lpstr>'SO47 - Vonkajšie oplotenie'!Názvy_tlače</vt:lpstr>
      <vt:lpstr>'SO48 - Vnútorné  oplotenie'!Názvy_tlače</vt:lpstr>
      <vt:lpstr>'SO49 -  Demolácie, demontáže'!Názvy_tlače</vt:lpstr>
      <vt:lpstr>'SO50 - Uzemnenie'!Názvy_tlače</vt:lpstr>
      <vt:lpstr>'SO51 - Bleskozvod R110 kV'!Názvy_tlače</vt:lpstr>
      <vt:lpstr>'SO71-1 -  Vodovodná prípo...'!Názvy_tlače</vt:lpstr>
      <vt:lpstr>'SO71-2 - Vodovodná prípúo...'!Názvy_tlače</vt:lpstr>
      <vt:lpstr>'PS01 - Demontáže technológie'!Oblasť_tlače</vt:lpstr>
      <vt:lpstr>'PS06 - Tlmivka 110 kV'!Oblasť_tlače</vt:lpstr>
      <vt:lpstr>'PS09 - Rozvodňa 110 kV'!Oblasť_tlače</vt:lpstr>
      <vt:lpstr>'Rekapitulácia stavby'!Oblasť_tlače</vt:lpstr>
      <vt:lpstr>'SO31 - Rozvodňa 110 kV'!Oblasť_tlače</vt:lpstr>
      <vt:lpstr>'SO33 - Stanovište tlmivky...'!Oblasť_tlače</vt:lpstr>
      <vt:lpstr>'SO34 - Úpravy  BSP'!Oblasť_tlače</vt:lpstr>
      <vt:lpstr>'SO37 - Vonkajšie osvetlenie'!Oblasť_tlače</vt:lpstr>
      <vt:lpstr>'SO38 - Osvetlenie R110 kV'!Oblasť_tlače</vt:lpstr>
      <vt:lpstr>'SO39 - Osvetlenie tlmivky...'!Oblasť_tlače</vt:lpstr>
      <vt:lpstr>'SO41 - Spevnené plochy'!Oblasť_tlače</vt:lpstr>
      <vt:lpstr>'SO42 - Káblové kanály'!Oblasť_tlače</vt:lpstr>
      <vt:lpstr>'SO42_2 - Káblové kanály'!Oblasť_tlače</vt:lpstr>
      <vt:lpstr>'SO46 - Konečná úprava terénu'!Oblasť_tlače</vt:lpstr>
      <vt:lpstr>'SO47 - Vonkajšie oplotenie'!Oblasť_tlače</vt:lpstr>
      <vt:lpstr>'SO48 - Vnútorné  oplotenie'!Oblasť_tlače</vt:lpstr>
      <vt:lpstr>'SO49 -  Demolácie, demontáže'!Oblasť_tlače</vt:lpstr>
      <vt:lpstr>'SO50 - Uzemnenie'!Oblasť_tlače</vt:lpstr>
      <vt:lpstr>'SO51 - Bleskozvod R110 kV'!Oblasť_tlače</vt:lpstr>
      <vt:lpstr>'SO71-1 -  Vodovodná prípo...'!Oblasť_tlače</vt:lpstr>
      <vt:lpstr>'SO71-2 - Vodovodná prípúo...'!Oblasť_tlače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Pokorny</dc:creator>
  <cp:lastModifiedBy>Anton Pažický</cp:lastModifiedBy>
  <cp:lastPrinted>2026-08-10T10:17:19Z</cp:lastPrinted>
  <dcterms:created xsi:type="dcterms:W3CDTF">2026-08-10T10:07:03Z</dcterms:created>
  <dcterms:modified xsi:type="dcterms:W3CDTF">2026-08-11T05:45:19Z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0x010100F00755C284059A4A9DB7F3DCFDC9B993</vt:lpwstr>
  </property>
</Properties>
</file>