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haberlsk-my.sharepoint.com/personal/marek_martinec_haberl_sk/Documents/Pracovná plocha/HRE_Marek/Marek/Z02 - Rekonštrukcia budovy pri Rajčianke 8/Rozpočet/"/>
    </mc:Choice>
  </mc:AlternateContent>
  <xr:revisionPtr revIDLastSave="1" documentId="11_7976CE8C0608791347376E7A2D4B0C0C3EC42CF0" xr6:coauthVersionLast="47" xr6:coauthVersionMax="47" xr10:uidLastSave="{556593F4-E3BC-4529-8BB4-62575A149E56}"/>
  <bookViews>
    <workbookView xWindow="-110" yWindow="-110" windowWidth="19420" windowHeight="11500" firstSheet="4" activeTab="6" xr2:uid="{00000000-000D-0000-FFFF-FFFF00000000}"/>
  </bookViews>
  <sheets>
    <sheet name="Rekapitulácia stavby" sheetId="1" r:id="rId1"/>
    <sheet name="I. Etapa - Príprava nosne..." sheetId="2" r:id="rId2"/>
    <sheet name="II.A - Architektúra" sheetId="3" r:id="rId3"/>
    <sheet name="II.B - Elektroinštalácie" sheetId="4" r:id="rId4"/>
    <sheet name="II.C - Vzduchotechnika" sheetId="5" r:id="rId5"/>
    <sheet name="II.D - Zdravotechnika a V..." sheetId="6" r:id="rId6"/>
    <sheet name="III. Etapa - Exteriérové ..." sheetId="7" r:id="rId7"/>
  </sheets>
  <definedNames>
    <definedName name="_xlnm._FilterDatabase" localSheetId="1" hidden="1">'I. Etapa - Príprava nosne...'!$C$132:$K$324</definedName>
    <definedName name="_xlnm._FilterDatabase" localSheetId="2" hidden="1">'II.A - Architektúra'!$C$134:$K$548</definedName>
    <definedName name="_xlnm._FilterDatabase" localSheetId="3" hidden="1">'II.B - Elektroinštalácie'!$C$121:$K$184</definedName>
    <definedName name="_xlnm._FilterDatabase" localSheetId="4" hidden="1">'II.C - Vzduchotechnika'!$C$122:$K$162</definedName>
    <definedName name="_xlnm._FilterDatabase" localSheetId="5" hidden="1">'II.D - Zdravotechnika a V...'!$C$127:$K$192</definedName>
    <definedName name="_xlnm._FilterDatabase" localSheetId="6" hidden="1">'III. Etapa - Exteriérové ...'!$C$121:$K$247</definedName>
    <definedName name="_xlnm.Print_Titles" localSheetId="1">'I. Etapa - Príprava nosne...'!$132:$132</definedName>
    <definedName name="_xlnm.Print_Titles" localSheetId="2">'II.A - Architektúra'!$134:$134</definedName>
    <definedName name="_xlnm.Print_Titles" localSheetId="3">'II.B - Elektroinštalácie'!$121:$121</definedName>
    <definedName name="_xlnm.Print_Titles" localSheetId="4">'II.C - Vzduchotechnika'!$122:$122</definedName>
    <definedName name="_xlnm.Print_Titles" localSheetId="5">'II.D - Zdravotechnika a V...'!$127:$127</definedName>
    <definedName name="_xlnm.Print_Titles" localSheetId="6">'III. Etapa - Exteriérové ...'!$121:$121</definedName>
    <definedName name="_xlnm.Print_Titles" localSheetId="0">'Rekapitulácia stavby'!$92:$92</definedName>
    <definedName name="_xlnm.Print_Area" localSheetId="1">'I. Etapa - Príprava nosne...'!$C$4:$J$76,'I. Etapa - Príprava nosne...'!$C$120:$J$324</definedName>
    <definedName name="_xlnm.Print_Area" localSheetId="2">'II.A - Architektúra'!$C$4:$J$76,'II.A - Architektúra'!$C$120:$J$548</definedName>
    <definedName name="_xlnm.Print_Area" localSheetId="3">'II.B - Elektroinštalácie'!$C$4:$J$76,'II.B - Elektroinštalácie'!$C$107:$J$184</definedName>
    <definedName name="_xlnm.Print_Area" localSheetId="4">'II.C - Vzduchotechnika'!$C$4:$J$76,'II.C - Vzduchotechnika'!$C$108:$J$162</definedName>
    <definedName name="_xlnm.Print_Area" localSheetId="5">'II.D - Zdravotechnika a V...'!$C$4:$J$76,'II.D - Zdravotechnika a V...'!$C$113:$J$192</definedName>
    <definedName name="_xlnm.Print_Area" localSheetId="6">'III. Etapa - Exteriérové ...'!$C$4:$J$76,'III. Etapa - Exteriérové ...'!$C$109:$J$247</definedName>
    <definedName name="_xlnm.Print_Area" localSheetId="0">'Rekapitulácia stavby'!$D$4:$AO$76,'Rekapitulácia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1" i="1" s="1"/>
  <c r="J35" i="7"/>
  <c r="AX101" i="1" s="1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0" i="7"/>
  <c r="BH240" i="7"/>
  <c r="BG240" i="7"/>
  <c r="BE240" i="7"/>
  <c r="T240" i="7"/>
  <c r="R240" i="7"/>
  <c r="P240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2" i="7"/>
  <c r="BH222" i="7"/>
  <c r="BG222" i="7"/>
  <c r="BE222" i="7"/>
  <c r="T222" i="7"/>
  <c r="R222" i="7"/>
  <c r="P222" i="7"/>
  <c r="BI218" i="7"/>
  <c r="BH218" i="7"/>
  <c r="BG218" i="7"/>
  <c r="BE218" i="7"/>
  <c r="T218" i="7"/>
  <c r="R218" i="7"/>
  <c r="P218" i="7"/>
  <c r="BI214" i="7"/>
  <c r="BH214" i="7"/>
  <c r="BG214" i="7"/>
  <c r="BE214" i="7"/>
  <c r="T214" i="7"/>
  <c r="R214" i="7"/>
  <c r="P214" i="7"/>
  <c r="BI210" i="7"/>
  <c r="BH210" i="7"/>
  <c r="BG210" i="7"/>
  <c r="BE210" i="7"/>
  <c r="T210" i="7"/>
  <c r="R210" i="7"/>
  <c r="P210" i="7"/>
  <c r="BI205" i="7"/>
  <c r="BH205" i="7"/>
  <c r="BG205" i="7"/>
  <c r="BE205" i="7"/>
  <c r="T205" i="7"/>
  <c r="R205" i="7"/>
  <c r="P205" i="7"/>
  <c r="BI199" i="7"/>
  <c r="BH199" i="7"/>
  <c r="BG199" i="7"/>
  <c r="BE199" i="7"/>
  <c r="T199" i="7"/>
  <c r="R199" i="7"/>
  <c r="P199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75" i="7"/>
  <c r="BH175" i="7"/>
  <c r="BG175" i="7"/>
  <c r="BE175" i="7"/>
  <c r="T175" i="7"/>
  <c r="R175" i="7"/>
  <c r="P175" i="7"/>
  <c r="BI167" i="7"/>
  <c r="BH167" i="7"/>
  <c r="BG167" i="7"/>
  <c r="BE167" i="7"/>
  <c r="T167" i="7"/>
  <c r="R167" i="7"/>
  <c r="P167" i="7"/>
  <c r="BI161" i="7"/>
  <c r="BH161" i="7"/>
  <c r="BG161" i="7"/>
  <c r="BE161" i="7"/>
  <c r="T161" i="7"/>
  <c r="R161" i="7"/>
  <c r="P161" i="7"/>
  <c r="BI157" i="7"/>
  <c r="BH157" i="7"/>
  <c r="BG157" i="7"/>
  <c r="BE157" i="7"/>
  <c r="T157" i="7"/>
  <c r="R157" i="7"/>
  <c r="P157" i="7"/>
  <c r="BI147" i="7"/>
  <c r="BH147" i="7"/>
  <c r="BG147" i="7"/>
  <c r="BE147" i="7"/>
  <c r="T147" i="7"/>
  <c r="R147" i="7"/>
  <c r="P147" i="7"/>
  <c r="BI141" i="7"/>
  <c r="BH141" i="7"/>
  <c r="BG141" i="7"/>
  <c r="BE141" i="7"/>
  <c r="T141" i="7"/>
  <c r="T140" i="7" s="1"/>
  <c r="R141" i="7"/>
  <c r="R140" i="7" s="1"/>
  <c r="P141" i="7"/>
  <c r="P140" i="7" s="1"/>
  <c r="BI139" i="7"/>
  <c r="BH139" i="7"/>
  <c r="BG139" i="7"/>
  <c r="BE139" i="7"/>
  <c r="T139" i="7"/>
  <c r="R139" i="7"/>
  <c r="P139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29" i="7"/>
  <c r="BH129" i="7"/>
  <c r="BG129" i="7"/>
  <c r="BE129" i="7"/>
  <c r="T129" i="7"/>
  <c r="R129" i="7"/>
  <c r="P129" i="7"/>
  <c r="BI125" i="7"/>
  <c r="BH125" i="7"/>
  <c r="BG125" i="7"/>
  <c r="BE125" i="7"/>
  <c r="T125" i="7"/>
  <c r="R125" i="7"/>
  <c r="P125" i="7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/>
  <c r="J17" i="7"/>
  <c r="J12" i="7"/>
  <c r="J89" i="7"/>
  <c r="E7" i="7"/>
  <c r="E112" i="7" s="1"/>
  <c r="J39" i="6"/>
  <c r="J38" i="6"/>
  <c r="AY100" i="1" s="1"/>
  <c r="J37" i="6"/>
  <c r="AX100" i="1"/>
  <c r="BI192" i="6"/>
  <c r="BH192" i="6"/>
  <c r="BG192" i="6"/>
  <c r="BE192" i="6"/>
  <c r="T192" i="6"/>
  <c r="T191" i="6"/>
  <c r="R192" i="6"/>
  <c r="R191" i="6" s="1"/>
  <c r="P192" i="6"/>
  <c r="P191" i="6" s="1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J125" i="6"/>
  <c r="J124" i="6"/>
  <c r="F124" i="6"/>
  <c r="F122" i="6"/>
  <c r="E120" i="6"/>
  <c r="J94" i="6"/>
  <c r="J93" i="6"/>
  <c r="F93" i="6"/>
  <c r="F91" i="6"/>
  <c r="E89" i="6"/>
  <c r="J20" i="6"/>
  <c r="E20" i="6"/>
  <c r="F125" i="6"/>
  <c r="J19" i="6"/>
  <c r="J14" i="6"/>
  <c r="J122" i="6" s="1"/>
  <c r="E7" i="6"/>
  <c r="E116" i="6"/>
  <c r="J39" i="5"/>
  <c r="J38" i="5"/>
  <c r="AY99" i="1" s="1"/>
  <c r="J37" i="5"/>
  <c r="AX99" i="1" s="1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J120" i="5"/>
  <c r="J119" i="5"/>
  <c r="F119" i="5"/>
  <c r="F117" i="5"/>
  <c r="E115" i="5"/>
  <c r="J94" i="5"/>
  <c r="J93" i="5"/>
  <c r="F93" i="5"/>
  <c r="F91" i="5"/>
  <c r="E89" i="5"/>
  <c r="J20" i="5"/>
  <c r="E20" i="5"/>
  <c r="F120" i="5"/>
  <c r="J19" i="5"/>
  <c r="J14" i="5"/>
  <c r="J117" i="5"/>
  <c r="E7" i="5"/>
  <c r="E111" i="5"/>
  <c r="J39" i="4"/>
  <c r="J38" i="4"/>
  <c r="AY98" i="1" s="1"/>
  <c r="J37" i="4"/>
  <c r="AX98" i="1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9" i="4"/>
  <c r="J118" i="4"/>
  <c r="F118" i="4"/>
  <c r="F116" i="4"/>
  <c r="E114" i="4"/>
  <c r="J94" i="4"/>
  <c r="J93" i="4"/>
  <c r="F93" i="4"/>
  <c r="F91" i="4"/>
  <c r="E89" i="4"/>
  <c r="J20" i="4"/>
  <c r="E20" i="4"/>
  <c r="F119" i="4" s="1"/>
  <c r="J19" i="4"/>
  <c r="J14" i="4"/>
  <c r="J116" i="4" s="1"/>
  <c r="E7" i="4"/>
  <c r="E110" i="4"/>
  <c r="J39" i="3"/>
  <c r="J38" i="3"/>
  <c r="AY97" i="1"/>
  <c r="J37" i="3"/>
  <c r="AX97" i="1"/>
  <c r="BI545" i="3"/>
  <c r="BH545" i="3"/>
  <c r="BG545" i="3"/>
  <c r="BE545" i="3"/>
  <c r="T545" i="3"/>
  <c r="R545" i="3"/>
  <c r="P545" i="3"/>
  <c r="BI531" i="3"/>
  <c r="BH531" i="3"/>
  <c r="BG531" i="3"/>
  <c r="BE531" i="3"/>
  <c r="T531" i="3"/>
  <c r="R531" i="3"/>
  <c r="P531" i="3"/>
  <c r="BI517" i="3"/>
  <c r="BH517" i="3"/>
  <c r="BG517" i="3"/>
  <c r="BE517" i="3"/>
  <c r="T517" i="3"/>
  <c r="R517" i="3"/>
  <c r="P517" i="3"/>
  <c r="BI515" i="3"/>
  <c r="BH515" i="3"/>
  <c r="BG515" i="3"/>
  <c r="BE515" i="3"/>
  <c r="T515" i="3"/>
  <c r="R515" i="3"/>
  <c r="P515" i="3"/>
  <c r="BI509" i="3"/>
  <c r="BH509" i="3"/>
  <c r="BG509" i="3"/>
  <c r="BE509" i="3"/>
  <c r="T509" i="3"/>
  <c r="R509" i="3"/>
  <c r="P509" i="3"/>
  <c r="BI507" i="3"/>
  <c r="BH507" i="3"/>
  <c r="BG507" i="3"/>
  <c r="BE507" i="3"/>
  <c r="T507" i="3"/>
  <c r="R507" i="3"/>
  <c r="P507" i="3"/>
  <c r="BI501" i="3"/>
  <c r="BH501" i="3"/>
  <c r="BG501" i="3"/>
  <c r="BE501" i="3"/>
  <c r="T501" i="3"/>
  <c r="R501" i="3"/>
  <c r="P501" i="3"/>
  <c r="BI499" i="3"/>
  <c r="BH499" i="3"/>
  <c r="BG499" i="3"/>
  <c r="BE499" i="3"/>
  <c r="T499" i="3"/>
  <c r="R499" i="3"/>
  <c r="P499" i="3"/>
  <c r="BI495" i="3"/>
  <c r="BH495" i="3"/>
  <c r="BG495" i="3"/>
  <c r="BE495" i="3"/>
  <c r="T495" i="3"/>
  <c r="R495" i="3"/>
  <c r="P495" i="3"/>
  <c r="BI493" i="3"/>
  <c r="BH493" i="3"/>
  <c r="BG493" i="3"/>
  <c r="BE493" i="3"/>
  <c r="T493" i="3"/>
  <c r="R493" i="3"/>
  <c r="P493" i="3"/>
  <c r="BI489" i="3"/>
  <c r="BH489" i="3"/>
  <c r="BG489" i="3"/>
  <c r="BE489" i="3"/>
  <c r="T489" i="3"/>
  <c r="R489" i="3"/>
  <c r="P489" i="3"/>
  <c r="BI487" i="3"/>
  <c r="BH487" i="3"/>
  <c r="BG487" i="3"/>
  <c r="BE487" i="3"/>
  <c r="T487" i="3"/>
  <c r="R487" i="3"/>
  <c r="P487" i="3"/>
  <c r="BI485" i="3"/>
  <c r="BH485" i="3"/>
  <c r="BG485" i="3"/>
  <c r="BE485" i="3"/>
  <c r="T485" i="3"/>
  <c r="R485" i="3"/>
  <c r="P485" i="3"/>
  <c r="BI481" i="3"/>
  <c r="BH481" i="3"/>
  <c r="BG481" i="3"/>
  <c r="BE481" i="3"/>
  <c r="T481" i="3"/>
  <c r="R481" i="3"/>
  <c r="P481" i="3"/>
  <c r="BI475" i="3"/>
  <c r="BH475" i="3"/>
  <c r="BG475" i="3"/>
  <c r="BE475" i="3"/>
  <c r="T475" i="3"/>
  <c r="R475" i="3"/>
  <c r="P475" i="3"/>
  <c r="BI473" i="3"/>
  <c r="BH473" i="3"/>
  <c r="BG473" i="3"/>
  <c r="BE473" i="3"/>
  <c r="T473" i="3"/>
  <c r="R473" i="3"/>
  <c r="P473" i="3"/>
  <c r="BI467" i="3"/>
  <c r="BH467" i="3"/>
  <c r="BG467" i="3"/>
  <c r="BE467" i="3"/>
  <c r="T467" i="3"/>
  <c r="R467" i="3"/>
  <c r="P467" i="3"/>
  <c r="BI465" i="3"/>
  <c r="BH465" i="3"/>
  <c r="BG465" i="3"/>
  <c r="BE465" i="3"/>
  <c r="T465" i="3"/>
  <c r="R465" i="3"/>
  <c r="P465" i="3"/>
  <c r="BI461" i="3"/>
  <c r="BH461" i="3"/>
  <c r="BG461" i="3"/>
  <c r="BE461" i="3"/>
  <c r="T461" i="3"/>
  <c r="R461" i="3"/>
  <c r="P461" i="3"/>
  <c r="BI460" i="3"/>
  <c r="BH460" i="3"/>
  <c r="BG460" i="3"/>
  <c r="BE460" i="3"/>
  <c r="T460" i="3"/>
  <c r="R460" i="3"/>
  <c r="P460" i="3"/>
  <c r="BI459" i="3"/>
  <c r="BH459" i="3"/>
  <c r="BG459" i="3"/>
  <c r="BE459" i="3"/>
  <c r="T459" i="3"/>
  <c r="R459" i="3"/>
  <c r="P459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48" i="3"/>
  <c r="BH448" i="3"/>
  <c r="BG448" i="3"/>
  <c r="BE448" i="3"/>
  <c r="T448" i="3"/>
  <c r="R448" i="3"/>
  <c r="P448" i="3"/>
  <c r="BI446" i="3"/>
  <c r="BH446" i="3"/>
  <c r="BG446" i="3"/>
  <c r="BE446" i="3"/>
  <c r="T446" i="3"/>
  <c r="R446" i="3"/>
  <c r="P446" i="3"/>
  <c r="BI442" i="3"/>
  <c r="BH442" i="3"/>
  <c r="BG442" i="3"/>
  <c r="BE442" i="3"/>
  <c r="T442" i="3"/>
  <c r="R442" i="3"/>
  <c r="P442" i="3"/>
  <c r="BI441" i="3"/>
  <c r="BH441" i="3"/>
  <c r="BG441" i="3"/>
  <c r="BE441" i="3"/>
  <c r="T441" i="3"/>
  <c r="R441" i="3"/>
  <c r="P441" i="3"/>
  <c r="BI435" i="3"/>
  <c r="BH435" i="3"/>
  <c r="BG435" i="3"/>
  <c r="BE435" i="3"/>
  <c r="T435" i="3"/>
  <c r="R435" i="3"/>
  <c r="P435" i="3"/>
  <c r="BI433" i="3"/>
  <c r="BH433" i="3"/>
  <c r="BG433" i="3"/>
  <c r="BE433" i="3"/>
  <c r="T433" i="3"/>
  <c r="R433" i="3"/>
  <c r="P433" i="3"/>
  <c r="BI415" i="3"/>
  <c r="BH415" i="3"/>
  <c r="BG415" i="3"/>
  <c r="BE415" i="3"/>
  <c r="T415" i="3"/>
  <c r="R415" i="3"/>
  <c r="P415" i="3"/>
  <c r="BI413" i="3"/>
  <c r="BH413" i="3"/>
  <c r="BG413" i="3"/>
  <c r="BE413" i="3"/>
  <c r="T413" i="3"/>
  <c r="R413" i="3"/>
  <c r="P413" i="3"/>
  <c r="BI397" i="3"/>
  <c r="BH397" i="3"/>
  <c r="BG397" i="3"/>
  <c r="BE397" i="3"/>
  <c r="T397" i="3"/>
  <c r="R397" i="3"/>
  <c r="P397" i="3"/>
  <c r="BI395" i="3"/>
  <c r="BH395" i="3"/>
  <c r="BG395" i="3"/>
  <c r="BE395" i="3"/>
  <c r="T395" i="3"/>
  <c r="R395" i="3"/>
  <c r="P395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78" i="3"/>
  <c r="BH378" i="3"/>
  <c r="BG378" i="3"/>
  <c r="BE378" i="3"/>
  <c r="T378" i="3"/>
  <c r="R378" i="3"/>
  <c r="P378" i="3"/>
  <c r="BI374" i="3"/>
  <c r="BH374" i="3"/>
  <c r="BG374" i="3"/>
  <c r="BE374" i="3"/>
  <c r="T374" i="3"/>
  <c r="R374" i="3"/>
  <c r="P374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39" i="3"/>
  <c r="BH339" i="3"/>
  <c r="BG339" i="3"/>
  <c r="BE339" i="3"/>
  <c r="T339" i="3"/>
  <c r="R339" i="3"/>
  <c r="P339" i="3"/>
  <c r="BI337" i="3"/>
  <c r="BH337" i="3"/>
  <c r="BG337" i="3"/>
  <c r="BE337" i="3"/>
  <c r="T337" i="3"/>
  <c r="R337" i="3"/>
  <c r="P337" i="3"/>
  <c r="BI333" i="3"/>
  <c r="BH333" i="3"/>
  <c r="BG333" i="3"/>
  <c r="BE333" i="3"/>
  <c r="T333" i="3"/>
  <c r="R333" i="3"/>
  <c r="P333" i="3"/>
  <c r="BI329" i="3"/>
  <c r="BH329" i="3"/>
  <c r="BG329" i="3"/>
  <c r="BE329" i="3"/>
  <c r="T329" i="3"/>
  <c r="R329" i="3"/>
  <c r="P329" i="3"/>
  <c r="BI323" i="3"/>
  <c r="BH323" i="3"/>
  <c r="BG323" i="3"/>
  <c r="BE323" i="3"/>
  <c r="T323" i="3"/>
  <c r="R323" i="3"/>
  <c r="P323" i="3"/>
  <c r="BI319" i="3"/>
  <c r="BH319" i="3"/>
  <c r="BG319" i="3"/>
  <c r="BE319" i="3"/>
  <c r="T319" i="3"/>
  <c r="R319" i="3"/>
  <c r="P319" i="3"/>
  <c r="BI314" i="3"/>
  <c r="BH314" i="3"/>
  <c r="BG314" i="3"/>
  <c r="BE314" i="3"/>
  <c r="T314" i="3"/>
  <c r="R314" i="3"/>
  <c r="P314" i="3"/>
  <c r="BI309" i="3"/>
  <c r="BH309" i="3"/>
  <c r="BG309" i="3"/>
  <c r="BE309" i="3"/>
  <c r="T309" i="3"/>
  <c r="R309" i="3"/>
  <c r="P309" i="3"/>
  <c r="BI304" i="3"/>
  <c r="BH304" i="3"/>
  <c r="BG304" i="3"/>
  <c r="BE304" i="3"/>
  <c r="T304" i="3"/>
  <c r="R304" i="3"/>
  <c r="P304" i="3"/>
  <c r="BI299" i="3"/>
  <c r="BH299" i="3"/>
  <c r="BG299" i="3"/>
  <c r="BE299" i="3"/>
  <c r="T299" i="3"/>
  <c r="R299" i="3"/>
  <c r="P299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89" i="3"/>
  <c r="BH289" i="3"/>
  <c r="BG289" i="3"/>
  <c r="BE289" i="3"/>
  <c r="T289" i="3"/>
  <c r="R289" i="3"/>
  <c r="P289" i="3"/>
  <c r="BI285" i="3"/>
  <c r="BH285" i="3"/>
  <c r="BG285" i="3"/>
  <c r="BE285" i="3"/>
  <c r="T285" i="3"/>
  <c r="R285" i="3"/>
  <c r="P285" i="3"/>
  <c r="BI282" i="3"/>
  <c r="BH282" i="3"/>
  <c r="BG282" i="3"/>
  <c r="BE282" i="3"/>
  <c r="T282" i="3"/>
  <c r="T281" i="3"/>
  <c r="R282" i="3"/>
  <c r="R281" i="3" s="1"/>
  <c r="P282" i="3"/>
  <c r="P281" i="3" s="1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1" i="3"/>
  <c r="BH271" i="3"/>
  <c r="BG271" i="3"/>
  <c r="BE271" i="3"/>
  <c r="T271" i="3"/>
  <c r="R271" i="3"/>
  <c r="P271" i="3"/>
  <c r="BI258" i="3"/>
  <c r="BH258" i="3"/>
  <c r="BG258" i="3"/>
  <c r="BE258" i="3"/>
  <c r="T258" i="3"/>
  <c r="R258" i="3"/>
  <c r="P258" i="3"/>
  <c r="BI254" i="3"/>
  <c r="BH254" i="3"/>
  <c r="BG254" i="3"/>
  <c r="BE254" i="3"/>
  <c r="T254" i="3"/>
  <c r="R254" i="3"/>
  <c r="P254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1" i="3"/>
  <c r="BH241" i="3"/>
  <c r="BG241" i="3"/>
  <c r="BE241" i="3"/>
  <c r="T241" i="3"/>
  <c r="R241" i="3"/>
  <c r="P241" i="3"/>
  <c r="BI237" i="3"/>
  <c r="BH237" i="3"/>
  <c r="BG237" i="3"/>
  <c r="BE237" i="3"/>
  <c r="T237" i="3"/>
  <c r="R237" i="3"/>
  <c r="P237" i="3"/>
  <c r="BI231" i="3"/>
  <c r="BH231" i="3"/>
  <c r="BG231" i="3"/>
  <c r="BE231" i="3"/>
  <c r="T231" i="3"/>
  <c r="R231" i="3"/>
  <c r="P231" i="3"/>
  <c r="BI225" i="3"/>
  <c r="BH225" i="3"/>
  <c r="BG225" i="3"/>
  <c r="BE225" i="3"/>
  <c r="T225" i="3"/>
  <c r="R225" i="3"/>
  <c r="P225" i="3"/>
  <c r="BI219" i="3"/>
  <c r="BH219" i="3"/>
  <c r="BG219" i="3"/>
  <c r="BE219" i="3"/>
  <c r="T219" i="3"/>
  <c r="R219" i="3"/>
  <c r="P219" i="3"/>
  <c r="BI214" i="3"/>
  <c r="BH214" i="3"/>
  <c r="BG214" i="3"/>
  <c r="BE214" i="3"/>
  <c r="T214" i="3"/>
  <c r="R214" i="3"/>
  <c r="P214" i="3"/>
  <c r="BI210" i="3"/>
  <c r="BH210" i="3"/>
  <c r="BG210" i="3"/>
  <c r="BE210" i="3"/>
  <c r="T210" i="3"/>
  <c r="R210" i="3"/>
  <c r="P210" i="3"/>
  <c r="BI206" i="3"/>
  <c r="BH206" i="3"/>
  <c r="BG206" i="3"/>
  <c r="BE206" i="3"/>
  <c r="T206" i="3"/>
  <c r="R206" i="3"/>
  <c r="P206" i="3"/>
  <c r="BI202" i="3"/>
  <c r="BH202" i="3"/>
  <c r="BG202" i="3"/>
  <c r="BE202" i="3"/>
  <c r="T202" i="3"/>
  <c r="R202" i="3"/>
  <c r="P202" i="3"/>
  <c r="BI196" i="3"/>
  <c r="BH196" i="3"/>
  <c r="BG196" i="3"/>
  <c r="BE196" i="3"/>
  <c r="T196" i="3"/>
  <c r="R196" i="3"/>
  <c r="P196" i="3"/>
  <c r="BI190" i="3"/>
  <c r="BH190" i="3"/>
  <c r="BG190" i="3"/>
  <c r="BE190" i="3"/>
  <c r="T190" i="3"/>
  <c r="R190" i="3"/>
  <c r="P190" i="3"/>
  <c r="BI185" i="3"/>
  <c r="BH185" i="3"/>
  <c r="BG185" i="3"/>
  <c r="BE185" i="3"/>
  <c r="T185" i="3"/>
  <c r="R185" i="3"/>
  <c r="P185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1" i="3"/>
  <c r="BH171" i="3"/>
  <c r="BG171" i="3"/>
  <c r="BE171" i="3"/>
  <c r="T171" i="3"/>
  <c r="R171" i="3"/>
  <c r="P171" i="3"/>
  <c r="BI169" i="3"/>
  <c r="BH169" i="3"/>
  <c r="BG169" i="3"/>
  <c r="BE169" i="3"/>
  <c r="T169" i="3"/>
  <c r="R169" i="3"/>
  <c r="P169" i="3"/>
  <c r="BI164" i="3"/>
  <c r="BH164" i="3"/>
  <c r="BG164" i="3"/>
  <c r="BE164" i="3"/>
  <c r="T164" i="3"/>
  <c r="R164" i="3"/>
  <c r="P164" i="3"/>
  <c r="BI160" i="3"/>
  <c r="BH160" i="3"/>
  <c r="BG160" i="3"/>
  <c r="BE160" i="3"/>
  <c r="T160" i="3"/>
  <c r="R160" i="3"/>
  <c r="P160" i="3"/>
  <c r="BI153" i="3"/>
  <c r="BH153" i="3"/>
  <c r="BG153" i="3"/>
  <c r="BE153" i="3"/>
  <c r="T153" i="3"/>
  <c r="R153" i="3"/>
  <c r="P153" i="3"/>
  <c r="BI148" i="3"/>
  <c r="BH148" i="3"/>
  <c r="BG148" i="3"/>
  <c r="BE148" i="3"/>
  <c r="T148" i="3"/>
  <c r="R148" i="3"/>
  <c r="P148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38" i="3"/>
  <c r="BH138" i="3"/>
  <c r="BG138" i="3"/>
  <c r="BE138" i="3"/>
  <c r="T138" i="3"/>
  <c r="R138" i="3"/>
  <c r="P138" i="3"/>
  <c r="J132" i="3"/>
  <c r="J131" i="3"/>
  <c r="F131" i="3"/>
  <c r="F129" i="3"/>
  <c r="E127" i="3"/>
  <c r="J94" i="3"/>
  <c r="J93" i="3"/>
  <c r="F93" i="3"/>
  <c r="F91" i="3"/>
  <c r="E89" i="3"/>
  <c r="J20" i="3"/>
  <c r="E20" i="3"/>
  <c r="F132" i="3"/>
  <c r="J19" i="3"/>
  <c r="J14" i="3"/>
  <c r="J91" i="3"/>
  <c r="E7" i="3"/>
  <c r="E123" i="3"/>
  <c r="J37" i="2"/>
  <c r="J36" i="2"/>
  <c r="AY95" i="1" s="1"/>
  <c r="J35" i="2"/>
  <c r="AX95" i="1"/>
  <c r="BI321" i="2"/>
  <c r="BH321" i="2"/>
  <c r="BG321" i="2"/>
  <c r="BE321" i="2"/>
  <c r="T321" i="2"/>
  <c r="R321" i="2"/>
  <c r="P321" i="2"/>
  <c r="BI317" i="2"/>
  <c r="BH317" i="2"/>
  <c r="BG317" i="2"/>
  <c r="BE317" i="2"/>
  <c r="T317" i="2"/>
  <c r="R317" i="2"/>
  <c r="P317" i="2"/>
  <c r="BI310" i="2"/>
  <c r="BH310" i="2"/>
  <c r="BG310" i="2"/>
  <c r="BE310" i="2"/>
  <c r="T310" i="2"/>
  <c r="R310" i="2"/>
  <c r="P310" i="2"/>
  <c r="BI297" i="2"/>
  <c r="BH297" i="2"/>
  <c r="BG297" i="2"/>
  <c r="BE297" i="2"/>
  <c r="T297" i="2"/>
  <c r="R297" i="2"/>
  <c r="P297" i="2"/>
  <c r="BI291" i="2"/>
  <c r="BH291" i="2"/>
  <c r="BG291" i="2"/>
  <c r="BE291" i="2"/>
  <c r="T291" i="2"/>
  <c r="R291" i="2"/>
  <c r="P291" i="2"/>
  <c r="BI284" i="2"/>
  <c r="BH284" i="2"/>
  <c r="BG284" i="2"/>
  <c r="BE284" i="2"/>
  <c r="T284" i="2"/>
  <c r="R284" i="2"/>
  <c r="P284" i="2"/>
  <c r="BI282" i="2"/>
  <c r="BH282" i="2"/>
  <c r="BG282" i="2"/>
  <c r="BE282" i="2"/>
  <c r="T282" i="2"/>
  <c r="T281" i="2"/>
  <c r="R282" i="2"/>
  <c r="R281" i="2" s="1"/>
  <c r="P282" i="2"/>
  <c r="P281" i="2"/>
  <c r="BI276" i="2"/>
  <c r="BH276" i="2"/>
  <c r="BG276" i="2"/>
  <c r="BE276" i="2"/>
  <c r="T276" i="2"/>
  <c r="R276" i="2"/>
  <c r="P276" i="2"/>
  <c r="BI272" i="2"/>
  <c r="BH272" i="2"/>
  <c r="BG272" i="2"/>
  <c r="BE272" i="2"/>
  <c r="T272" i="2"/>
  <c r="R272" i="2"/>
  <c r="P272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0" i="2"/>
  <c r="BH260" i="2"/>
  <c r="BG260" i="2"/>
  <c r="BE260" i="2"/>
  <c r="T260" i="2"/>
  <c r="R260" i="2"/>
  <c r="P260" i="2"/>
  <c r="BI257" i="2"/>
  <c r="BH257" i="2"/>
  <c r="BG257" i="2"/>
  <c r="BE257" i="2"/>
  <c r="T257" i="2"/>
  <c r="R257" i="2"/>
  <c r="P257" i="2"/>
  <c r="BI253" i="2"/>
  <c r="BH253" i="2"/>
  <c r="BG253" i="2"/>
  <c r="BE253" i="2"/>
  <c r="T253" i="2"/>
  <c r="R253" i="2"/>
  <c r="P253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5" i="2"/>
  <c r="BH245" i="2"/>
  <c r="BG245" i="2"/>
  <c r="BE245" i="2"/>
  <c r="T245" i="2"/>
  <c r="R245" i="2"/>
  <c r="P245" i="2"/>
  <c r="BI241" i="2"/>
  <c r="BH241" i="2"/>
  <c r="BG241" i="2"/>
  <c r="BE241" i="2"/>
  <c r="T241" i="2"/>
  <c r="R241" i="2"/>
  <c r="P241" i="2"/>
  <c r="BI238" i="2"/>
  <c r="BH238" i="2"/>
  <c r="BG238" i="2"/>
  <c r="BE238" i="2"/>
  <c r="T238" i="2"/>
  <c r="R238" i="2"/>
  <c r="P238" i="2"/>
  <c r="BI234" i="2"/>
  <c r="BH234" i="2"/>
  <c r="BG234" i="2"/>
  <c r="BE234" i="2"/>
  <c r="T234" i="2"/>
  <c r="R234" i="2"/>
  <c r="P234" i="2"/>
  <c r="BI229" i="2"/>
  <c r="BH229" i="2"/>
  <c r="BG229" i="2"/>
  <c r="BE229" i="2"/>
  <c r="T229" i="2"/>
  <c r="T228" i="2"/>
  <c r="R229" i="2"/>
  <c r="R228" i="2"/>
  <c r="P229" i="2"/>
  <c r="P228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5" i="2"/>
  <c r="BH215" i="2"/>
  <c r="BG215" i="2"/>
  <c r="BE215" i="2"/>
  <c r="T215" i="2"/>
  <c r="R215" i="2"/>
  <c r="P215" i="2"/>
  <c r="BI211" i="2"/>
  <c r="BH211" i="2"/>
  <c r="BG211" i="2"/>
  <c r="BE211" i="2"/>
  <c r="T211" i="2"/>
  <c r="R211" i="2"/>
  <c r="P211" i="2"/>
  <c r="BI207" i="2"/>
  <c r="BH207" i="2"/>
  <c r="BG207" i="2"/>
  <c r="BE207" i="2"/>
  <c r="T207" i="2"/>
  <c r="R207" i="2"/>
  <c r="P207" i="2"/>
  <c r="BI203" i="2"/>
  <c r="BH203" i="2"/>
  <c r="BG203" i="2"/>
  <c r="BE203" i="2"/>
  <c r="T203" i="2"/>
  <c r="R203" i="2"/>
  <c r="P203" i="2"/>
  <c r="BI199" i="2"/>
  <c r="BH199" i="2"/>
  <c r="BG199" i="2"/>
  <c r="BE199" i="2"/>
  <c r="T199" i="2"/>
  <c r="R199" i="2"/>
  <c r="P199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89" i="2"/>
  <c r="BH189" i="2"/>
  <c r="BG189" i="2"/>
  <c r="BE189" i="2"/>
  <c r="T189" i="2"/>
  <c r="R189" i="2"/>
  <c r="P189" i="2"/>
  <c r="BI184" i="2"/>
  <c r="BH184" i="2"/>
  <c r="BG184" i="2"/>
  <c r="BE184" i="2"/>
  <c r="T184" i="2"/>
  <c r="R184" i="2"/>
  <c r="P184" i="2"/>
  <c r="BI180" i="2"/>
  <c r="BH180" i="2"/>
  <c r="BG180" i="2"/>
  <c r="BE180" i="2"/>
  <c r="T180" i="2"/>
  <c r="R180" i="2"/>
  <c r="P180" i="2"/>
  <c r="BI176" i="2"/>
  <c r="BH176" i="2"/>
  <c r="BG176" i="2"/>
  <c r="BE176" i="2"/>
  <c r="T176" i="2"/>
  <c r="R176" i="2"/>
  <c r="P176" i="2"/>
  <c r="BI170" i="2"/>
  <c r="BH170" i="2"/>
  <c r="BG170" i="2"/>
  <c r="BE170" i="2"/>
  <c r="T170" i="2"/>
  <c r="R170" i="2"/>
  <c r="P170" i="2"/>
  <c r="BI166" i="2"/>
  <c r="BH166" i="2"/>
  <c r="BG166" i="2"/>
  <c r="BE166" i="2"/>
  <c r="T166" i="2"/>
  <c r="R166" i="2"/>
  <c r="P166" i="2"/>
  <c r="BI162" i="2"/>
  <c r="BH162" i="2"/>
  <c r="BG162" i="2"/>
  <c r="BE162" i="2"/>
  <c r="T162" i="2"/>
  <c r="R162" i="2"/>
  <c r="P162" i="2"/>
  <c r="BI158" i="2"/>
  <c r="BH158" i="2"/>
  <c r="BG158" i="2"/>
  <c r="BE158" i="2"/>
  <c r="T158" i="2"/>
  <c r="R158" i="2"/>
  <c r="P158" i="2"/>
  <c r="BI151" i="2"/>
  <c r="BH151" i="2"/>
  <c r="BG151" i="2"/>
  <c r="BE151" i="2"/>
  <c r="T151" i="2"/>
  <c r="R151" i="2"/>
  <c r="P151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6" i="2"/>
  <c r="BH136" i="2"/>
  <c r="BG136" i="2"/>
  <c r="BE136" i="2"/>
  <c r="T136" i="2"/>
  <c r="R136" i="2"/>
  <c r="P136" i="2"/>
  <c r="J130" i="2"/>
  <c r="J129" i="2"/>
  <c r="F129" i="2"/>
  <c r="F127" i="2"/>
  <c r="E125" i="2"/>
  <c r="J92" i="2"/>
  <c r="J91" i="2"/>
  <c r="F91" i="2"/>
  <c r="F89" i="2"/>
  <c r="E87" i="2"/>
  <c r="J18" i="2"/>
  <c r="E18" i="2"/>
  <c r="F130" i="2" s="1"/>
  <c r="J17" i="2"/>
  <c r="J12" i="2"/>
  <c r="J127" i="2" s="1"/>
  <c r="E7" i="2"/>
  <c r="E123" i="2"/>
  <c r="L90" i="1"/>
  <c r="AM90" i="1"/>
  <c r="AM89" i="1"/>
  <c r="L89" i="1"/>
  <c r="AM87" i="1"/>
  <c r="L87" i="1"/>
  <c r="L85" i="1"/>
  <c r="L84" i="1"/>
  <c r="BK317" i="2"/>
  <c r="J238" i="2"/>
  <c r="BK215" i="2"/>
  <c r="J170" i="2"/>
  <c r="J136" i="2"/>
  <c r="J276" i="2"/>
  <c r="J234" i="2"/>
  <c r="BK207" i="2"/>
  <c r="J166" i="2"/>
  <c r="AS96" i="1"/>
  <c r="J339" i="3"/>
  <c r="BK515" i="3"/>
  <c r="J219" i="3"/>
  <c r="J297" i="3"/>
  <c r="J446" i="3"/>
  <c r="J329" i="3"/>
  <c r="J248" i="3"/>
  <c r="BK225" i="3"/>
  <c r="BK142" i="3"/>
  <c r="J202" i="3"/>
  <c r="BK337" i="3"/>
  <c r="BK297" i="3"/>
  <c r="BK278" i="3"/>
  <c r="J178" i="4"/>
  <c r="J155" i="4"/>
  <c r="J171" i="4"/>
  <c r="J139" i="4"/>
  <c r="J157" i="4"/>
  <c r="J142" i="4"/>
  <c r="BK169" i="4"/>
  <c r="J133" i="4"/>
  <c r="BK142" i="4"/>
  <c r="BK133" i="4"/>
  <c r="J154" i="4"/>
  <c r="J134" i="5"/>
  <c r="J158" i="5"/>
  <c r="BK173" i="6"/>
  <c r="BK161" i="7"/>
  <c r="J193" i="7"/>
  <c r="J268" i="2"/>
  <c r="BK229" i="2"/>
  <c r="J194" i="2"/>
  <c r="J158" i="2"/>
  <c r="J141" i="2"/>
  <c r="BK291" i="2"/>
  <c r="BK245" i="2"/>
  <c r="BK220" i="2"/>
  <c r="BK184" i="2"/>
  <c r="BK158" i="2"/>
  <c r="BK282" i="2"/>
  <c r="BK499" i="3"/>
  <c r="BK461" i="3"/>
  <c r="BK196" i="3"/>
  <c r="J475" i="3"/>
  <c r="BK309" i="3"/>
  <c r="J144" i="3"/>
  <c r="J501" i="3"/>
  <c r="BK391" i="3"/>
  <c r="J378" i="3"/>
  <c r="J271" i="3"/>
  <c r="J493" i="3"/>
  <c r="BK169" i="3"/>
  <c r="BK485" i="3"/>
  <c r="BK358" i="3"/>
  <c r="BK475" i="3"/>
  <c r="J448" i="3"/>
  <c r="J337" i="3"/>
  <c r="J280" i="3"/>
  <c r="BK210" i="3"/>
  <c r="BK148" i="3"/>
  <c r="J247" i="3"/>
  <c r="BK171" i="3"/>
  <c r="J282" i="3"/>
  <c r="BK279" i="3"/>
  <c r="J174" i="4"/>
  <c r="J128" i="4"/>
  <c r="BK151" i="4"/>
  <c r="BK168" i="4"/>
  <c r="J172" i="4"/>
  <c r="J127" i="4"/>
  <c r="J165" i="4"/>
  <c r="BK149" i="4"/>
  <c r="J166" i="4"/>
  <c r="J297" i="2"/>
  <c r="J257" i="2"/>
  <c r="BK234" i="2"/>
  <c r="J220" i="2"/>
  <c r="J180" i="2"/>
  <c r="J142" i="2"/>
  <c r="J310" i="2"/>
  <c r="J260" i="2"/>
  <c r="BK225" i="2"/>
  <c r="BK219" i="2"/>
  <c r="BK189" i="2"/>
  <c r="J140" i="2"/>
  <c r="J272" i="2"/>
  <c r="BK493" i="3"/>
  <c r="BK448" i="3"/>
  <c r="BK442" i="3"/>
  <c r="BK333" i="3"/>
  <c r="J278" i="3"/>
  <c r="J143" i="3"/>
  <c r="BK467" i="3"/>
  <c r="J390" i="3"/>
  <c r="BK293" i="3"/>
  <c r="BK487" i="3"/>
  <c r="BK143" i="3"/>
  <c r="J459" i="3"/>
  <c r="BK390" i="3"/>
  <c r="J153" i="3"/>
  <c r="J168" i="4"/>
  <c r="BK157" i="5"/>
  <c r="BK153" i="5"/>
  <c r="J148" i="5"/>
  <c r="BK143" i="5"/>
  <c r="J128" i="5"/>
  <c r="J159" i="5"/>
  <c r="BK152" i="5"/>
  <c r="J143" i="5"/>
  <c r="BK136" i="5"/>
  <c r="J126" i="5"/>
  <c r="J186" i="6"/>
  <c r="J179" i="6"/>
  <c r="BK177" i="6"/>
  <c r="J180" i="6"/>
  <c r="BK175" i="6"/>
  <c r="BK161" i="6"/>
  <c r="BK156" i="6"/>
  <c r="BK147" i="6"/>
  <c r="J144" i="6"/>
  <c r="BK188" i="6"/>
  <c r="BK185" i="6"/>
  <c r="J178" i="6"/>
  <c r="J174" i="6"/>
  <c r="J168" i="6"/>
  <c r="BK163" i="6"/>
  <c r="BK157" i="6"/>
  <c r="BK151" i="6"/>
  <c r="J145" i="6"/>
  <c r="BK140" i="6"/>
  <c r="BK133" i="6"/>
  <c r="BK170" i="6"/>
  <c r="BK157" i="7"/>
  <c r="BK214" i="7"/>
  <c r="J157" i="7"/>
  <c r="J246" i="7"/>
  <c r="BK205" i="7"/>
  <c r="BK246" i="7"/>
  <c r="J135" i="7"/>
  <c r="BK137" i="7"/>
  <c r="J175" i="4"/>
  <c r="J149" i="5"/>
  <c r="J138" i="5"/>
  <c r="BK161" i="5"/>
  <c r="BK149" i="5"/>
  <c r="BK140" i="5"/>
  <c r="BK129" i="5"/>
  <c r="BK171" i="6"/>
  <c r="J164" i="6"/>
  <c r="BK155" i="6"/>
  <c r="J151" i="6"/>
  <c r="J140" i="6"/>
  <c r="J134" i="6"/>
  <c r="J188" i="6"/>
  <c r="J182" i="6"/>
  <c r="J176" i="6"/>
  <c r="BK169" i="6"/>
  <c r="J157" i="6"/>
  <c r="BK146" i="6"/>
  <c r="BK192" i="6"/>
  <c r="J187" i="6"/>
  <c r="J184" i="6"/>
  <c r="J175" i="6"/>
  <c r="J166" i="6"/>
  <c r="J160" i="6"/>
  <c r="J156" i="6"/>
  <c r="BK148" i="6"/>
  <c r="J142" i="6"/>
  <c r="BK134" i="6"/>
  <c r="J167" i="6"/>
  <c r="BK247" i="7"/>
  <c r="BK141" i="7"/>
  <c r="BK218" i="7"/>
  <c r="BK125" i="7"/>
  <c r="J147" i="7"/>
  <c r="J167" i="7"/>
  <c r="BK210" i="7"/>
  <c r="J136" i="7"/>
  <c r="J282" i="2"/>
  <c r="BK264" i="2"/>
  <c r="J247" i="2"/>
  <c r="BK226" i="2"/>
  <c r="J219" i="2"/>
  <c r="J203" i="2"/>
  <c r="J176" i="2"/>
  <c r="J151" i="2"/>
  <c r="BK140" i="2"/>
  <c r="BK297" i="2"/>
  <c r="J266" i="2"/>
  <c r="J253" i="2"/>
  <c r="J229" i="2"/>
  <c r="BK221" i="2"/>
  <c r="BK203" i="2"/>
  <c r="BK194" i="2"/>
  <c r="BK170" i="2"/>
  <c r="BK151" i="2"/>
  <c r="BK136" i="2"/>
  <c r="BK247" i="2"/>
  <c r="BK507" i="3"/>
  <c r="J489" i="3"/>
  <c r="BK454" i="3"/>
  <c r="BK441" i="3"/>
  <c r="J485" i="3"/>
  <c r="BK435" i="3"/>
  <c r="BK329" i="3"/>
  <c r="BK280" i="3"/>
  <c r="BK241" i="3"/>
  <c r="BK489" i="3"/>
  <c r="J319" i="3"/>
  <c r="BK509" i="3"/>
  <c r="BK413" i="3"/>
  <c r="J206" i="3"/>
  <c r="BK517" i="3"/>
  <c r="J454" i="3"/>
  <c r="BK378" i="3"/>
  <c r="BK382" i="3"/>
  <c r="BK299" i="3"/>
  <c r="J254" i="3"/>
  <c r="BK129" i="4"/>
  <c r="BK153" i="4"/>
  <c r="J136" i="4"/>
  <c r="J163" i="4"/>
  <c r="J173" i="4"/>
  <c r="J143" i="4"/>
  <c r="BK178" i="4"/>
  <c r="BK152" i="4"/>
  <c r="J150" i="4"/>
  <c r="BK135" i="4"/>
  <c r="BK158" i="4"/>
  <c r="J149" i="4"/>
  <c r="BK136" i="4"/>
  <c r="J146" i="4"/>
  <c r="J140" i="4"/>
  <c r="BK139" i="5"/>
  <c r="BK126" i="5"/>
  <c r="J157" i="5"/>
  <c r="J150" i="5"/>
  <c r="J146" i="5"/>
  <c r="BK138" i="5"/>
  <c r="BK130" i="5"/>
  <c r="J131" i="5"/>
  <c r="BK189" i="6"/>
  <c r="J192" i="7"/>
  <c r="BK139" i="7"/>
  <c r="J235" i="7"/>
  <c r="BK240" i="7"/>
  <c r="BK192" i="7"/>
  <c r="BK226" i="7"/>
  <c r="J240" i="7"/>
  <c r="J161" i="7"/>
  <c r="BK321" i="2"/>
  <c r="BK266" i="2"/>
  <c r="BK193" i="2"/>
  <c r="BK268" i="2"/>
  <c r="J249" i="2"/>
  <c r="BK238" i="2"/>
  <c r="J222" i="2"/>
  <c r="J211" i="2"/>
  <c r="BK176" i="2"/>
  <c r="J515" i="3"/>
  <c r="BK481" i="3"/>
  <c r="BK446" i="3"/>
  <c r="J190" i="3"/>
  <c r="BK415" i="3"/>
  <c r="J294" i="3"/>
  <c r="BK246" i="3"/>
  <c r="J461" i="3"/>
  <c r="BK304" i="3"/>
  <c r="J258" i="3"/>
  <c r="BK177" i="3"/>
  <c r="BK153" i="3"/>
  <c r="BK323" i="3"/>
  <c r="J210" i="3"/>
  <c r="BK160" i="3"/>
  <c r="J333" i="3"/>
  <c r="J296" i="3"/>
  <c r="BK254" i="3"/>
  <c r="BK231" i="3"/>
  <c r="BK182" i="4"/>
  <c r="J158" i="4"/>
  <c r="BK173" i="4"/>
  <c r="BK145" i="4"/>
  <c r="BK131" i="4"/>
  <c r="J179" i="4"/>
  <c r="BK150" i="4"/>
  <c r="J131" i="4"/>
  <c r="J159" i="4"/>
  <c r="BK139" i="4"/>
  <c r="BK177" i="4"/>
  <c r="BK154" i="4"/>
  <c r="BK140" i="4"/>
  <c r="J156" i="4"/>
  <c r="BK167" i="4"/>
  <c r="BK156" i="4"/>
  <c r="BK142" i="5"/>
  <c r="BK135" i="5"/>
  <c r="BK127" i="5"/>
  <c r="J160" i="5"/>
  <c r="BK154" i="5"/>
  <c r="J151" i="5"/>
  <c r="J142" i="5"/>
  <c r="J139" i="5"/>
  <c r="BK134" i="5"/>
  <c r="J127" i="5"/>
  <c r="J130" i="5"/>
  <c r="BK190" i="6"/>
  <c r="J172" i="6"/>
  <c r="BK168" i="6"/>
  <c r="J161" i="6"/>
  <c r="BK159" i="6"/>
  <c r="BK158" i="6"/>
  <c r="J153" i="6"/>
  <c r="BK152" i="6"/>
  <c r="J149" i="6"/>
  <c r="J148" i="6"/>
  <c r="BK145" i="6"/>
  <c r="BK139" i="6"/>
  <c r="J137" i="6"/>
  <c r="BK131" i="6"/>
  <c r="BK187" i="6"/>
  <c r="BK184" i="6"/>
  <c r="BK179" i="6"/>
  <c r="J177" i="6"/>
  <c r="J173" i="6"/>
  <c r="J171" i="6"/>
  <c r="J163" i="6"/>
  <c r="BK160" i="6"/>
  <c r="J155" i="6"/>
  <c r="BK149" i="6"/>
  <c r="BK142" i="6"/>
  <c r="J169" i="6"/>
  <c r="J150" i="6"/>
  <c r="BK181" i="6"/>
  <c r="J199" i="7"/>
  <c r="J234" i="7"/>
  <c r="J222" i="7"/>
  <c r="BK129" i="7"/>
  <c r="J137" i="7"/>
  <c r="BK193" i="7"/>
  <c r="J291" i="2"/>
  <c r="BK260" i="2"/>
  <c r="J245" i="2"/>
  <c r="J224" i="2"/>
  <c r="J207" i="2"/>
  <c r="BK166" i="2"/>
  <c r="J144" i="2"/>
  <c r="BK284" i="2"/>
  <c r="BK257" i="2"/>
  <c r="J226" i="2"/>
  <c r="J199" i="2"/>
  <c r="BK180" i="2"/>
  <c r="BK141" i="2"/>
  <c r="J264" i="2"/>
  <c r="BK495" i="3"/>
  <c r="J460" i="3"/>
  <c r="BK164" i="3"/>
  <c r="J391" i="3"/>
  <c r="J293" i="3"/>
  <c r="J177" i="3"/>
  <c r="J531" i="3"/>
  <c r="J214" i="3"/>
  <c r="BK501" i="3"/>
  <c r="J413" i="3"/>
  <c r="BK185" i="3"/>
  <c r="BK459" i="3"/>
  <c r="J357" i="3"/>
  <c r="BK245" i="3"/>
  <c r="J176" i="3"/>
  <c r="BK144" i="3"/>
  <c r="BK237" i="3"/>
  <c r="BK214" i="3"/>
  <c r="J323" i="3"/>
  <c r="BK285" i="3"/>
  <c r="J184" i="4"/>
  <c r="J164" i="4"/>
  <c r="BK157" i="4"/>
  <c r="BK155" i="4"/>
  <c r="BK132" i="4"/>
  <c r="J160" i="4"/>
  <c r="BK170" i="4"/>
  <c r="BK134" i="4"/>
  <c r="J153" i="4"/>
  <c r="BK166" i="4"/>
  <c r="BK147" i="4"/>
  <c r="J129" i="4"/>
  <c r="J125" i="4"/>
  <c r="J161" i="5"/>
  <c r="J156" i="5"/>
  <c r="J152" i="5"/>
  <c r="BK146" i="5"/>
  <c r="BK141" i="5"/>
  <c r="BK132" i="5"/>
  <c r="J162" i="5"/>
  <c r="J153" i="5"/>
  <c r="BK145" i="5"/>
  <c r="J135" i="5"/>
  <c r="BK128" i="5"/>
  <c r="BK125" i="5"/>
  <c r="BK138" i="6"/>
  <c r="J189" i="6"/>
  <c r="J183" i="6"/>
  <c r="BK178" i="6"/>
  <c r="BK172" i="6"/>
  <c r="BK166" i="6"/>
  <c r="J159" i="6"/>
  <c r="BK150" i="6"/>
  <c r="J132" i="6"/>
  <c r="J190" i="6"/>
  <c r="BK186" i="6"/>
  <c r="BK183" i="6"/>
  <c r="BK180" i="6"/>
  <c r="J170" i="6"/>
  <c r="BK164" i="6"/>
  <c r="J158" i="6"/>
  <c r="BK153" i="6"/>
  <c r="J147" i="6"/>
  <c r="BK143" i="6"/>
  <c r="J138" i="6"/>
  <c r="J131" i="6"/>
  <c r="J139" i="6"/>
  <c r="BK167" i="7"/>
  <c r="BK136" i="7"/>
  <c r="J214" i="7"/>
  <c r="J227" i="7"/>
  <c r="J247" i="7"/>
  <c r="J226" i="7"/>
  <c r="BK227" i="7"/>
  <c r="BK147" i="7"/>
  <c r="J125" i="7"/>
  <c r="BK174" i="4"/>
  <c r="BK160" i="5"/>
  <c r="J221" i="2"/>
  <c r="J146" i="2"/>
  <c r="BK142" i="2"/>
  <c r="J442" i="3"/>
  <c r="J465" i="3"/>
  <c r="J299" i="3"/>
  <c r="J245" i="3"/>
  <c r="J545" i="3"/>
  <c r="J455" i="3"/>
  <c r="J383" i="3"/>
  <c r="J304" i="3"/>
  <c r="J481" i="3"/>
  <c r="J314" i="3"/>
  <c r="BK460" i="3"/>
  <c r="J295" i="3"/>
  <c r="BK247" i="3"/>
  <c r="J169" i="3"/>
  <c r="BK138" i="3"/>
  <c r="J148" i="3"/>
  <c r="BK319" i="3"/>
  <c r="BK184" i="4"/>
  <c r="BK161" i="4"/>
  <c r="J126" i="4"/>
  <c r="BK146" i="4"/>
  <c r="J169" i="4"/>
  <c r="J181" i="4"/>
  <c r="BK141" i="4"/>
  <c r="BK175" i="4"/>
  <c r="J151" i="4"/>
  <c r="BK126" i="4"/>
  <c r="J145" i="4"/>
  <c r="J135" i="4"/>
  <c r="J134" i="4"/>
  <c r="J136" i="5"/>
  <c r="BK156" i="5"/>
  <c r="BK147" i="5"/>
  <c r="BK131" i="5"/>
  <c r="BK176" i="6"/>
  <c r="J146" i="6"/>
  <c r="J133" i="6"/>
  <c r="J181" i="6"/>
  <c r="BK174" i="6"/>
  <c r="BK162" i="6"/>
  <c r="J152" i="6"/>
  <c r="BK137" i="6"/>
  <c r="BK167" i="6"/>
  <c r="J162" i="6"/>
  <c r="BK144" i="6"/>
  <c r="BK132" i="6"/>
  <c r="J143" i="6"/>
  <c r="J175" i="7"/>
  <c r="J129" i="7"/>
  <c r="BK235" i="7"/>
  <c r="J141" i="7"/>
  <c r="J205" i="7"/>
  <c r="J218" i="7"/>
  <c r="BK135" i="7"/>
  <c r="BK190" i="3"/>
  <c r="BK291" i="3"/>
  <c r="J237" i="3"/>
  <c r="J180" i="4"/>
  <c r="BK159" i="4"/>
  <c r="BK163" i="4"/>
  <c r="BK138" i="4"/>
  <c r="J161" i="4"/>
  <c r="BK171" i="4"/>
  <c r="J177" i="4"/>
  <c r="J147" i="4"/>
  <c r="J152" i="4"/>
  <c r="BK137" i="4"/>
  <c r="BK128" i="4"/>
  <c r="BK130" i="4"/>
  <c r="J284" i="2"/>
  <c r="BK253" i="2"/>
  <c r="BK241" i="2"/>
  <c r="BK222" i="2"/>
  <c r="BK199" i="2"/>
  <c r="J162" i="2"/>
  <c r="BK146" i="2"/>
  <c r="J321" i="2"/>
  <c r="J487" i="3"/>
  <c r="BK433" i="3"/>
  <c r="BK314" i="3"/>
  <c r="J279" i="3"/>
  <c r="BK531" i="3"/>
  <c r="J473" i="3"/>
  <c r="J507" i="3"/>
  <c r="J246" i="3"/>
  <c r="J142" i="3"/>
  <c r="J441" i="3"/>
  <c r="J309" i="3"/>
  <c r="J467" i="3"/>
  <c r="J358" i="3"/>
  <c r="BK296" i="3"/>
  <c r="BK282" i="3"/>
  <c r="J231" i="3"/>
  <c r="J160" i="3"/>
  <c r="J389" i="3"/>
  <c r="J225" i="3"/>
  <c r="J138" i="3"/>
  <c r="BK271" i="3"/>
  <c r="J395" i="3"/>
  <c r="BK206" i="3"/>
  <c r="BK258" i="3"/>
  <c r="J182" i="4"/>
  <c r="J162" i="4"/>
  <c r="BK144" i="4"/>
  <c r="BK172" i="4"/>
  <c r="J183" i="4"/>
  <c r="J130" i="4"/>
  <c r="BK165" i="4"/>
  <c r="BK148" i="4"/>
  <c r="J144" i="4"/>
  <c r="BK127" i="4"/>
  <c r="BK160" i="4"/>
  <c r="BK162" i="5"/>
  <c r="BK159" i="5"/>
  <c r="BK158" i="5"/>
  <c r="BK155" i="5"/>
  <c r="J154" i="5"/>
  <c r="BK151" i="5"/>
  <c r="BK150" i="5"/>
  <c r="J147" i="5"/>
  <c r="J145" i="5"/>
  <c r="J140" i="5"/>
  <c r="J129" i="5"/>
  <c r="J125" i="5"/>
  <c r="J155" i="5"/>
  <c r="BK148" i="5"/>
  <c r="J141" i="5"/>
  <c r="BK137" i="5"/>
  <c r="J132" i="5"/>
  <c r="J137" i="5"/>
  <c r="J192" i="6"/>
  <c r="J185" i="6"/>
  <c r="BK182" i="6"/>
  <c r="BK199" i="7"/>
  <c r="J210" i="7"/>
  <c r="BK175" i="7"/>
  <c r="BK222" i="7"/>
  <c r="BK234" i="7"/>
  <c r="J139" i="7"/>
  <c r="J189" i="2"/>
  <c r="BK310" i="2"/>
  <c r="J265" i="2"/>
  <c r="J241" i="2"/>
  <c r="BK395" i="3"/>
  <c r="BK545" i="3"/>
  <c r="J415" i="3"/>
  <c r="J374" i="3"/>
  <c r="J499" i="3"/>
  <c r="BK202" i="3"/>
  <c r="J495" i="3"/>
  <c r="BK455" i="3"/>
  <c r="J285" i="3"/>
  <c r="J241" i="3"/>
  <c r="J164" i="3"/>
  <c r="BK295" i="3"/>
  <c r="BK294" i="3"/>
  <c r="BK357" i="3"/>
  <c r="BK219" i="3"/>
  <c r="J176" i="4"/>
  <c r="J141" i="4"/>
  <c r="BK162" i="4"/>
  <c r="J137" i="4"/>
  <c r="BK276" i="2"/>
  <c r="BK249" i="2"/>
  <c r="J225" i="2"/>
  <c r="BK211" i="2"/>
  <c r="J184" i="2"/>
  <c r="BK144" i="2"/>
  <c r="J317" i="2"/>
  <c r="BK265" i="2"/>
  <c r="BK224" i="2"/>
  <c r="J215" i="2"/>
  <c r="J193" i="2"/>
  <c r="BK162" i="2"/>
  <c r="BK272" i="2"/>
  <c r="J509" i="3"/>
  <c r="BK465" i="3"/>
  <c r="J185" i="3"/>
  <c r="BK383" i="3"/>
  <c r="BK248" i="3"/>
  <c r="J517" i="3"/>
  <c r="J435" i="3"/>
  <c r="BK389" i="3"/>
  <c r="J289" i="3"/>
  <c r="J433" i="3"/>
  <c r="J171" i="3"/>
  <c r="BK473" i="3"/>
  <c r="BK339" i="3"/>
  <c r="BK176" i="3"/>
  <c r="BK374" i="3"/>
  <c r="J291" i="3"/>
  <c r="J196" i="3"/>
  <c r="J382" i="3"/>
  <c r="J397" i="3"/>
  <c r="BK397" i="3"/>
  <c r="BK289" i="3"/>
  <c r="BK183" i="4"/>
  <c r="J167" i="4"/>
  <c r="BK125" i="4"/>
  <c r="J148" i="4"/>
  <c r="J170" i="4"/>
  <c r="BK180" i="4"/>
  <c r="BK181" i="4"/>
  <c r="BK164" i="4"/>
  <c r="J138" i="4"/>
  <c r="BK176" i="4"/>
  <c r="BK143" i="4"/>
  <c r="J132" i="4"/>
  <c r="BK179" i="4"/>
  <c r="T135" i="2" l="1"/>
  <c r="P175" i="2"/>
  <c r="P188" i="2"/>
  <c r="T240" i="2"/>
  <c r="R283" i="2"/>
  <c r="R280" i="2"/>
  <c r="P133" i="5"/>
  <c r="BK152" i="3"/>
  <c r="P338" i="3"/>
  <c r="P466" i="3"/>
  <c r="T516" i="3"/>
  <c r="R135" i="2"/>
  <c r="T145" i="2"/>
  <c r="BK198" i="2"/>
  <c r="J198" i="2" s="1"/>
  <c r="J103" i="2" s="1"/>
  <c r="P248" i="2"/>
  <c r="BK259" i="2"/>
  <c r="BK267" i="2"/>
  <c r="J267" i="2"/>
  <c r="J110" i="2"/>
  <c r="P124" i="4"/>
  <c r="P123" i="4" s="1"/>
  <c r="P122" i="4" s="1"/>
  <c r="AU98" i="1" s="1"/>
  <c r="BK133" i="5"/>
  <c r="J133" i="5"/>
  <c r="J100" i="5" s="1"/>
  <c r="P144" i="5"/>
  <c r="P137" i="3"/>
  <c r="T152" i="3"/>
  <c r="BK284" i="3"/>
  <c r="J284" i="3" s="1"/>
  <c r="J105" i="3" s="1"/>
  <c r="BK298" i="3"/>
  <c r="J298" i="3"/>
  <c r="J107" i="3" s="1"/>
  <c r="P447" i="3"/>
  <c r="R466" i="3"/>
  <c r="R283" i="3" s="1"/>
  <c r="P516" i="3"/>
  <c r="BK144" i="5"/>
  <c r="J144" i="5" s="1"/>
  <c r="J101" i="5" s="1"/>
  <c r="P135" i="2"/>
  <c r="BK175" i="2"/>
  <c r="J175" i="2" s="1"/>
  <c r="J101" i="2" s="1"/>
  <c r="T188" i="2"/>
  <c r="BK240" i="2"/>
  <c r="J240" i="2" s="1"/>
  <c r="J107" i="2" s="1"/>
  <c r="P283" i="2"/>
  <c r="P280" i="2"/>
  <c r="T137" i="3"/>
  <c r="T338" i="3"/>
  <c r="T130" i="6"/>
  <c r="T129" i="6" s="1"/>
  <c r="R136" i="6"/>
  <c r="P154" i="6"/>
  <c r="T154" i="6"/>
  <c r="BK124" i="4"/>
  <c r="J124" i="4"/>
  <c r="J100" i="4"/>
  <c r="P124" i="5"/>
  <c r="P123" i="5" s="1"/>
  <c r="AU99" i="1" s="1"/>
  <c r="R144" i="5"/>
  <c r="T141" i="6"/>
  <c r="T157" i="2"/>
  <c r="BK188" i="2"/>
  <c r="J188" i="2" s="1"/>
  <c r="J102" i="2" s="1"/>
  <c r="R240" i="2"/>
  <c r="BK283" i="2"/>
  <c r="J283" i="2"/>
  <c r="J113" i="2" s="1"/>
  <c r="BK137" i="3"/>
  <c r="J137" i="3" s="1"/>
  <c r="J100" i="3" s="1"/>
  <c r="T189" i="3"/>
  <c r="T136" i="3"/>
  <c r="T284" i="3"/>
  <c r="R292" i="3"/>
  <c r="P298" i="3"/>
  <c r="R447" i="3"/>
  <c r="T466" i="3"/>
  <c r="BK500" i="3"/>
  <c r="J500" i="3" s="1"/>
  <c r="J112" i="3" s="1"/>
  <c r="R124" i="4"/>
  <c r="R123" i="4"/>
  <c r="R122" i="4" s="1"/>
  <c r="T124" i="5"/>
  <c r="T144" i="5"/>
  <c r="R130" i="6"/>
  <c r="R129" i="6" s="1"/>
  <c r="BK141" i="6"/>
  <c r="J141" i="6"/>
  <c r="J103" i="6" s="1"/>
  <c r="BK165" i="6"/>
  <c r="J165" i="6"/>
  <c r="J105" i="6" s="1"/>
  <c r="P157" i="2"/>
  <c r="R175" i="2"/>
  <c r="P233" i="2"/>
  <c r="T248" i="2"/>
  <c r="R267" i="2"/>
  <c r="BK135" i="2"/>
  <c r="J135" i="2" s="1"/>
  <c r="J98" i="2" s="1"/>
  <c r="BK157" i="2"/>
  <c r="J157" i="2" s="1"/>
  <c r="J100" i="2" s="1"/>
  <c r="R198" i="2"/>
  <c r="BK233" i="2"/>
  <c r="J233" i="2"/>
  <c r="J106" i="2"/>
  <c r="P240" i="2"/>
  <c r="P259" i="2"/>
  <c r="T267" i="2"/>
  <c r="R137" i="3"/>
  <c r="R152" i="3"/>
  <c r="BK338" i="3"/>
  <c r="J338" i="3"/>
  <c r="J108" i="3"/>
  <c r="BK466" i="3"/>
  <c r="J466" i="3" s="1"/>
  <c r="J110" i="3" s="1"/>
  <c r="T488" i="3"/>
  <c r="R500" i="3"/>
  <c r="P141" i="6"/>
  <c r="P165" i="6"/>
  <c r="R124" i="7"/>
  <c r="T156" i="7"/>
  <c r="BK145" i="2"/>
  <c r="J145" i="2"/>
  <c r="J99" i="2" s="1"/>
  <c r="T198" i="2"/>
  <c r="T233" i="2"/>
  <c r="T283" i="2"/>
  <c r="T280" i="2" s="1"/>
  <c r="P152" i="3"/>
  <c r="P136" i="3" s="1"/>
  <c r="R338" i="3"/>
  <c r="P488" i="3"/>
  <c r="R516" i="3"/>
  <c r="T124" i="4"/>
  <c r="T123" i="4" s="1"/>
  <c r="T122" i="4" s="1"/>
  <c r="P136" i="6"/>
  <c r="BK154" i="6"/>
  <c r="J154" i="6" s="1"/>
  <c r="J104" i="6" s="1"/>
  <c r="R154" i="6"/>
  <c r="T124" i="7"/>
  <c r="T123" i="7" s="1"/>
  <c r="R156" i="7"/>
  <c r="P166" i="7"/>
  <c r="P165" i="7"/>
  <c r="R189" i="3"/>
  <c r="BK292" i="3"/>
  <c r="J292" i="3" s="1"/>
  <c r="J106" i="3" s="1"/>
  <c r="T298" i="3"/>
  <c r="BK488" i="3"/>
  <c r="J488" i="3" s="1"/>
  <c r="J111" i="3" s="1"/>
  <c r="P500" i="3"/>
  <c r="R124" i="5"/>
  <c r="T133" i="5"/>
  <c r="BK166" i="7"/>
  <c r="BK165" i="7" s="1"/>
  <c r="J165" i="7" s="1"/>
  <c r="J101" i="7" s="1"/>
  <c r="R145" i="2"/>
  <c r="T175" i="2"/>
  <c r="R248" i="2"/>
  <c r="BK124" i="5"/>
  <c r="J124" i="5"/>
  <c r="J99" i="5" s="1"/>
  <c r="R133" i="5"/>
  <c r="P145" i="2"/>
  <c r="P198" i="2"/>
  <c r="BK248" i="2"/>
  <c r="J248" i="2"/>
  <c r="J108" i="2" s="1"/>
  <c r="R259" i="2"/>
  <c r="P267" i="2"/>
  <c r="BK189" i="3"/>
  <c r="J189" i="3" s="1"/>
  <c r="J102" i="3" s="1"/>
  <c r="R284" i="3"/>
  <c r="T292" i="3"/>
  <c r="BK447" i="3"/>
  <c r="J447" i="3"/>
  <c r="J109" i="3"/>
  <c r="T500" i="3"/>
  <c r="BK130" i="6"/>
  <c r="BK129" i="6"/>
  <c r="BK136" i="6"/>
  <c r="J136" i="6"/>
  <c r="J102" i="6"/>
  <c r="T136" i="6"/>
  <c r="T135" i="6" s="1"/>
  <c r="T165" i="6"/>
  <c r="BK124" i="7"/>
  <c r="J124" i="7"/>
  <c r="J98" i="7" s="1"/>
  <c r="BK156" i="7"/>
  <c r="J156" i="7"/>
  <c r="J100" i="7" s="1"/>
  <c r="R166" i="7"/>
  <c r="R165" i="7" s="1"/>
  <c r="R157" i="2"/>
  <c r="R188" i="2"/>
  <c r="R233" i="2"/>
  <c r="T259" i="2"/>
  <c r="P189" i="3"/>
  <c r="P284" i="3"/>
  <c r="P292" i="3"/>
  <c r="R298" i="3"/>
  <c r="T447" i="3"/>
  <c r="R488" i="3"/>
  <c r="BK516" i="3"/>
  <c r="J516" i="3" s="1"/>
  <c r="J113" i="3" s="1"/>
  <c r="P130" i="6"/>
  <c r="P129" i="6"/>
  <c r="R141" i="6"/>
  <c r="R135" i="6" s="1"/>
  <c r="R165" i="6"/>
  <c r="P124" i="7"/>
  <c r="P156" i="7"/>
  <c r="P123" i="7" s="1"/>
  <c r="P122" i="7" s="1"/>
  <c r="AU101" i="1" s="1"/>
  <c r="T166" i="7"/>
  <c r="T165" i="7" s="1"/>
  <c r="BK191" i="6"/>
  <c r="J191" i="6" s="1"/>
  <c r="J106" i="6" s="1"/>
  <c r="BK228" i="2"/>
  <c r="J228" i="2"/>
  <c r="J105" i="2" s="1"/>
  <c r="BK281" i="2"/>
  <c r="J281" i="2"/>
  <c r="J112" i="2"/>
  <c r="BK281" i="3"/>
  <c r="J281" i="3"/>
  <c r="J103" i="3"/>
  <c r="BK140" i="7"/>
  <c r="J140" i="7" s="1"/>
  <c r="J99" i="7" s="1"/>
  <c r="F92" i="7"/>
  <c r="BF135" i="7"/>
  <c r="BF129" i="7"/>
  <c r="BF235" i="7"/>
  <c r="E85" i="7"/>
  <c r="J116" i="7"/>
  <c r="BF199" i="7"/>
  <c r="J129" i="6"/>
  <c r="J99" i="6" s="1"/>
  <c r="J130" i="6"/>
  <c r="J100" i="6"/>
  <c r="BF214" i="7"/>
  <c r="BF175" i="7"/>
  <c r="BF227" i="7"/>
  <c r="BF139" i="7"/>
  <c r="BF247" i="7"/>
  <c r="BF125" i="7"/>
  <c r="BF136" i="7"/>
  <c r="BF137" i="7"/>
  <c r="BF147" i="7"/>
  <c r="BF157" i="7"/>
  <c r="BF167" i="7"/>
  <c r="BF192" i="7"/>
  <c r="BF210" i="7"/>
  <c r="BF218" i="7"/>
  <c r="BF246" i="7"/>
  <c r="BF141" i="7"/>
  <c r="BF226" i="7"/>
  <c r="BF234" i="7"/>
  <c r="BF193" i="7"/>
  <c r="BF240" i="7"/>
  <c r="BF161" i="7"/>
  <c r="BF205" i="7"/>
  <c r="BF222" i="7"/>
  <c r="BF131" i="6"/>
  <c r="BF146" i="6"/>
  <c r="BK123" i="5"/>
  <c r="J123" i="5"/>
  <c r="J32" i="5" s="1"/>
  <c r="E85" i="6"/>
  <c r="J91" i="6"/>
  <c r="F94" i="6"/>
  <c r="BF134" i="6"/>
  <c r="BF137" i="6"/>
  <c r="BF138" i="6"/>
  <c r="BF140" i="6"/>
  <c r="BF142" i="6"/>
  <c r="BF150" i="6"/>
  <c r="BF152" i="6"/>
  <c r="BF153" i="6"/>
  <c r="BF160" i="6"/>
  <c r="BF164" i="6"/>
  <c r="BF166" i="6"/>
  <c r="BF169" i="6"/>
  <c r="BF172" i="6"/>
  <c r="BF175" i="6"/>
  <c r="BF176" i="6"/>
  <c r="BF177" i="6"/>
  <c r="BF178" i="6"/>
  <c r="BF181" i="6"/>
  <c r="BF182" i="6"/>
  <c r="BF183" i="6"/>
  <c r="BF184" i="6"/>
  <c r="BF187" i="6"/>
  <c r="BF189" i="6"/>
  <c r="BF192" i="6"/>
  <c r="BF132" i="6"/>
  <c r="BF145" i="6"/>
  <c r="BF155" i="6"/>
  <c r="BF159" i="6"/>
  <c r="BF161" i="6"/>
  <c r="BF174" i="6"/>
  <c r="BF139" i="6"/>
  <c r="BF144" i="6"/>
  <c r="BF147" i="6"/>
  <c r="BF148" i="6"/>
  <c r="BF149" i="6"/>
  <c r="BF157" i="6"/>
  <c r="BF158" i="6"/>
  <c r="BF162" i="6"/>
  <c r="BF163" i="6"/>
  <c r="BF167" i="6"/>
  <c r="BF173" i="6"/>
  <c r="BF180" i="6"/>
  <c r="BF185" i="6"/>
  <c r="BF188" i="6"/>
  <c r="BF133" i="6"/>
  <c r="BF143" i="6"/>
  <c r="BF151" i="6"/>
  <c r="BF156" i="6"/>
  <c r="BF168" i="6"/>
  <c r="BF170" i="6"/>
  <c r="BF171" i="6"/>
  <c r="BF179" i="6"/>
  <c r="BF186" i="6"/>
  <c r="BF190" i="6"/>
  <c r="BK123" i="4"/>
  <c r="J123" i="4" s="1"/>
  <c r="J99" i="4" s="1"/>
  <c r="BF136" i="5"/>
  <c r="BF141" i="5"/>
  <c r="E85" i="5"/>
  <c r="J91" i="5"/>
  <c r="F94" i="5"/>
  <c r="BF127" i="5"/>
  <c r="BF128" i="5"/>
  <c r="BF132" i="5"/>
  <c r="BF138" i="5"/>
  <c r="BF140" i="5"/>
  <c r="BF142" i="5"/>
  <c r="BF145" i="5"/>
  <c r="BF147" i="5"/>
  <c r="BF149" i="5"/>
  <c r="BF152" i="5"/>
  <c r="BF156" i="5"/>
  <c r="BF157" i="5"/>
  <c r="BF159" i="5"/>
  <c r="BF125" i="5"/>
  <c r="BF126" i="5"/>
  <c r="BF129" i="5"/>
  <c r="BF130" i="5"/>
  <c r="BF131" i="5"/>
  <c r="BF134" i="5"/>
  <c r="BF135" i="5"/>
  <c r="BF137" i="5"/>
  <c r="BF139" i="5"/>
  <c r="BF143" i="5"/>
  <c r="BF146" i="5"/>
  <c r="BF148" i="5"/>
  <c r="BF150" i="5"/>
  <c r="BF151" i="5"/>
  <c r="BF153" i="5"/>
  <c r="BF154" i="5"/>
  <c r="BF155" i="5"/>
  <c r="BF158" i="5"/>
  <c r="BF160" i="5"/>
  <c r="BF161" i="5"/>
  <c r="BF162" i="5"/>
  <c r="BF145" i="4"/>
  <c r="BF152" i="4"/>
  <c r="BF155" i="4"/>
  <c r="BF161" i="4"/>
  <c r="F94" i="4"/>
  <c r="BF153" i="4"/>
  <c r="BF149" i="4"/>
  <c r="BF150" i="4"/>
  <c r="BF158" i="4"/>
  <c r="BF131" i="4"/>
  <c r="BF169" i="4"/>
  <c r="BF176" i="4"/>
  <c r="E85" i="4"/>
  <c r="BF141" i="4"/>
  <c r="BF143" i="4"/>
  <c r="BF147" i="4"/>
  <c r="BF148" i="4"/>
  <c r="BF151" i="4"/>
  <c r="BF154" i="4"/>
  <c r="BF168" i="4"/>
  <c r="BF178" i="4"/>
  <c r="J152" i="3"/>
  <c r="J101" i="3"/>
  <c r="BF129" i="4"/>
  <c r="BF138" i="4"/>
  <c r="BF146" i="4"/>
  <c r="BF159" i="4"/>
  <c r="BF173" i="4"/>
  <c r="BF177" i="4"/>
  <c r="BF180" i="4"/>
  <c r="BF182" i="4"/>
  <c r="BF140" i="4"/>
  <c r="BF125" i="4"/>
  <c r="BF127" i="4"/>
  <c r="BF132" i="4"/>
  <c r="BF136" i="4"/>
  <c r="BF137" i="4"/>
  <c r="BF139" i="4"/>
  <c r="BF175" i="4"/>
  <c r="BF163" i="4"/>
  <c r="BF171" i="4"/>
  <c r="BF174" i="4"/>
  <c r="J91" i="4"/>
  <c r="BF134" i="4"/>
  <c r="BF135" i="4"/>
  <c r="BF156" i="4"/>
  <c r="BF160" i="4"/>
  <c r="BF164" i="4"/>
  <c r="BF165" i="4"/>
  <c r="BF166" i="4"/>
  <c r="BF167" i="4"/>
  <c r="BF183" i="4"/>
  <c r="BF133" i="4"/>
  <c r="BF144" i="4"/>
  <c r="BF157" i="4"/>
  <c r="BF162" i="4"/>
  <c r="BF126" i="4"/>
  <c r="BF128" i="4"/>
  <c r="BF130" i="4"/>
  <c r="BF142" i="4"/>
  <c r="BF170" i="4"/>
  <c r="BF172" i="4"/>
  <c r="BF179" i="4"/>
  <c r="BF181" i="4"/>
  <c r="BF184" i="4"/>
  <c r="BK280" i="2"/>
  <c r="J280" i="2" s="1"/>
  <c r="J111" i="2" s="1"/>
  <c r="J129" i="3"/>
  <c r="BF282" i="3"/>
  <c r="BF289" i="3"/>
  <c r="BF294" i="3"/>
  <c r="BF295" i="3"/>
  <c r="BF378" i="3"/>
  <c r="BF177" i="3"/>
  <c r="BF185" i="3"/>
  <c r="BF202" i="3"/>
  <c r="BF246" i="3"/>
  <c r="BF293" i="3"/>
  <c r="BF389" i="3"/>
  <c r="BF446" i="3"/>
  <c r="E85" i="3"/>
  <c r="BF144" i="3"/>
  <c r="BF153" i="3"/>
  <c r="BF309" i="3"/>
  <c r="BF196" i="3"/>
  <c r="BF248" i="3"/>
  <c r="BF461" i="3"/>
  <c r="BF481" i="3"/>
  <c r="BF164" i="3"/>
  <c r="BF225" i="3"/>
  <c r="BF285" i="3"/>
  <c r="BF329" i="3"/>
  <c r="BF493" i="3"/>
  <c r="BF501" i="3"/>
  <c r="J259" i="2"/>
  <c r="J109" i="2" s="1"/>
  <c r="F94" i="3"/>
  <c r="BF138" i="3"/>
  <c r="BF142" i="3"/>
  <c r="BF160" i="3"/>
  <c r="BF169" i="3"/>
  <c r="BF190" i="3"/>
  <c r="BF206" i="3"/>
  <c r="BF214" i="3"/>
  <c r="BF219" i="3"/>
  <c r="BF231" i="3"/>
  <c r="BF278" i="3"/>
  <c r="BF279" i="3"/>
  <c r="BF297" i="3"/>
  <c r="BF323" i="3"/>
  <c r="BF358" i="3"/>
  <c r="BF460" i="3"/>
  <c r="BF465" i="3"/>
  <c r="BF485" i="3"/>
  <c r="BF241" i="3"/>
  <c r="BF319" i="3"/>
  <c r="BF333" i="3"/>
  <c r="BF442" i="3"/>
  <c r="BF499" i="3"/>
  <c r="BF515" i="3"/>
  <c r="BF171" i="3"/>
  <c r="BF176" i="3"/>
  <c r="BF210" i="3"/>
  <c r="BF247" i="3"/>
  <c r="BF254" i="3"/>
  <c r="BF258" i="3"/>
  <c r="BF391" i="3"/>
  <c r="BF473" i="3"/>
  <c r="BF271" i="3"/>
  <c r="BF280" i="3"/>
  <c r="BF291" i="3"/>
  <c r="BF299" i="3"/>
  <c r="BF304" i="3"/>
  <c r="BF339" i="3"/>
  <c r="BF357" i="3"/>
  <c r="BF383" i="3"/>
  <c r="BF448" i="3"/>
  <c r="BF455" i="3"/>
  <c r="BF467" i="3"/>
  <c r="BF495" i="3"/>
  <c r="BF517" i="3"/>
  <c r="BF531" i="3"/>
  <c r="BF545" i="3"/>
  <c r="BF143" i="3"/>
  <c r="BF148" i="3"/>
  <c r="BF237" i="3"/>
  <c r="BF245" i="3"/>
  <c r="BF296" i="3"/>
  <c r="BF314" i="3"/>
  <c r="BF337" i="3"/>
  <c r="BF374" i="3"/>
  <c r="BF382" i="3"/>
  <c r="BF390" i="3"/>
  <c r="BF395" i="3"/>
  <c r="BF397" i="3"/>
  <c r="BF413" i="3"/>
  <c r="BF415" i="3"/>
  <c r="BF433" i="3"/>
  <c r="BF435" i="3"/>
  <c r="BF441" i="3"/>
  <c r="BF454" i="3"/>
  <c r="BF459" i="3"/>
  <c r="BF475" i="3"/>
  <c r="BF487" i="3"/>
  <c r="BF489" i="3"/>
  <c r="BF507" i="3"/>
  <c r="BF509" i="3"/>
  <c r="BF170" i="2"/>
  <c r="BF241" i="2"/>
  <c r="BF141" i="2"/>
  <c r="BF151" i="2"/>
  <c r="BF184" i="2"/>
  <c r="BF193" i="2"/>
  <c r="BF219" i="2"/>
  <c r="BF253" i="2"/>
  <c r="E85" i="2"/>
  <c r="J89" i="2"/>
  <c r="F92" i="2"/>
  <c r="BF142" i="2"/>
  <c r="BF162" i="2"/>
  <c r="BF189" i="2"/>
  <c r="BF203" i="2"/>
  <c r="BF207" i="2"/>
  <c r="BF225" i="2"/>
  <c r="BF226" i="2"/>
  <c r="BF234" i="2"/>
  <c r="BF238" i="2"/>
  <c r="BF249" i="2"/>
  <c r="BF257" i="2"/>
  <c r="BF260" i="2"/>
  <c r="BF264" i="2"/>
  <c r="BF265" i="2"/>
  <c r="BF266" i="2"/>
  <c r="BF272" i="2"/>
  <c r="BF276" i="2"/>
  <c r="BF282" i="2"/>
  <c r="BF297" i="2"/>
  <c r="BF317" i="2"/>
  <c r="BF321" i="2"/>
  <c r="BF136" i="2"/>
  <c r="BF140" i="2"/>
  <c r="BF144" i="2"/>
  <c r="BF146" i="2"/>
  <c r="BF158" i="2"/>
  <c r="BF166" i="2"/>
  <c r="BF176" i="2"/>
  <c r="BF180" i="2"/>
  <c r="BF194" i="2"/>
  <c r="BF199" i="2"/>
  <c r="BF211" i="2"/>
  <c r="BF215" i="2"/>
  <c r="BF220" i="2"/>
  <c r="BF221" i="2"/>
  <c r="BF222" i="2"/>
  <c r="BF224" i="2"/>
  <c r="BF229" i="2"/>
  <c r="BF245" i="2"/>
  <c r="BF247" i="2"/>
  <c r="BF268" i="2"/>
  <c r="BF284" i="2"/>
  <c r="BF291" i="2"/>
  <c r="BF310" i="2"/>
  <c r="J35" i="4"/>
  <c r="AV98" i="1"/>
  <c r="F35" i="4"/>
  <c r="AZ98" i="1"/>
  <c r="J35" i="5"/>
  <c r="AV99" i="1"/>
  <c r="F39" i="5"/>
  <c r="BD99" i="1" s="1"/>
  <c r="F35" i="6"/>
  <c r="AZ100" i="1"/>
  <c r="J33" i="7"/>
  <c r="AV101" i="1"/>
  <c r="F38" i="3"/>
  <c r="BC97" i="1" s="1"/>
  <c r="F37" i="4"/>
  <c r="BB98" i="1" s="1"/>
  <c r="F39" i="4"/>
  <c r="BD98" i="1"/>
  <c r="F38" i="5"/>
  <c r="BC99" i="1"/>
  <c r="F38" i="6"/>
  <c r="BC100" i="1"/>
  <c r="J35" i="6"/>
  <c r="AV100" i="1" s="1"/>
  <c r="F35" i="7"/>
  <c r="BB101" i="1"/>
  <c r="F36" i="7"/>
  <c r="BC101" i="1" s="1"/>
  <c r="F36" i="2"/>
  <c r="BC95" i="1" s="1"/>
  <c r="F37" i="3"/>
  <c r="BB97" i="1"/>
  <c r="F39" i="6"/>
  <c r="BD100" i="1"/>
  <c r="F37" i="7"/>
  <c r="BD101" i="1"/>
  <c r="F35" i="2"/>
  <c r="BB95" i="1" s="1"/>
  <c r="F37" i="2"/>
  <c r="BD95" i="1"/>
  <c r="F38" i="4"/>
  <c r="BC98" i="1" s="1"/>
  <c r="F35" i="5"/>
  <c r="AZ99" i="1" s="1"/>
  <c r="F37" i="5"/>
  <c r="BB99" i="1"/>
  <c r="F37" i="6"/>
  <c r="BB100" i="1"/>
  <c r="F33" i="7"/>
  <c r="AZ101" i="1"/>
  <c r="J33" i="2"/>
  <c r="AV95" i="1" s="1"/>
  <c r="AS94" i="1"/>
  <c r="J35" i="3"/>
  <c r="AV97" i="1" s="1"/>
  <c r="F35" i="3"/>
  <c r="AZ97" i="1"/>
  <c r="F39" i="3"/>
  <c r="BD97" i="1"/>
  <c r="F33" i="2"/>
  <c r="AZ95" i="1"/>
  <c r="T283" i="3" l="1"/>
  <c r="T135" i="3"/>
  <c r="R227" i="2"/>
  <c r="R123" i="7"/>
  <c r="R122" i="7" s="1"/>
  <c r="BK134" i="2"/>
  <c r="J134" i="2" s="1"/>
  <c r="J97" i="2" s="1"/>
  <c r="P227" i="2"/>
  <c r="T128" i="6"/>
  <c r="P134" i="2"/>
  <c r="P133" i="2" s="1"/>
  <c r="AU95" i="1" s="1"/>
  <c r="T122" i="7"/>
  <c r="R136" i="3"/>
  <c r="R135" i="3"/>
  <c r="T227" i="2"/>
  <c r="P283" i="3"/>
  <c r="P135" i="3"/>
  <c r="AU97" i="1" s="1"/>
  <c r="R134" i="2"/>
  <c r="R133" i="2"/>
  <c r="R123" i="5"/>
  <c r="R128" i="6"/>
  <c r="P135" i="6"/>
  <c r="P128" i="6" s="1"/>
  <c r="AU100" i="1" s="1"/>
  <c r="T123" i="5"/>
  <c r="BK227" i="2"/>
  <c r="J227" i="2"/>
  <c r="J104" i="2"/>
  <c r="BK136" i="3"/>
  <c r="J136" i="3"/>
  <c r="J99" i="3" s="1"/>
  <c r="T134" i="2"/>
  <c r="T133" i="2"/>
  <c r="BK283" i="3"/>
  <c r="J283" i="3" s="1"/>
  <c r="J104" i="3" s="1"/>
  <c r="BK135" i="6"/>
  <c r="J135" i="6" s="1"/>
  <c r="J101" i="6" s="1"/>
  <c r="BK123" i="7"/>
  <c r="J123" i="7"/>
  <c r="J97" i="7"/>
  <c r="J166" i="7"/>
  <c r="J102" i="7"/>
  <c r="AG99" i="1"/>
  <c r="J98" i="5"/>
  <c r="BK122" i="4"/>
  <c r="J122" i="4"/>
  <c r="J98" i="4"/>
  <c r="BK133" i="2"/>
  <c r="J133" i="2" s="1"/>
  <c r="J96" i="2" s="1"/>
  <c r="F36" i="3"/>
  <c r="BA97" i="1" s="1"/>
  <c r="J36" i="3"/>
  <c r="AW97" i="1" s="1"/>
  <c r="AT97" i="1" s="1"/>
  <c r="J36" i="4"/>
  <c r="AW98" i="1"/>
  <c r="AT98" i="1"/>
  <c r="J36" i="6"/>
  <c r="AW100" i="1"/>
  <c r="AT100" i="1" s="1"/>
  <c r="F34" i="2"/>
  <c r="BA95" i="1" s="1"/>
  <c r="AZ96" i="1"/>
  <c r="AV96" i="1"/>
  <c r="BD96" i="1"/>
  <c r="F34" i="7"/>
  <c r="BA101" i="1" s="1"/>
  <c r="F36" i="4"/>
  <c r="BA98" i="1"/>
  <c r="F36" i="5"/>
  <c r="BA99" i="1" s="1"/>
  <c r="F36" i="6"/>
  <c r="BA100" i="1" s="1"/>
  <c r="J34" i="2"/>
  <c r="AW95" i="1" s="1"/>
  <c r="AT95" i="1" s="1"/>
  <c r="BC96" i="1"/>
  <c r="AY96" i="1"/>
  <c r="BB96" i="1"/>
  <c r="AX96" i="1"/>
  <c r="J34" i="7"/>
  <c r="AW101" i="1" s="1"/>
  <c r="AT101" i="1" s="1"/>
  <c r="J36" i="5"/>
  <c r="AW99" i="1"/>
  <c r="AT99" i="1"/>
  <c r="AN99" i="1"/>
  <c r="BK135" i="3" l="1"/>
  <c r="J135" i="3" s="1"/>
  <c r="J98" i="3" s="1"/>
  <c r="BK128" i="6"/>
  <c r="J128" i="6"/>
  <c r="BK122" i="7"/>
  <c r="J122" i="7" s="1"/>
  <c r="J30" i="7" s="1"/>
  <c r="AG101" i="1" s="1"/>
  <c r="J41" i="5"/>
  <c r="AU96" i="1"/>
  <c r="J32" i="4"/>
  <c r="AG98" i="1"/>
  <c r="AN98" i="1"/>
  <c r="AZ94" i="1"/>
  <c r="AV94" i="1" s="1"/>
  <c r="AK29" i="1" s="1"/>
  <c r="J32" i="6"/>
  <c r="AG100" i="1" s="1"/>
  <c r="J32" i="3"/>
  <c r="AG97" i="1"/>
  <c r="BD94" i="1"/>
  <c r="W33" i="1" s="1"/>
  <c r="J30" i="2"/>
  <c r="AG95" i="1"/>
  <c r="BA96" i="1"/>
  <c r="AW96" i="1" s="1"/>
  <c r="AT96" i="1" s="1"/>
  <c r="BC94" i="1"/>
  <c r="W32" i="1"/>
  <c r="BB94" i="1"/>
  <c r="W31" i="1"/>
  <c r="J41" i="6" l="1"/>
  <c r="J39" i="7"/>
  <c r="J96" i="7"/>
  <c r="J98" i="6"/>
  <c r="J41" i="4"/>
  <c r="J41" i="3"/>
  <c r="AN97" i="1"/>
  <c r="J39" i="2"/>
  <c r="AN95" i="1"/>
  <c r="AN100" i="1"/>
  <c r="AN101" i="1"/>
  <c r="W29" i="1"/>
  <c r="AU94" i="1"/>
  <c r="BA94" i="1"/>
  <c r="W30" i="1" s="1"/>
  <c r="AY94" i="1"/>
  <c r="AG96" i="1"/>
  <c r="AX94" i="1"/>
  <c r="AN96" i="1" l="1"/>
  <c r="AW94" i="1"/>
  <c r="AK30" i="1" s="1"/>
  <c r="AG94" i="1"/>
  <c r="AK26" i="1"/>
  <c r="AK35" i="1" l="1"/>
  <c r="AT94" i="1"/>
  <c r="AN94" i="1"/>
</calcChain>
</file>

<file path=xl/sharedStrings.xml><?xml version="1.0" encoding="utf-8"?>
<sst xmlns="http://schemas.openxmlformats.org/spreadsheetml/2006/main" count="10635" uniqueCount="1485">
  <si>
    <t>Export Komplet</t>
  </si>
  <si>
    <t/>
  </si>
  <si>
    <t>2.0</t>
  </si>
  <si>
    <t>False</t>
  </si>
  <si>
    <t>{bccc98fd-ed8b-4dfe-bc76-a1661fcb4ee6}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</si>
  <si>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</si>
  <si>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</si>
  <si>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</si>
  <si>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</si>
  <si>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</si>
  <si>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</si>
  <si>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</si>
  <si>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</si>
  <si>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Z02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</si>
  <si>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</si>
  <si>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</si>
  <si>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budovy pri Rajčianke 8</t>
  </si>
  <si>
    <t>JKSO:</t>
  </si>
  <si>
    <t>ČS:</t>
  </si>
  <si>
    <t>Miesto:</t>
  </si>
  <si>
    <t>k.u. Žilina, p.č.: 3694/7</t>
  </si>
  <si>
    <t>Dátum:</t>
  </si>
  <si>
    <t>26. 1. 2026</t>
  </si>
  <si>
    <t>Objednávateľ:</t>
  </si>
  <si>
    <t>IČO:</t>
  </si>
  <si>
    <t>SSD a.s., Žilina</t>
  </si>
  <si>
    <t>IČ DPH:</t>
  </si>
  <si>
    <t>Zhotoviteľ:</t>
  </si>
  <si>
    <t>Vyplň údaj</t>
  </si>
  <si>
    <t>Projektant:</t>
  </si>
  <si>
    <t>Ing. Daniel Hladniš</t>
  </si>
  <si>
    <t>True</t>
  </si>
  <si>
    <t>Spracovateľ:</t>
  </si>
  <si>
    <t>CENLA, s. r. o.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</si>
  <si>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</si>
  <si>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</si>
  <si>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</si>
  <si>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</si>
  <si>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</si>
  <si>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</si>
  <si>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</si>
  <si>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</si>
  <si>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</si>
  <si>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</si>
  <si>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</si>
  <si>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</si>
  <si>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</si>
  <si>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</si>
  <si>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</si>
  <si>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</si>
  <si>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</si>
  <si>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</si>
  <si>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</si>
  <si>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</si>
  <si>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</si>
  <si>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</si>
  <si>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</si>
  <si>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</si>
  <si>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</si>
  <si>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</si>
  <si>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</si>
  <si>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</si>
  <si>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</si>
  <si>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</si>
  <si>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</si>
  <si>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</si>
  <si>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</si>
  <si>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</si>
  <si>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</si>
  <si>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</si>
  <si>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</si>
  <si>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</si>
  <si>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</si>
  <si>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</si>
  <si>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</si>
  <si>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</si>
  <si>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</si>
  <si>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</si>
  <si>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</si>
  <si>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</si>
  <si>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I. Etapa</t>
  </si>
  <si>
    <t>Príprava nosnej konštrukcie</t>
  </si>
  <si>
    <t>STA</t>
  </si>
  <si>
    <t>1</t>
  </si>
  <si>
    <t>{3e1bbe59-c1e6-4cb9-8e71-c67243638fc0}</t>
  </si>
  <si>
    <t>II. Etapa</t>
  </si>
  <si>
    <t>Kancelárie 2.NP</t>
  </si>
  <si>
    <t>{385b804c-8744-40c6-8e4a-a3f799c2469e}</t>
  </si>
  <si>
    <t>II.A</t>
  </si>
  <si>
    <t>Architektúra</t>
  </si>
  <si>
    <t>Časť</t>
  </si>
  <si>
    <t>2</t>
  </si>
  <si>
    <t>{3fad3af7-61f9-4563-825d-0417ee5b3d5d}</t>
  </si>
  <si>
    <t>II.B</t>
  </si>
  <si>
    <t>Elektroinštalácie</t>
  </si>
  <si>
    <t>{e4afc2f1-94aa-47dd-aa7c-ef8087ec1020}</t>
  </si>
  <si>
    <t>II.C</t>
  </si>
  <si>
    <t>Vzduchotechnika</t>
  </si>
  <si>
    <t>{9dd7607f-e63c-406d-a035-59ef6955d3a5}</t>
  </si>
  <si>
    <t>II.D</t>
  </si>
  <si>
    <t>Zdravotechnika a Vykurovanie</t>
  </si>
  <si>
    <t>{be72ad24-4459-4166-8964-d01a979ce2b4}</t>
  </si>
  <si>
    <t>III. Etapa</t>
  </si>
  <si>
    <t>Exteriérové schodisko - 1. fáza</t>
  </si>
  <si>
    <t>{55adcb5f-d0aa-43c8-9b06-4599d2d058f6}</t>
  </si>
  <si>
    <t>KRYCÍ LIST ROZPOČTU</t>
  </si>
  <si>
    <t>Objekt:</t>
  </si>
  <si>
    <t>I. Etapa - Príprava nosnej konštrukcie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</si>
  <si>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</si>
  <si>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</si>
  <si>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</si>
  <si>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</si>
  <si>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</si>
  <si>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</si>
  <si>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</si>
  <si>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</si>
  <si>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</si>
  <si>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</si>
  <si>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</si>
  <si>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</si>
  <si>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</si>
  <si>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</si>
  <si>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</si>
  <si>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</si>
  <si>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</si>
  <si>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</si>
  <si>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784 - Maľby</t>
  </si>
  <si>
    <t>M - Práce a dodávky M</t>
  </si>
  <si>
    <t xml:space="preserve">    33-M - Montáže dopravných zariadení, skladových zariadení a váh</t>
  </si>
  <si>
    <t xml:space="preserve">    43-M - Montáž oceľových konštrukcií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</si>
  <si>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</si>
  <si>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</si>
  <si>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</si>
  <si>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</si>
  <si>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</si>
  <si>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</si>
  <si>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</si>
  <si>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</si>
  <si>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</si>
  <si>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</si>
  <si>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</si>
  <si>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</si>
  <si>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</si>
  <si>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</si>
  <si>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</si>
  <si>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</si>
  <si>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20</t>
  </si>
  <si>
    <t>K</t>
  </si>
  <si>
    <t>133311101.S</t>
  </si>
  <si>
    <t>Hĺbenie šachiet v  hornine tr. 4 súdržných - ručným alebo pneumatickým náradím plocha výkopu do 4 m2</t>
  </si>
  <si>
    <t>m3</t>
  </si>
  <si>
    <t>4</t>
  </si>
  <si>
    <t>-1371795755</t>
  </si>
  <si>
    <t>VV</t>
  </si>
  <si>
    <t>Položka č. B4</t>
  </si>
  <si>
    <t>1*1*0,6*2</t>
  </si>
  <si>
    <t>Súčet</t>
  </si>
  <si>
    <t>21</t>
  </si>
  <si>
    <t>162201101.S</t>
  </si>
  <si>
    <t>Vodorovné premiestnenie výkopku z horniny 1-4 do 20m</t>
  </si>
  <si>
    <t>-1714044614</t>
  </si>
  <si>
    <t>24</t>
  </si>
  <si>
    <t>162501102.S</t>
  </si>
  <si>
    <t>Vodorovné premiestnenie výkopku po spevnenej ceste z horniny tr.1-4, do 100 m3 na vzdialenosť do 3000 m</t>
  </si>
  <si>
    <t>1540107364</t>
  </si>
  <si>
    <t>25</t>
  </si>
  <si>
    <t>162501105.S</t>
  </si>
  <si>
    <t>Vodorovné premiestnenie výkopku po spevnenej ceste z horniny tr.1-4, do 100 m3, príplatok k cene za každých ďalšich a začatých 1000 m</t>
  </si>
  <si>
    <t>-885267591</t>
  </si>
  <si>
    <t>1,2*7 'Prepočítané koeficientom množstva</t>
  </si>
  <si>
    <t>26</t>
  </si>
  <si>
    <t>167101100.S</t>
  </si>
  <si>
    <t>Nakladanie výkopku tr.1-4 ručne</t>
  </si>
  <si>
    <t>1103994005</t>
  </si>
  <si>
    <t>Zakladanie</t>
  </si>
  <si>
    <t>27</t>
  </si>
  <si>
    <t>275321511.S</t>
  </si>
  <si>
    <t>Betón základových pätiek, železový (bez výstuže), tr. C 30/37</t>
  </si>
  <si>
    <t>1165634942</t>
  </si>
  <si>
    <t>Položka č. 8</t>
  </si>
  <si>
    <t>1,05*1,05*0,16*2</t>
  </si>
  <si>
    <t>28</t>
  </si>
  <si>
    <t>275361821.Sr</t>
  </si>
  <si>
    <t>Výstuž základových pätiek z ocele B500 (10505)</t>
  </si>
  <si>
    <t>t</t>
  </si>
  <si>
    <t>-1163788449</t>
  </si>
  <si>
    <t>Výstuž do pätky</t>
  </si>
  <si>
    <t>12*1,37*0,000888*2</t>
  </si>
  <si>
    <t>4*1,42*0,000888*2</t>
  </si>
  <si>
    <t>2*0,96*0,000395*2</t>
  </si>
  <si>
    <t>3</t>
  </si>
  <si>
    <t>Zvislé a kompletné konštrukcie</t>
  </si>
  <si>
    <t>39</t>
  </si>
  <si>
    <t>331321610.S</t>
  </si>
  <si>
    <t>Betón stĺpov a pilierov hranatých, ťahadiel, rámových stojok, vzpier, železový (bez výstuže) tr. C 30/37</t>
  </si>
  <si>
    <t>-589077939</t>
  </si>
  <si>
    <t>Čakajúce stĺpy pre stĺpy S.02</t>
  </si>
  <si>
    <t>0,23*0,23*0,6*2</t>
  </si>
  <si>
    <t>40</t>
  </si>
  <si>
    <t>331351103.S</t>
  </si>
  <si>
    <t>Debnenie hranatých stĺpov prierezu pravouhlého štvoruholníka výšky do 4 m, zhotovenie-tradičné</t>
  </si>
  <si>
    <t>m2</t>
  </si>
  <si>
    <t>-134361150</t>
  </si>
  <si>
    <t>0,23*0,6*4</t>
  </si>
  <si>
    <t>41</t>
  </si>
  <si>
    <t>331351104.S</t>
  </si>
  <si>
    <t>Debnenie hranatých stĺpov prierezu pravouhlého štvoruholníka výšky do 4 m, odstránenie-tradičné</t>
  </si>
  <si>
    <t>-1684218684</t>
  </si>
  <si>
    <t>42</t>
  </si>
  <si>
    <t>331361821.Sr</t>
  </si>
  <si>
    <t>Výstuž stĺpov, pilierov, stojok hranatých z bet. ocele B500 (10505)</t>
  </si>
  <si>
    <t>1429341062</t>
  </si>
  <si>
    <t>2*0,96*0,000395*4</t>
  </si>
  <si>
    <t>Vodorovné konštrukcie</t>
  </si>
  <si>
    <t>49</t>
  </si>
  <si>
    <t>411321616.S</t>
  </si>
  <si>
    <t>Betón stropov doskových a trámových,  železový tr. C 30/37</t>
  </si>
  <si>
    <t>375166188</t>
  </si>
  <si>
    <t>Beton na trapézový plech</t>
  </si>
  <si>
    <t>11,025*10,33*0,06</t>
  </si>
  <si>
    <t>47</t>
  </si>
  <si>
    <t>411354255.Sr</t>
  </si>
  <si>
    <t>Záklop z trapézového plechu s vlnitým pozinkovaným, výšky vĺn do 50 mm hr. 0,7 mm</t>
  </si>
  <si>
    <t>9618685</t>
  </si>
  <si>
    <t>Stropné stratené debnenie</t>
  </si>
  <si>
    <t>11,025*10,33</t>
  </si>
  <si>
    <t>48</t>
  </si>
  <si>
    <t>411362021.Sr</t>
  </si>
  <si>
    <t>Výstuž stropov doskových, trámových, vložkových,konzolových alebo balkónových, zo zváraných sietí KY51</t>
  </si>
  <si>
    <t>-2110510125</t>
  </si>
  <si>
    <t>Po celej plochy stropu - 3,95kg/m2</t>
  </si>
  <si>
    <t>11,025*10,33*0,00395</t>
  </si>
  <si>
    <t>6</t>
  </si>
  <si>
    <t>Úpravy povrchov, podlahy, osadenie</t>
  </si>
  <si>
    <t>30</t>
  </si>
  <si>
    <t>632001011.S</t>
  </si>
  <si>
    <t>Zhotovenie separačnej fólie v podlahových vrstvách z PE</t>
  </si>
  <si>
    <t>-696576544</t>
  </si>
  <si>
    <t>1,4*1,4*2</t>
  </si>
  <si>
    <t>31</t>
  </si>
  <si>
    <t>M</t>
  </si>
  <si>
    <t>283230007500.S</t>
  </si>
  <si>
    <t>Oddeľovacia fólia na potery</t>
  </si>
  <si>
    <t>8</t>
  </si>
  <si>
    <t>-94956305</t>
  </si>
  <si>
    <t>34</t>
  </si>
  <si>
    <t>632452257.S</t>
  </si>
  <si>
    <t>Cementový poter (vhodný aj ako spádový), pevnosti v tlaku 25 MPa, hr. 90 mm</t>
  </si>
  <si>
    <t>-1569024725</t>
  </si>
  <si>
    <t>9</t>
  </si>
  <si>
    <t>Ostatné konštrukcie a práce-búranie</t>
  </si>
  <si>
    <t>35</t>
  </si>
  <si>
    <t>959941132.Sr1</t>
  </si>
  <si>
    <t>Kotva s kotevným svorníkom vložená a zaliata maltou min. C30/37, M16/45/190 mm ako predpríprava pre kotvenie stĺpa</t>
  </si>
  <si>
    <t>ks</t>
  </si>
  <si>
    <t>-134613502</t>
  </si>
  <si>
    <t>Na kotvenie stĺpa ktorý sa osadí na pätku</t>
  </si>
  <si>
    <t>961043111.Sr</t>
  </si>
  <si>
    <t>Búranie základov alebo vybúranie otvorov plochy do 4 m2 z betónu prostého alebo preloženého kameňom,  -2,20000t</t>
  </si>
  <si>
    <t>-1773212480</t>
  </si>
  <si>
    <t>1*1*0,1*2</t>
  </si>
  <si>
    <t>19</t>
  </si>
  <si>
    <t>965043321.S</t>
  </si>
  <si>
    <t>Búranie podkladov pod dlažby, liatych dlažieb a mazanín,betón s poterom,teracom hr.do 100 mm, plochy do 1 m2 -2,20000t</t>
  </si>
  <si>
    <t>443159000</t>
  </si>
  <si>
    <t>1,4*1,4*2*0,1</t>
  </si>
  <si>
    <t>17</t>
  </si>
  <si>
    <t>968061115.S</t>
  </si>
  <si>
    <t>Demontáž okien drevených, 1 bm obvodu - 0,008t</t>
  </si>
  <si>
    <t>m</t>
  </si>
  <si>
    <t>-626478643</t>
  </si>
  <si>
    <t>Okno na budúci vstup</t>
  </si>
  <si>
    <t>1,5*1,52</t>
  </si>
  <si>
    <t>7</t>
  </si>
  <si>
    <t>971033651.S</t>
  </si>
  <si>
    <t>Vybúranie otvorov v murive tehl. plochy do 4 m2 hr. do 600 mm,  -1,87500t</t>
  </si>
  <si>
    <t>-1115913865</t>
  </si>
  <si>
    <t>Položka č. B11</t>
  </si>
  <si>
    <t>1,1*0,86*0,55</t>
  </si>
  <si>
    <t>12</t>
  </si>
  <si>
    <t>979082111.S</t>
  </si>
  <si>
    <t>Vnútrostavenisková doprava sutiny a vybúraných hmôt do 10 m</t>
  </si>
  <si>
    <t>-1768478313</t>
  </si>
  <si>
    <t>13</t>
  </si>
  <si>
    <t>979082121.S</t>
  </si>
  <si>
    <t>Vnútrostavenisková doprava sutiny a vybúraných hmôt za každých ďalších 5 m</t>
  </si>
  <si>
    <t>1688551728</t>
  </si>
  <si>
    <t>979083114.S</t>
  </si>
  <si>
    <t>Vodorovné premiestnenie sutiny na skládku s naložením a zložením nad 2000 do 3000 m</t>
  </si>
  <si>
    <t>-1769713026</t>
  </si>
  <si>
    <t>979083191.S</t>
  </si>
  <si>
    <t>Príplatok za každých ďalších i začatých 1000 m po spevnenej ceste pre vodorovné premiestnenie sutiny</t>
  </si>
  <si>
    <t>-1478708835</t>
  </si>
  <si>
    <t>2,296*7 'Prepočítané koeficientom množstva</t>
  </si>
  <si>
    <t>979093111.S</t>
  </si>
  <si>
    <t>Uloženie sutiny na skládku s hrubým urovnaním bez zhutnenia</t>
  </si>
  <si>
    <t>-1456193174</t>
  </si>
  <si>
    <t>14</t>
  </si>
  <si>
    <t>979089012.S</t>
  </si>
  <si>
    <t>Poplatok za skládku - betón, tehly, dlaždice, obkladačky a keramika  (17 01), ostatné</t>
  </si>
  <si>
    <t>-129117746</t>
  </si>
  <si>
    <t>16</t>
  </si>
  <si>
    <t>979089713.S</t>
  </si>
  <si>
    <t>Prenájom kontajneru 7 m3</t>
  </si>
  <si>
    <t>-999861397</t>
  </si>
  <si>
    <t>PSV</t>
  </si>
  <si>
    <t>Práce a dodávky PSV</t>
  </si>
  <si>
    <t>711</t>
  </si>
  <si>
    <t>Izolácie proti vode a vlhkosti</t>
  </si>
  <si>
    <t>33</t>
  </si>
  <si>
    <t>711111211.S</t>
  </si>
  <si>
    <t>Izolácia proti zemnej vlhkosti, protiradónová, stierka hydroizolačná bitúmenová, betón. podklad, vodorovná</t>
  </si>
  <si>
    <t>-576604060</t>
  </si>
  <si>
    <t>712</t>
  </si>
  <si>
    <t>Izolácie striech, povlakové krytiny</t>
  </si>
  <si>
    <t>60</t>
  </si>
  <si>
    <t>712290010.S</t>
  </si>
  <si>
    <t>Zhotovenie parozábrany pre strechy ploché do 10°</t>
  </si>
  <si>
    <t>546941693</t>
  </si>
  <si>
    <t>P01 - Strop</t>
  </si>
  <si>
    <t>61</t>
  </si>
  <si>
    <t>283230006700.Sr</t>
  </si>
  <si>
    <t>Parozábranná fólia ISOVER VARIO KM DUPLEX UV 1,5 x 40 m</t>
  </si>
  <si>
    <t>32</t>
  </si>
  <si>
    <t>-687020220</t>
  </si>
  <si>
    <t>113,888*1,15 'Prepočítané koeficientom množstva</t>
  </si>
  <si>
    <t>713</t>
  </si>
  <si>
    <t>Izolácie tepelné</t>
  </si>
  <si>
    <t>56</t>
  </si>
  <si>
    <t>713111121.S</t>
  </si>
  <si>
    <t>Montáž tepelnej izolácie stropov rovných minerálnou vlnou</t>
  </si>
  <si>
    <t>1588271897</t>
  </si>
  <si>
    <t>57</t>
  </si>
  <si>
    <t>631650000500</t>
  </si>
  <si>
    <t>Pás ISOVER UNIROL PROFI 18, 180x1200x2600 mm, izolácia zo sklenej vlny vhodná pre šikmé strechy</t>
  </si>
  <si>
    <t>1895894809</t>
  </si>
  <si>
    <t>113,888*1,02 'Prepočítané koeficientom množstva</t>
  </si>
  <si>
    <t>58</t>
  </si>
  <si>
    <t>631650000400</t>
  </si>
  <si>
    <t>Pás ISOVER UNIROL PROFI 15, 150x1200x3100 mm, izolácia zo sklenej vlny vhodná pre šikmé strechy</t>
  </si>
  <si>
    <t>-1011764666</t>
  </si>
  <si>
    <t>763</t>
  </si>
  <si>
    <t>Konštrukcie - drevostavby</t>
  </si>
  <si>
    <t>55</t>
  </si>
  <si>
    <t>763138231r</t>
  </si>
  <si>
    <t>Podhľad SDK Rigips RF 2x15 mm závesný, dvojúrovňová oceľová podkonštrukcia CD</t>
  </si>
  <si>
    <t>620055602</t>
  </si>
  <si>
    <t>50</t>
  </si>
  <si>
    <t>763161550.Sr</t>
  </si>
  <si>
    <t>Montáž SDK obkladu - kapotáže r. š. do 500 mm, 2x hrana s rohovou lištou, dvojité opláštenie doskami hr. 2x15 mm</t>
  </si>
  <si>
    <t>-1521656668</t>
  </si>
  <si>
    <t>S10 - Obklad stĺpov</t>
  </si>
  <si>
    <t>4,5*4*2</t>
  </si>
  <si>
    <t>51</t>
  </si>
  <si>
    <t>590110002700</t>
  </si>
  <si>
    <t>Doska sadrokartónová RF protipožiarna, hr. 15,0 mm, šxl 1200x2000 mm, RIGIPS</t>
  </si>
  <si>
    <t>1962945347</t>
  </si>
  <si>
    <t>36*1,02 'Prepočítané koeficientom množstva</t>
  </si>
  <si>
    <t>766</t>
  </si>
  <si>
    <t>Konštrukcie stolárske</t>
  </si>
  <si>
    <t>62</t>
  </si>
  <si>
    <t>766662305.S</t>
  </si>
  <si>
    <t>Montáž dverí vchodových plastových s hydroizolačnými páskami (exteriérová a interiérová)</t>
  </si>
  <si>
    <t>1477375315</t>
  </si>
  <si>
    <t>D3</t>
  </si>
  <si>
    <t>2,175*2+1,1*2</t>
  </si>
  <si>
    <t>63</t>
  </si>
  <si>
    <t>283290008100.S</t>
  </si>
  <si>
    <t>Fólia paropriepustná tesniaca polymér-flísová, š. 70 mm, dĺ. 30 m, pre tesnenie pripájacej škáry okenného rámu a muriva z exteriéru</t>
  </si>
  <si>
    <t>-1322886199</t>
  </si>
  <si>
    <t>64</t>
  </si>
  <si>
    <t>283290008700.S</t>
  </si>
  <si>
    <t>Fólia paronepriepustná tesniaca polymér-flísová, š. 70 mm, dĺ. 30 m, pre tesnenie pripájacej škáry okenného rámu a muriva z interiéru</t>
  </si>
  <si>
    <t>410321</t>
  </si>
  <si>
    <t>65</t>
  </si>
  <si>
    <t>611730000010.S</t>
  </si>
  <si>
    <t>Dvere vchodové plastové jednokrídlové s vodorovnou priečkou, izolačné trojsklo</t>
  </si>
  <si>
    <t>415729534</t>
  </si>
  <si>
    <t>784</t>
  </si>
  <si>
    <t>Maľby</t>
  </si>
  <si>
    <t>52</t>
  </si>
  <si>
    <t>784152262.S</t>
  </si>
  <si>
    <t>Maľby z maliarskych zmesí na vodnej báze, strojne nanášané jednonásobné, základné na jemnozrnný podklad výšky nad 3,80 m</t>
  </si>
  <si>
    <t>-1468248059</t>
  </si>
  <si>
    <t>S10 - Maľba stĺpa - 2x</t>
  </si>
  <si>
    <t>4,5*4*0,36*2*2</t>
  </si>
  <si>
    <t>54</t>
  </si>
  <si>
    <t>784410110.S</t>
  </si>
  <si>
    <t>Penetrovanie jednonásobné jemnozrnných podkladov výšky nad 3,80 m</t>
  </si>
  <si>
    <t>-684922219</t>
  </si>
  <si>
    <t>S10 - Petenrácia stĺpa</t>
  </si>
  <si>
    <t>4,5*4*0,36*2</t>
  </si>
  <si>
    <t>53</t>
  </si>
  <si>
    <t>784418013.S</t>
  </si>
  <si>
    <t>Zakrývanie podláh a zariadení plachtou v miestnostiach alebo na schodisku</t>
  </si>
  <si>
    <t>2110662308</t>
  </si>
  <si>
    <t>Ochrana popri stĺpe</t>
  </si>
  <si>
    <t>2*1*4</t>
  </si>
  <si>
    <t>Práce a dodávky M</t>
  </si>
  <si>
    <t>33-M</t>
  </si>
  <si>
    <t>Montáže dopravných zariadení, skladových zariadení a váh</t>
  </si>
  <si>
    <t>38</t>
  </si>
  <si>
    <t>330030002.Sr</t>
  </si>
  <si>
    <t>Dočasný stavebný výťah - GEDA 300 Z</t>
  </si>
  <si>
    <t>-474797412</t>
  </si>
  <si>
    <t>43-M</t>
  </si>
  <si>
    <t>Montáž oceľových konštrukcií</t>
  </si>
  <si>
    <t>45</t>
  </si>
  <si>
    <t>959941123.Sr</t>
  </si>
  <si>
    <t>Chemická kotva s kotevným svorníkom tesnená chemickou ampulkou do betónu, ŽB, kameňa, s vyvŕtaním otvoru alebo spoj na maticu M12/95/220 mm</t>
  </si>
  <si>
    <t>-1882323760</t>
  </si>
  <si>
    <t>Kotvy ku oceľovke</t>
  </si>
  <si>
    <t>Po obvode</t>
  </si>
  <si>
    <t>H.N.1 a S.02</t>
  </si>
  <si>
    <t>4+4+8</t>
  </si>
  <si>
    <t>46</t>
  </si>
  <si>
    <t>959941131.Sr</t>
  </si>
  <si>
    <t>Chemická kotva s kotevným svorníkom tesnená chemickou ampulkou do betónu, ŽB, kameňa, s vyvŕtaním otvoru alebo spoj na maticu M16/20/165 mm</t>
  </si>
  <si>
    <t>-1499267885</t>
  </si>
  <si>
    <t>Prípoj H.N.1 a S.02</t>
  </si>
  <si>
    <t>4+4+4+4</t>
  </si>
  <si>
    <t>Prípoj H.N.1 a V.N.2 a V.N.1</t>
  </si>
  <si>
    <t>2*9*2</t>
  </si>
  <si>
    <t>36</t>
  </si>
  <si>
    <t>430862007.Sr</t>
  </si>
  <si>
    <t>Montáž rôznych dielov OK - druhá cenová krivka 15 000 kg vrátane</t>
  </si>
  <si>
    <t>kg</t>
  </si>
  <si>
    <t>-725842865</t>
  </si>
  <si>
    <t>S.02 - HEA 200 - 42,3kg/mb</t>
  </si>
  <si>
    <t>4,000*2*42,3</t>
  </si>
  <si>
    <t>H.N.1 - HEA 200 - 42,3kg/mb</t>
  </si>
  <si>
    <t>10,330*42,3</t>
  </si>
  <si>
    <t>Medzisúčet</t>
  </si>
  <si>
    <t>V.N.1 - HEA 180 - 35,5kg/mb</t>
  </si>
  <si>
    <t>(5,510+5,515)*9*35,5</t>
  </si>
  <si>
    <t>V.N.2 - UPE 180 - 19,7kg/mb</t>
  </si>
  <si>
    <t>(5,41+5,415+5,415+5,415)*19,7</t>
  </si>
  <si>
    <t>37</t>
  </si>
  <si>
    <t>133880001150.Sr</t>
  </si>
  <si>
    <t>Oceľový nosník HEA 200, z valcovanej ocele S275JR</t>
  </si>
  <si>
    <t>128</t>
  </si>
  <si>
    <t>-142353123</t>
  </si>
  <si>
    <t>S.02</t>
  </si>
  <si>
    <t>4000*2</t>
  </si>
  <si>
    <t>H.N.1</t>
  </si>
  <si>
    <t>10330</t>
  </si>
  <si>
    <t>18330*0,001 'Prepočítané koeficientom množstva</t>
  </si>
  <si>
    <t>43</t>
  </si>
  <si>
    <t>133880001140.Sr</t>
  </si>
  <si>
    <t>Oceľový nosník HEA 180, z valcovanej ocele S275JR</t>
  </si>
  <si>
    <t>851019833</t>
  </si>
  <si>
    <t>V.N.1</t>
  </si>
  <si>
    <t>(5,510+5,515)*9</t>
  </si>
  <si>
    <t>44</t>
  </si>
  <si>
    <t>134840000300.Sr</t>
  </si>
  <si>
    <t>Tyč oceľová prierezu U 180 mm, ozn. 11 373, podľa EN ISO S275JRG1</t>
  </si>
  <si>
    <t>1685660912</t>
  </si>
  <si>
    <t>V.N.2 - 19,7kg/mb</t>
  </si>
  <si>
    <t>(5,41+5,415+5,415+5,415)*0,0197</t>
  </si>
  <si>
    <t>II. Etapa - Kancelárie 2.NP</t>
  </si>
  <si>
    <t>Časť:</t>
  </si>
  <si>
    <t>II.A - Architektúra</t>
  </si>
  <si>
    <t xml:space="preserve">    99 - Presun hmôt HSV</t>
  </si>
  <si>
    <t xml:space="preserve">    735 - Ústredné kúrenie - vykurovacie telesá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</si>
  <si>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</si>
  <si>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</si>
  <si>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</si>
  <si>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781 - Obklady</t>
  </si>
  <si>
    <t>311234641</t>
  </si>
  <si>
    <t>Murivo nosné (m3) z tehál pálených POROTHERM 44 EKO+ Profi P 8 brúsených na pero a drážku, na maltu POROTHERM Profi (440x248x249)</t>
  </si>
  <si>
    <t>-1029357148</t>
  </si>
  <si>
    <t>S7</t>
  </si>
  <si>
    <t>1,5*0,42</t>
  </si>
  <si>
    <t>317162305</t>
  </si>
  <si>
    <t>Keramický spriahnutý preklad POROTHERM KP 11,5, šírky 115 mm, výšky 71 mm, dĺžky 1500 mm</t>
  </si>
  <si>
    <t>-495102551</t>
  </si>
  <si>
    <t>317162309</t>
  </si>
  <si>
    <t>Keramický spriahnutý preklad POROTHERM KP 11,5, šírky 115 mm, výšky 71 mm, dĺžky 2000 mm</t>
  </si>
  <si>
    <t>-1531034995</t>
  </si>
  <si>
    <t>3767131051.Sr</t>
  </si>
  <si>
    <t>Preklad - výmena pre otvor v stene z oceľových profilov IPE 220</t>
  </si>
  <si>
    <t>-1573750203</t>
  </si>
  <si>
    <t>Preklad nad otvorom</t>
  </si>
  <si>
    <t>4,7*2</t>
  </si>
  <si>
    <t>5</t>
  </si>
  <si>
    <t>134830000400.S</t>
  </si>
  <si>
    <t>Tyč oceľová prierezu IPE 220 mm, ozn. 11 373, podľa EN ISO S235JRG1</t>
  </si>
  <si>
    <t>998460600</t>
  </si>
  <si>
    <t>4,7*2*0,0262</t>
  </si>
  <si>
    <t>625251435</t>
  </si>
  <si>
    <t>S7 - Kontaktný zatepľovací systém fasádnych stien hr. TI 100 mm BAUMIT STAR, EPS, skrutkovacie kotvy</t>
  </si>
  <si>
    <t>43686385</t>
  </si>
  <si>
    <t>F2</t>
  </si>
  <si>
    <t>1,63*1,5*5</t>
  </si>
  <si>
    <t>1,63*1,75*3</t>
  </si>
  <si>
    <t>625251435r</t>
  </si>
  <si>
    <t>Vyspravenie fasády okolo okna</t>
  </si>
  <si>
    <t>805268181</t>
  </si>
  <si>
    <t>Položka F1</t>
  </si>
  <si>
    <t>632001021.S</t>
  </si>
  <si>
    <t>Zhotovenie okrajovej dilatačnej pásky z PE</t>
  </si>
  <si>
    <t>56533420</t>
  </si>
  <si>
    <t>Okrajová</t>
  </si>
  <si>
    <t>5,21*2+4,375*2+5,375*2+1,78*4+3,125*2+8,6*2+4,175*2+1,49*2+4,165*2+5,7*2</t>
  </si>
  <si>
    <t>3,3*2+6,2*2+4,7*8+5,2*2+6,3*2+5,2*2+3,175*2</t>
  </si>
  <si>
    <t>283320004800.S</t>
  </si>
  <si>
    <t>Okrajová dilatačná páska z PE 100/5 mm bez fólie na oddilatovanie poterov od stenových konštrukcií</t>
  </si>
  <si>
    <t>556548326</t>
  </si>
  <si>
    <t>187,9*1,05 'Prepočítané koeficientom množstva</t>
  </si>
  <si>
    <t>10</t>
  </si>
  <si>
    <t>632001021.S2</t>
  </si>
  <si>
    <t>732397946</t>
  </si>
  <si>
    <t>Tesniaca páska</t>
  </si>
  <si>
    <t>0,9*2+1,525*6+1,85*2+1,35*2</t>
  </si>
  <si>
    <t>2,665*2+1,475*4+1,61*2</t>
  </si>
  <si>
    <t>11</t>
  </si>
  <si>
    <t>283320005100</t>
  </si>
  <si>
    <t>Okrajová dilatačná páska PE RST120/10 mm s fóliou na oddilatovanie poterov od stenových konštrukcií, BAUMIT Baumacol</t>
  </si>
  <si>
    <t>1517284073</t>
  </si>
  <si>
    <t>632450305</t>
  </si>
  <si>
    <t>Cementová samonivelizačná stierka BAUMIT Nivello 30, triedy CT-C25-F5, hr. 15 mm</t>
  </si>
  <si>
    <t>1575376444</t>
  </si>
  <si>
    <t>Socialky</t>
  </si>
  <si>
    <t>2,19+1,21+2,59+3,86+2,06</t>
  </si>
  <si>
    <t>Chodba</t>
  </si>
  <si>
    <t>29,32</t>
  </si>
  <si>
    <t>Koberce</t>
  </si>
  <si>
    <t>13,89+22,67+27,62+23,19+20,51+26,17+11,1+22,7</t>
  </si>
  <si>
    <t>632452215.S</t>
  </si>
  <si>
    <t>Cementový poter, pevnosti v tlaku 20 MPa, hr. 30 mm</t>
  </si>
  <si>
    <t>-1315222758</t>
  </si>
  <si>
    <t>Položka č. P4</t>
  </si>
  <si>
    <t>3,215*1,78</t>
  </si>
  <si>
    <t>952901111.S</t>
  </si>
  <si>
    <t>Vyčistenie budov pri výške podlaží do 4 m</t>
  </si>
  <si>
    <t>-715957436</t>
  </si>
  <si>
    <t>1.NP</t>
  </si>
  <si>
    <t>257,875</t>
  </si>
  <si>
    <t>0.NP</t>
  </si>
  <si>
    <t>169,629</t>
  </si>
  <si>
    <t>962031132.S</t>
  </si>
  <si>
    <t>Búranie priečok alebo vybúranie otvorov plochy nad 4 m2 z tehál pálených plných alebo dutých maloformátových na maltu vápennú alebo vápennocementovú hr. do 100 mm,  -0,131 t</t>
  </si>
  <si>
    <t>-676112624</t>
  </si>
  <si>
    <t>B9</t>
  </si>
  <si>
    <t>(4,825*2+3,575+5,34*2+0,1)*3,04</t>
  </si>
  <si>
    <t>-0,9*2,02*4</t>
  </si>
  <si>
    <t>-0,505*3,04*2</t>
  </si>
  <si>
    <t>15</t>
  </si>
  <si>
    <t>962032261.S</t>
  </si>
  <si>
    <t>Búranie muriva alebo vybúranie otvorov plochy nad 4 m2 nadzákladového z tehál pálených dierovaných, na akúkoľvek maltu alebo penu, -0,938 t</t>
  </si>
  <si>
    <t>1926308767</t>
  </si>
  <si>
    <t>B3</t>
  </si>
  <si>
    <t>1,78*2,22*0,35</t>
  </si>
  <si>
    <t>965024121.S</t>
  </si>
  <si>
    <t>Búranie kamenných podláh alebo dlažieb z dosiek alebo mozaiky,  -0,19200t</t>
  </si>
  <si>
    <t>508285750</t>
  </si>
  <si>
    <t>B13</t>
  </si>
  <si>
    <t>21,03+19,01+8,85+19,01+21,03</t>
  </si>
  <si>
    <t>965044201.S</t>
  </si>
  <si>
    <t>Brúsenie existujúcich betónových podláh, zbrúsenie hrúbky do 3 mm -0,00600t</t>
  </si>
  <si>
    <t>-750669525</t>
  </si>
  <si>
    <t>18</t>
  </si>
  <si>
    <t>968061116.S</t>
  </si>
  <si>
    <t>Demontáž dverí drevených vchodových, 1 bm obvodu - 0,012t</t>
  </si>
  <si>
    <t>2334276</t>
  </si>
  <si>
    <t>B10</t>
  </si>
  <si>
    <t>1,6*2,02</t>
  </si>
  <si>
    <t>0,95*2,02*4</t>
  </si>
  <si>
    <t>968081115.S</t>
  </si>
  <si>
    <t>Demontáž okien plastových, 1 bm obvodu - 0,007t</t>
  </si>
  <si>
    <t>-1422149800</t>
  </si>
  <si>
    <t>B5</t>
  </si>
  <si>
    <t>(1,5*2+1,5*2)*5</t>
  </si>
  <si>
    <t>(1,2*2+1,5*2)*9</t>
  </si>
  <si>
    <t>(1,75*2+1,5*2)*3</t>
  </si>
  <si>
    <t>971033641.S</t>
  </si>
  <si>
    <t>Vybúranie otvorov v murive tehl. plochy do 4 m2 hr. do 300 mm,  -1,87500t</t>
  </si>
  <si>
    <t>-267140497</t>
  </si>
  <si>
    <t>B2</t>
  </si>
  <si>
    <t>1,2*0,8*0,295</t>
  </si>
  <si>
    <t>B1</t>
  </si>
  <si>
    <t>1,2*1,5*0,295*2</t>
  </si>
  <si>
    <t>501565403</t>
  </si>
  <si>
    <t>0,45*1,2*0,8</t>
  </si>
  <si>
    <t>0,45*1,2*1,5*2</t>
  </si>
  <si>
    <t>22</t>
  </si>
  <si>
    <t>971036006.S</t>
  </si>
  <si>
    <t>Jadrové vrty diamantovými korunkami do D 70 mm do stien - murivo tehlové -0,00006t</t>
  </si>
  <si>
    <t>cm</t>
  </si>
  <si>
    <t>-1352825766</t>
  </si>
  <si>
    <t>971036008.S</t>
  </si>
  <si>
    <t>Jadrové vrty diamantovými korunkami do D 90 mm do stien - murivo tehlové -0,00010t</t>
  </si>
  <si>
    <t>-1232487924</t>
  </si>
  <si>
    <t>Položka č. P5</t>
  </si>
  <si>
    <t>80</t>
  </si>
  <si>
    <t>971036018.S</t>
  </si>
  <si>
    <t>Jadrové vrty diamantovými korunkami do D 200 mm do stien - murivo tehlové -0,00050t</t>
  </si>
  <si>
    <t>1100245497</t>
  </si>
  <si>
    <t>972046005.S</t>
  </si>
  <si>
    <t>Jadrové vrty diamantovými korunkami do D 60 mm do stropov - betónových, dlažieb -0,00006t</t>
  </si>
  <si>
    <t>-1645335559</t>
  </si>
  <si>
    <t>972046015.S</t>
  </si>
  <si>
    <t>Jadrové vrty diamantovými korunkami do D 160 mm do stropov - betónových, dlažieb -0,00044t</t>
  </si>
  <si>
    <t>1677642742</t>
  </si>
  <si>
    <t>973031514.S</t>
  </si>
  <si>
    <t>Vysekanie kapsy pre kotvenie v murive z tehál hĺbky nad 150 mm,  -0,00300t</t>
  </si>
  <si>
    <t>-258379788</t>
  </si>
  <si>
    <t>978011191.S</t>
  </si>
  <si>
    <t>Otlčenie omietok stropov vnútorných vápenných alebo vápennocementových v rozsahu do 100 %,  -0,05000t</t>
  </si>
  <si>
    <t>785215191</t>
  </si>
  <si>
    <t>B8</t>
  </si>
  <si>
    <t>29</t>
  </si>
  <si>
    <t>978013191.S</t>
  </si>
  <si>
    <t>Otlčenie omietok stien vnútorných vápenných alebo vápennocementových v rozsahu do 100 %,  -0,04600t</t>
  </si>
  <si>
    <t>579049982</t>
  </si>
  <si>
    <t>(4,4*2+4,825*2)*2*2,74</t>
  </si>
  <si>
    <t>(1,78*2+4,825*2)*2,74</t>
  </si>
  <si>
    <t>(3,56*2+5,34*2)*2*2,74</t>
  </si>
  <si>
    <t>-0,95*2,02*4-1,7*2,02</t>
  </si>
  <si>
    <t>-1,2*1,5*9</t>
  </si>
  <si>
    <t>(10,365*2+11,65*2+0,45*4+0,615*2+0,25*10+0,75*6)*3,04</t>
  </si>
  <si>
    <t>-1,75*1,5*3</t>
  </si>
  <si>
    <t>-1,5*1,5*5</t>
  </si>
  <si>
    <t>978065061.S</t>
  </si>
  <si>
    <t>Odstránenie kontaktného zateplenia vrátane povrchovej úpravy z minerálnej vlny, konopných dosiek a pod. hrúbky nad 80 do 120 mm,  -0,03898t</t>
  </si>
  <si>
    <t>1793163553</t>
  </si>
  <si>
    <t>B1, B2</t>
  </si>
  <si>
    <t>1,2*0,8</t>
  </si>
  <si>
    <t>1,2*1,5*2</t>
  </si>
  <si>
    <t>232124453</t>
  </si>
  <si>
    <t>1104977857</t>
  </si>
  <si>
    <t>612513881</t>
  </si>
  <si>
    <t>99</t>
  </si>
  <si>
    <t>Presun hmôt HSV</t>
  </si>
  <si>
    <t>998011002.S</t>
  </si>
  <si>
    <t>Presun hmôt pre budovy (801, 803, 812), zvislá konštr. z tehál, tvárnic, z kovu výšky do 12 m</t>
  </si>
  <si>
    <t>816980567</t>
  </si>
  <si>
    <t>713170160.Sr</t>
  </si>
  <si>
    <t>Montáž spádového klinu z XPS lepením</t>
  </si>
  <si>
    <t>-1807644161</t>
  </si>
  <si>
    <t>Spádová rampa</t>
  </si>
  <si>
    <t>3,475*1,78</t>
  </si>
  <si>
    <t>283750002600.Sr</t>
  </si>
  <si>
    <t>Spádová doska XPS 300 hrúbka od 200 mm, zakladanie stavieb, podlahy, obrátené ploché strechy</t>
  </si>
  <si>
    <t>-1061680116</t>
  </si>
  <si>
    <t>6,186*1,02 'Prepočítané koeficientom množstva</t>
  </si>
  <si>
    <t>998713102.S</t>
  </si>
  <si>
    <t>Presun hmôt pre izolácie tepelné v objektoch výšky nad 6 m do 12 m</t>
  </si>
  <si>
    <t>-1979689593</t>
  </si>
  <si>
    <t>735</t>
  </si>
  <si>
    <t>Ústredné kúrenie - vykurovacie telesá</t>
  </si>
  <si>
    <t>735112110.Sr</t>
  </si>
  <si>
    <t>Montáž vykurovacieho telesa IQ LINE TOUCH</t>
  </si>
  <si>
    <t>1290616558</t>
  </si>
  <si>
    <t>484530015720.Sr</t>
  </si>
  <si>
    <t>Teleso vykurovacie Elektrický radiátor IQ line Touch (ALM) 1500W</t>
  </si>
  <si>
    <t>-1982813409</t>
  </si>
  <si>
    <t>484530015721.Sr</t>
  </si>
  <si>
    <t>Teleso vykurovacie Elektrický radiátor IQ line Touch (ALM) 1000W</t>
  </si>
  <si>
    <t>-1439017161</t>
  </si>
  <si>
    <t>484530015722.Sr</t>
  </si>
  <si>
    <t>Teleso vykurovacie Elektrický radiátor IQ line Touch (ALM) 600W</t>
  </si>
  <si>
    <t>-1286341606</t>
  </si>
  <si>
    <t>998735102.S</t>
  </si>
  <si>
    <t>Presun hmôt pre vykurovacie telesá v objektoch výšky nad 6 do 12 m</t>
  </si>
  <si>
    <t>443190129</t>
  </si>
  <si>
    <t>763115513r</t>
  </si>
  <si>
    <t>S3 - Priečka SDK Rigips hr. 125 mm dvojito opláštená doskami RB 2x12,5 mm s tep. izoláciou, CW 75</t>
  </si>
  <si>
    <t>2017430458</t>
  </si>
  <si>
    <t>Skladba steny S3</t>
  </si>
  <si>
    <t>(4,81+3,625+0,9+0,3+6,275+0,125+0,6+0,9+0,4+4,085+0,9+1,43+0,9+0,935)*3,04</t>
  </si>
  <si>
    <t>-0,9*2,02*6</t>
  </si>
  <si>
    <t>763115712r</t>
  </si>
  <si>
    <t>S5 - Priečka SDK Rigips hr. 100 mm dvojito opláštená doskami RBI 2x12,5 mm s tep. izoláciou, CW 50</t>
  </si>
  <si>
    <t>565749421</t>
  </si>
  <si>
    <t>Skladba steny S5</t>
  </si>
  <si>
    <t>(2,665+0,1+0,81+0,8+1,45+1,525*2)*3,04</t>
  </si>
  <si>
    <t>-0,8*2,02*3</t>
  </si>
  <si>
    <t>763116512r</t>
  </si>
  <si>
    <t>S6 - Priečka SDK Rigips hr. 200 mm dvojito opláštená doskami RB 2x12,5 mm, s tep. izoláciou, CW 75, dvojito opláštená doskami RBi 2x12,5mm, s tep. izoláciou, CW 50, dvojito opláštená doskami RBi 2x12,5mm</t>
  </si>
  <si>
    <t>-1987771048</t>
  </si>
  <si>
    <t>Skladba steny S6</t>
  </si>
  <si>
    <t>3,17*3,04</t>
  </si>
  <si>
    <t>-0,8*2,02*2</t>
  </si>
  <si>
    <t>763116867r</t>
  </si>
  <si>
    <t>S1 - Priečka SDK Rigips hr. 125 mm dvojito opláštená doskami RB 1x12,5 mm + Habito DFRIH1 1x12,5 mm s tep. izoláciou, UA 75</t>
  </si>
  <si>
    <t>-235761143</t>
  </si>
  <si>
    <t>Skladba steny S1</t>
  </si>
  <si>
    <t>(3,275+5,07+0,9+0,1+4,135+4,375+3,175+4,165)*3,04</t>
  </si>
  <si>
    <t>-0,9*2,02*3</t>
  </si>
  <si>
    <t>763116871</t>
  </si>
  <si>
    <t>S2 - Priečka SDK Rigips hr. 200 mm dvojito opláštená doskami RB 1x12,5 mm + Habito DFRIH1 1x12,5 mm a RBi 2x12,5mm s tep. izoláciou 2x75mm, UA 75 + CW 75</t>
  </si>
  <si>
    <t>453172058</t>
  </si>
  <si>
    <t>Skladba steny S2</t>
  </si>
  <si>
    <t>4,375*3,04</t>
  </si>
  <si>
    <t>763120011</t>
  </si>
  <si>
    <t>Sadrokartónová inštalačná predstena RIGIPS pre sanitárne zariadenia, dvojité opláštenie, doska RBI 2x12,5 mm</t>
  </si>
  <si>
    <t>1280228897</t>
  </si>
  <si>
    <t>Položka č. 4</t>
  </si>
  <si>
    <t>1,850*1,2</t>
  </si>
  <si>
    <t>0,9*1,2</t>
  </si>
  <si>
    <t>0,8*1,2</t>
  </si>
  <si>
    <t>763135020</t>
  </si>
  <si>
    <t>Kazetový podhľad Rigips 600 x 600 mm, hrana A, konštrukcia viditeľná, doska Casoprano Casoroc biela</t>
  </si>
  <si>
    <t>1949829109</t>
  </si>
  <si>
    <t>PO3</t>
  </si>
  <si>
    <t>2,03+3,86+29,32+13,89+22,67+27,62+23,19+20,51+26,17+11,1+22,7+2,59+1,21+2,19</t>
  </si>
  <si>
    <t>763139531.S</t>
  </si>
  <si>
    <t>Demontáž sadrokartónového podhľadu s jednovrstvou nosnou konštrukciou z oceľových profilov, jednoduché opláštenie, -0,02106t</t>
  </si>
  <si>
    <t>-542460102</t>
  </si>
  <si>
    <t>B12</t>
  </si>
  <si>
    <t>998763303.S</t>
  </si>
  <si>
    <t>Presun hmôt pre sadrokartónové konštrukcie v objektoch výšky od 7 do 24 m</t>
  </si>
  <si>
    <t>-978692383</t>
  </si>
  <si>
    <t>766621402.S</t>
  </si>
  <si>
    <t>Montáž okien plastových s hydroizolačnými páskami paropriepustnými, s variabilným difúznym odporom</t>
  </si>
  <si>
    <t>-510915899</t>
  </si>
  <si>
    <t>O1</t>
  </si>
  <si>
    <t>1,5*1,2*7</t>
  </si>
  <si>
    <t>O2</t>
  </si>
  <si>
    <t>1,5*1,2*6</t>
  </si>
  <si>
    <t>O3 - Trojkrídlové</t>
  </si>
  <si>
    <t>1,5*1,75*3</t>
  </si>
  <si>
    <t>O4</t>
  </si>
  <si>
    <t>O5</t>
  </si>
  <si>
    <t>1,5*1,5</t>
  </si>
  <si>
    <t>O6</t>
  </si>
  <si>
    <t>1,5*1,5*2</t>
  </si>
  <si>
    <t>O7</t>
  </si>
  <si>
    <t>1,5*1,46</t>
  </si>
  <si>
    <t>O8</t>
  </si>
  <si>
    <t>283290009300.S</t>
  </si>
  <si>
    <t>Fólia vzduchotesná tesniaca s variabilným difúznym odporom, š. 70 mm, dĺ. 75 m, pre lepenie fólie na rám okna, tesnenie pripájacej škáry okenného rámu a muriva</t>
  </si>
  <si>
    <t>775530819</t>
  </si>
  <si>
    <t>611410091020.S</t>
  </si>
  <si>
    <t>Okno plastové jednokrídlové OS, izolačné trojsklo</t>
  </si>
  <si>
    <t>539595002</t>
  </si>
  <si>
    <t>611410091040.S</t>
  </si>
  <si>
    <t>Okno plastové trojkrídlové OS+OS+OS, izolačné trojsklo</t>
  </si>
  <si>
    <t>46735008</t>
  </si>
  <si>
    <t>59</t>
  </si>
  <si>
    <t>766661422.S</t>
  </si>
  <si>
    <t>Montáž dverí drevených vchodových bezpečnostných do kovovej bezpečnostnej zárubne</t>
  </si>
  <si>
    <t>671356281</t>
  </si>
  <si>
    <t>D4</t>
  </si>
  <si>
    <t>611120091060.Sr</t>
  </si>
  <si>
    <t>Dvere drevené dvojkrídlové OS+O, izolačné dvojsklo, Protipožiarné EI30/D3-C, K, bezpečnostné kovanie</t>
  </si>
  <si>
    <t>-1564631808</t>
  </si>
  <si>
    <t>766662112.S</t>
  </si>
  <si>
    <t>Montáž dverového krídla otočného jednokrídlového poldrážkového, do existujúcej zárubne, vrátane kovania</t>
  </si>
  <si>
    <t>2038794146</t>
  </si>
  <si>
    <t>D1</t>
  </si>
  <si>
    <t>D2</t>
  </si>
  <si>
    <t>549150000600.S</t>
  </si>
  <si>
    <t>Kľučka dverová a rozeta 2x, nehrdzavejúca oceľ, povrch nerez brúsený</t>
  </si>
  <si>
    <t>543571393</t>
  </si>
  <si>
    <t>611610000400.S</t>
  </si>
  <si>
    <t>Dvere vnútorné jednokrídlové, šírka 600-900 mm, výplň papierová voština, povrch fólia, plné</t>
  </si>
  <si>
    <t>-1198763825</t>
  </si>
  <si>
    <t>68</t>
  </si>
  <si>
    <t>766694143.S</t>
  </si>
  <si>
    <t>Montáž parapetnej dosky plastovej šírky do 300 mm, dĺžky 1600-2600 mm</t>
  </si>
  <si>
    <t>245681091</t>
  </si>
  <si>
    <t>1,75*3</t>
  </si>
  <si>
    <t>69</t>
  </si>
  <si>
    <t>611560000101.Sr</t>
  </si>
  <si>
    <t>Parapetná doska hliníková, šírka 150 mm, farba RAL</t>
  </si>
  <si>
    <t>-128607686</t>
  </si>
  <si>
    <t>2,02307692307692*2,6 'Prepočítané koeficientom množstva</t>
  </si>
  <si>
    <t>70</t>
  </si>
  <si>
    <t>766694142.S</t>
  </si>
  <si>
    <t>Montáž parapetnej dosky plastovej šírky do 300 mm, dĺžky 1000-1600 mm</t>
  </si>
  <si>
    <t>635538221</t>
  </si>
  <si>
    <t>1,2*7</t>
  </si>
  <si>
    <t>1,2*6</t>
  </si>
  <si>
    <t>1,2</t>
  </si>
  <si>
    <t>1,5</t>
  </si>
  <si>
    <t>1,5*2</t>
  </si>
  <si>
    <t>1,46</t>
  </si>
  <si>
    <t>71</t>
  </si>
  <si>
    <t>611560000100.Sr</t>
  </si>
  <si>
    <t>1617264483</t>
  </si>
  <si>
    <t>21,7818181818182*1,1 'Prepočítané koeficientom množstva</t>
  </si>
  <si>
    <t>72</t>
  </si>
  <si>
    <t>766694152.Sr</t>
  </si>
  <si>
    <t>Montáž parapetnej dosky plastovej šírky nad 300 mm, dĺžky 1000-1600 mm</t>
  </si>
  <si>
    <t>-1505160728</t>
  </si>
  <si>
    <t>73</t>
  </si>
  <si>
    <t>611560000700.S</t>
  </si>
  <si>
    <t>Parapetná doska plastová, šírka do 800 mm, komôrková vnútorná, zlatý dub, mramor, mahagon, svetlý buk, orech, RAL</t>
  </si>
  <si>
    <t>535336468</t>
  </si>
  <si>
    <t>18,25625*1,6 'Prepočítané koeficientom množstva</t>
  </si>
  <si>
    <t>66</t>
  </si>
  <si>
    <t>766702111.S</t>
  </si>
  <si>
    <t>Montáž zárubní obložkových pre dvere jednokrídlové</t>
  </si>
  <si>
    <t>574912279</t>
  </si>
  <si>
    <t>67</t>
  </si>
  <si>
    <t>611810002200.S</t>
  </si>
  <si>
    <t>Zárubňa vnútorná obložková, šírka 600-900 mm, výška 1970 mm, DTD doska, povrch fólia, pre stenu hrúbky 60-170 mm, pre jednokrídlové dvere</t>
  </si>
  <si>
    <t>2095333449</t>
  </si>
  <si>
    <t>766702121.S</t>
  </si>
  <si>
    <t>Montáž zárubní obložkových pre dvere dvojkrídlové</t>
  </si>
  <si>
    <t>1309530582</t>
  </si>
  <si>
    <t>611810006700.S</t>
  </si>
  <si>
    <t>Zárubňa vnútorná obložková, šírka 1250-1850 mm, výška 1970 mm, DTD doska, povrch fólia, pre stenu hrúbky 60-170 mm, pre dvojkrídlové dvere</t>
  </si>
  <si>
    <t>-51019923</t>
  </si>
  <si>
    <t>767</t>
  </si>
  <si>
    <t>Konštrukcie doplnkové kovové</t>
  </si>
  <si>
    <t>74</t>
  </si>
  <si>
    <t>767161110.S</t>
  </si>
  <si>
    <t>Montáž zábradlia rovného z rúrok do muriva, s hmotnosťou 1 metra zábradlia do 20 kg</t>
  </si>
  <si>
    <t>1598582711</t>
  </si>
  <si>
    <t>Položka č. 9</t>
  </si>
  <si>
    <t>1,5*4</t>
  </si>
  <si>
    <t>1,2*3</t>
  </si>
  <si>
    <t>75</t>
  </si>
  <si>
    <t>553520003500.Sr</t>
  </si>
  <si>
    <t>Madlo pred okná nerezové. priemer 60 mm - Položka č. 9</t>
  </si>
  <si>
    <t>-1425775820</t>
  </si>
  <si>
    <t>76</t>
  </si>
  <si>
    <t>767641110.S</t>
  </si>
  <si>
    <t>Montáž kovového dverového krídla otočného jednokrídlového, do existujúcej zárubne, vrátane kovania</t>
  </si>
  <si>
    <t>-1632880308</t>
  </si>
  <si>
    <t>77</t>
  </si>
  <si>
    <t>549150000600.Sr</t>
  </si>
  <si>
    <t>Kľučka bezpečnostná dverová a rozeta 2x, nehrdzavejúca oceľ, povrch nerez brúsený</t>
  </si>
  <si>
    <t>1427657808</t>
  </si>
  <si>
    <t>78</t>
  </si>
  <si>
    <t>553410032100.S</t>
  </si>
  <si>
    <t>Dvere hliníkové jednokrídlové otočné šxv 900x2100 mm</t>
  </si>
  <si>
    <t>1073151947</t>
  </si>
  <si>
    <t>79</t>
  </si>
  <si>
    <t>767646270.S</t>
  </si>
  <si>
    <t>Montáž obložkových hliníkových zárubní jednokrídlových</t>
  </si>
  <si>
    <t>-2110905637</t>
  </si>
  <si>
    <t>553310003510.S</t>
  </si>
  <si>
    <t>Zárubňa hliníková obložková šxv 500-1200x1970/2100, hrúbka steny 90-130 mm, jednokrídlové</t>
  </si>
  <si>
    <t>380128186</t>
  </si>
  <si>
    <t>771</t>
  </si>
  <si>
    <t>Podlahy z dlaždíc</t>
  </si>
  <si>
    <t>81</t>
  </si>
  <si>
    <t>771571232.S</t>
  </si>
  <si>
    <t>Montáž podláh z dlaždíc keramických do malty veľ. 600 x 600 mm</t>
  </si>
  <si>
    <t>1503533170</t>
  </si>
  <si>
    <t>82</t>
  </si>
  <si>
    <t>597740003300.S</t>
  </si>
  <si>
    <t>Dlaždice keramické, lxvxhr 598x598x10 mm, gresové glazované</t>
  </si>
  <si>
    <t>267636464</t>
  </si>
  <si>
    <t>41,23*1,06 'Prepočítané koeficientom množstva</t>
  </si>
  <si>
    <t>83</t>
  </si>
  <si>
    <t>771991111.S</t>
  </si>
  <si>
    <t>Penetrovanie podkladu pred kladením dlažby</t>
  </si>
  <si>
    <t>-1536002720</t>
  </si>
  <si>
    <t>711210120.Sr</t>
  </si>
  <si>
    <t>Zhotovenie izol. náteru pod keramické obklady v interiéri na ploche vodorovnej</t>
  </si>
  <si>
    <t>270102096</t>
  </si>
  <si>
    <t>245690000300</t>
  </si>
  <si>
    <t>Náter vodonepriepustný izolačný Baumacol Proof, jednozložkový, flexibilný, 7 kg, BAUMIT</t>
  </si>
  <si>
    <t>313811400</t>
  </si>
  <si>
    <t>11,91*1,5 'Prepočítané koeficientom množstva</t>
  </si>
  <si>
    <t>84</t>
  </si>
  <si>
    <t>998771102.S</t>
  </si>
  <si>
    <t>Presun hmôt pre podlahy z dlaždíc v objektoch výšky nad 6 do 12 m</t>
  </si>
  <si>
    <t>-1163503893</t>
  </si>
  <si>
    <t>776</t>
  </si>
  <si>
    <t>Podlahy povlakové</t>
  </si>
  <si>
    <t>85</t>
  </si>
  <si>
    <t>776572410.S</t>
  </si>
  <si>
    <t>Lepenie textilných podláh - kobercov zo štvorcov, dielcov vrátane soklov</t>
  </si>
  <si>
    <t>-1423240747</t>
  </si>
  <si>
    <t>86</t>
  </si>
  <si>
    <t>697410002700.S</t>
  </si>
  <si>
    <t>Kobercový štvorec všívaný</t>
  </si>
  <si>
    <t>401632872</t>
  </si>
  <si>
    <t>167,85*1,05 'Prepočítané koeficientom množstva</t>
  </si>
  <si>
    <t>87</t>
  </si>
  <si>
    <t>776990110.Sr</t>
  </si>
  <si>
    <t>Penetrovanie podkladu pred kladením podláh</t>
  </si>
  <si>
    <t>-161661779</t>
  </si>
  <si>
    <t>88</t>
  </si>
  <si>
    <t>998776102.S</t>
  </si>
  <si>
    <t>Presun hmôt pre podlahy povlakové v objektoch výšky nad 6 do 12 m</t>
  </si>
  <si>
    <t>1126960756</t>
  </si>
  <si>
    <t>781</t>
  </si>
  <si>
    <t>Obklady</t>
  </si>
  <si>
    <t>89</t>
  </si>
  <si>
    <t>771271108.Sr</t>
  </si>
  <si>
    <t>Montáž obkladov schodiskových stupňov dlaždicami do malty veľ. 600 x 600 mm</t>
  </si>
  <si>
    <t>-1932234492</t>
  </si>
  <si>
    <t>Socialky - SV 2,740</t>
  </si>
  <si>
    <t>(2,665*2+1,45*2+1,35*2+1,525*6+1,85*2+0,9*2+1,6*2+1,45*2)*2,74</t>
  </si>
  <si>
    <t>-0,8*2,02*5</t>
  </si>
  <si>
    <t>-1,2*1,5*2</t>
  </si>
  <si>
    <t>90</t>
  </si>
  <si>
    <t>597640001800.Sr</t>
  </si>
  <si>
    <t>Obkladačky keramické lxvxhr 598x598x10 mm</t>
  </si>
  <si>
    <t>-1951355792</t>
  </si>
  <si>
    <t>75,123*1,15 'Prepočítané koeficientom množstva</t>
  </si>
  <si>
    <t>91</t>
  </si>
  <si>
    <t>781991121.S</t>
  </si>
  <si>
    <t>Penetrovanie podkladu pred kladením obkladu</t>
  </si>
  <si>
    <t>1606237946</t>
  </si>
  <si>
    <t>92</t>
  </si>
  <si>
    <t>998781102.S</t>
  </si>
  <si>
    <t>Presun hmôt pre obklady keramické v objektoch výšky nad 6 do 12 m</t>
  </si>
  <si>
    <t>1269762335</t>
  </si>
  <si>
    <t>93</t>
  </si>
  <si>
    <t>784152271.S</t>
  </si>
  <si>
    <t>Maľby z maliarskych zmesí na vodnej báze, strojne nanášané dvojnásobné, základné na jemnozrnný podklad výšky do 3,80 m</t>
  </si>
  <si>
    <t>-1086603885</t>
  </si>
  <si>
    <t>Steny</t>
  </si>
  <si>
    <t>(5,21*2+4,375*2+5,375*2+1,78*4+3,125*2+8,6*2+4,175*2+1,49*2+4,165*2+5,7*2)*2,75</t>
  </si>
  <si>
    <t>(3,3*2+6,2*2+4,7*8+5,2*2+6,3*2+5,2*2+3,175*2)*2,75</t>
  </si>
  <si>
    <t>Stropy</t>
  </si>
  <si>
    <t>94</t>
  </si>
  <si>
    <t>784410100.S</t>
  </si>
  <si>
    <t>Penetrovanie jednonásobné jemnozrnných podkladov výšky do 3,80 m</t>
  </si>
  <si>
    <t>776687285</t>
  </si>
  <si>
    <t>95</t>
  </si>
  <si>
    <t>331034313</t>
  </si>
  <si>
    <t>Odhad - 50% z maľovanej plochy stien</t>
  </si>
  <si>
    <t>516,726/2</t>
  </si>
  <si>
    <t>II.B - Elektroinštalácie</t>
  </si>
  <si>
    <t xml:space="preserve">    21-M - Elektromontáže</t>
  </si>
  <si>
    <t>21-M</t>
  </si>
  <si>
    <t>Elektromontáže</t>
  </si>
  <si>
    <t>210010002.S</t>
  </si>
  <si>
    <t>Rúrka ohybná elektroinštalačná typ 23-16, uložená pod omietkou</t>
  </si>
  <si>
    <t>1767007045</t>
  </si>
  <si>
    <t>Rozvádzač SEZ - ZAPUSTENÁ ROZVODNICA M-BOX P 90/5-18</t>
  </si>
  <si>
    <t>-1730533128</t>
  </si>
  <si>
    <t>istič B16/1</t>
  </si>
  <si>
    <t>1423547025</t>
  </si>
  <si>
    <t>Prep. Sieti - Schrack 1-0-2, In=25A</t>
  </si>
  <si>
    <t>-107121925</t>
  </si>
  <si>
    <t>Signálka na dvere LED - zelená 230V</t>
  </si>
  <si>
    <t>108498826</t>
  </si>
  <si>
    <t>CYA 1,5 BK</t>
  </si>
  <si>
    <t>bm</t>
  </si>
  <si>
    <t>-304483194</t>
  </si>
  <si>
    <t>CYA 1,5 BU</t>
  </si>
  <si>
    <t>1098639865</t>
  </si>
  <si>
    <t>CYA 6 BK</t>
  </si>
  <si>
    <t>-657552861</t>
  </si>
  <si>
    <t>CYA 6 BU</t>
  </si>
  <si>
    <t>-1236223011</t>
  </si>
  <si>
    <t>HUS - pod omietková skrinka 300x300x100</t>
  </si>
  <si>
    <t>1695960875</t>
  </si>
  <si>
    <t>DEHN Ekvipotenciálna prípojnica R15 A</t>
  </si>
  <si>
    <t>545966938</t>
  </si>
  <si>
    <t>CYA 16 zž</t>
  </si>
  <si>
    <t>-240377366</t>
  </si>
  <si>
    <t>IS-63/3</t>
  </si>
  <si>
    <t>1303585715</t>
  </si>
  <si>
    <t>CYA 6 zž</t>
  </si>
  <si>
    <t>319909923</t>
  </si>
  <si>
    <t>uzemňovacia svorka SZ4 na batérie</t>
  </si>
  <si>
    <t>-376229088</t>
  </si>
  <si>
    <t>Bernard svorka</t>
  </si>
  <si>
    <t>-1853357304</t>
  </si>
  <si>
    <t>Zemniaca páska Cu 0,3x15mm - 30 cm</t>
  </si>
  <si>
    <t>-766559086</t>
  </si>
  <si>
    <t>CHKE-J 5x10</t>
  </si>
  <si>
    <t>-888196591</t>
  </si>
  <si>
    <t>CXKH-R-J 1x16</t>
  </si>
  <si>
    <t>-1293060497</t>
  </si>
  <si>
    <t>CYKY-J 5x2,5</t>
  </si>
  <si>
    <t>-62130001</t>
  </si>
  <si>
    <t>CYKY-J 5x1,5</t>
  </si>
  <si>
    <t>641814459</t>
  </si>
  <si>
    <t>CYKY-J 3x2,5</t>
  </si>
  <si>
    <t>285839939</t>
  </si>
  <si>
    <t>CYKY-J 3x1,5</t>
  </si>
  <si>
    <t>-684268585</t>
  </si>
  <si>
    <t>SPBT12-280/4</t>
  </si>
  <si>
    <t>-1550412379</t>
  </si>
  <si>
    <t>CYKY-O 3x1,5</t>
  </si>
  <si>
    <t>397351709</t>
  </si>
  <si>
    <t>PVC lišta Kopos 40x40</t>
  </si>
  <si>
    <t>-1111399229</t>
  </si>
  <si>
    <t>vypínač č.1 - Legrand Valena life - biela, pod omietku, IP20</t>
  </si>
  <si>
    <t>-1321491712</t>
  </si>
  <si>
    <t>vypínač č.5 - Legrand Valena life - biela, pod omietku, IP20</t>
  </si>
  <si>
    <t>-1141128376</t>
  </si>
  <si>
    <t>vypínač č.6 - Legrand Valena life - biela, pod omietku, IP20</t>
  </si>
  <si>
    <t>-774198281</t>
  </si>
  <si>
    <t>zásuvka 230V/16A - Legrand Valena life - biela, pod omietku, IP20</t>
  </si>
  <si>
    <t>-272435981</t>
  </si>
  <si>
    <t>zásuvka 230V/16A - Legrand Valena life - červená, pod omietku, IP20</t>
  </si>
  <si>
    <t>-1598574607</t>
  </si>
  <si>
    <t>jednoduchý rámik - Legrand Valena Life - biela</t>
  </si>
  <si>
    <t>-575648460</t>
  </si>
  <si>
    <t>dvojnásobný rámik - Legrand Valena Life - biela</t>
  </si>
  <si>
    <t>1401600065</t>
  </si>
  <si>
    <t>dvojnásobný rámik - Legrand Valena Life - červený</t>
  </si>
  <si>
    <t>-1245866136</t>
  </si>
  <si>
    <t>SPBT12-280/2</t>
  </si>
  <si>
    <t>670278393</t>
  </si>
  <si>
    <t>WAGO svorka - dvojpólová pevná</t>
  </si>
  <si>
    <t>692356067</t>
  </si>
  <si>
    <t>WAGO svorka - trojpólová pevná</t>
  </si>
  <si>
    <t>1049460800</t>
  </si>
  <si>
    <t>WAGO svorka - štvorpólová pevná</t>
  </si>
  <si>
    <t>-1275063404</t>
  </si>
  <si>
    <t>WAGO svorka - trojpólová zatváracia</t>
  </si>
  <si>
    <t>1837446122</t>
  </si>
  <si>
    <t>inštalačná krabička SEZ h=42mm</t>
  </si>
  <si>
    <t>-209749939</t>
  </si>
  <si>
    <t>KOPOS KPL 64-45/LD_NA prístrojová krabica do dutej steny</t>
  </si>
  <si>
    <t>1515897167</t>
  </si>
  <si>
    <t>KOPOS KPL 64-50/2LD_NA prístrojová krabica do dutej steny</t>
  </si>
  <si>
    <t>1484266013</t>
  </si>
  <si>
    <t>KOPOS KPL 64-50/3LD_NA prístrojová krabica do dutej steny</t>
  </si>
  <si>
    <t>2146000425</t>
  </si>
  <si>
    <t>Sádra štukatérska</t>
  </si>
  <si>
    <t>1443665190</t>
  </si>
  <si>
    <t>PODHLADOVÝ LED PANEL 60 x 60cm 28W 150lm/W S POHYBOVÝM ČIDLOM</t>
  </si>
  <si>
    <t>1173470828</t>
  </si>
  <si>
    <t>PFL6-16/1N/B/003-A</t>
  </si>
  <si>
    <t>1872008754</t>
  </si>
  <si>
    <t>OSRAM - LED PODHLADOVÝ PANEL ESSENTIAL LED/36W/230V</t>
  </si>
  <si>
    <t>-128511865</t>
  </si>
  <si>
    <t>Stropný PIR pohybový senzor ORBIS DICROMAT</t>
  </si>
  <si>
    <t>-368703337</t>
  </si>
  <si>
    <t>OBO Bettermann Zväzkový držiak Grip</t>
  </si>
  <si>
    <t>-135715957</t>
  </si>
  <si>
    <t>guľatina FeZn 10</t>
  </si>
  <si>
    <t>-1488719070</t>
  </si>
  <si>
    <t>svorka SP-01</t>
  </si>
  <si>
    <t>-1176692582</t>
  </si>
  <si>
    <t>označenie zvodu - číslo</t>
  </si>
  <si>
    <t>1142874031</t>
  </si>
  <si>
    <t>označovací štítok - uzemnenie</t>
  </si>
  <si>
    <t>-2085821331</t>
  </si>
  <si>
    <t>spotrebný materiál</t>
  </si>
  <si>
    <t>1047531090</t>
  </si>
  <si>
    <t>Práca</t>
  </si>
  <si>
    <t>hod</t>
  </si>
  <si>
    <t>-803977565</t>
  </si>
  <si>
    <t>Správa o OP a OS</t>
  </si>
  <si>
    <t>-175426014</t>
  </si>
  <si>
    <t>PFL6-16/1N/C/003-A</t>
  </si>
  <si>
    <t>1698660921</t>
  </si>
  <si>
    <t>PFL6-10/1N/B/003-A</t>
  </si>
  <si>
    <t>1591057448</t>
  </si>
  <si>
    <t>PFL6-6/1N/B/003-A</t>
  </si>
  <si>
    <t>221499473</t>
  </si>
  <si>
    <t>istič B2/1</t>
  </si>
  <si>
    <t>-469711045</t>
  </si>
  <si>
    <t>II.C - Vzduchotechnika</t>
  </si>
  <si>
    <t xml:space="preserve">D1 - Zariadenie č.1 </t>
  </si>
  <si>
    <t>D2 - Zariadenie č.2</t>
  </si>
  <si>
    <t>D3 - Zariadenie č.3</t>
  </si>
  <si>
    <t xml:space="preserve">Zariadenie č.1 </t>
  </si>
  <si>
    <t>Pol1</t>
  </si>
  <si>
    <t>MSZ-SF25VE3 + infra ovl. - jestv. zariadenie</t>
  </si>
  <si>
    <t>935541622</t>
  </si>
  <si>
    <t>Pol2</t>
  </si>
  <si>
    <t>MSZ-SF35VE3 + infra ovl. - jestv. zariadenie</t>
  </si>
  <si>
    <t>-71793998</t>
  </si>
  <si>
    <t>Pol3</t>
  </si>
  <si>
    <t>PAC-MK54BC - predpokl. jestv. zariadenie</t>
  </si>
  <si>
    <t>656205762</t>
  </si>
  <si>
    <t>Pol4</t>
  </si>
  <si>
    <t>Chladiarenské Cu potrubie vrátane tepelnej izolácie - upresniť počas realizácie</t>
  </si>
  <si>
    <t>kpl</t>
  </si>
  <si>
    <t>1188610602</t>
  </si>
  <si>
    <t>Pol5</t>
  </si>
  <si>
    <t>komunikačný kábel pre prepojenie branch-boxu/ov - upresniť počas realizácie</t>
  </si>
  <si>
    <t>-59431519</t>
  </si>
  <si>
    <t>Pol6</t>
  </si>
  <si>
    <t>elektro napájací a komunkačný kábel pre  prepojenie vnútorných nástenných jednotiek s branch boxom/ami - upresniť počas realizácie</t>
  </si>
  <si>
    <t>1254506781</t>
  </si>
  <si>
    <t>Pol7</t>
  </si>
  <si>
    <t>chladivo R410A odsatie/opätovné naplnenie systému - upresniť počas realizácie</t>
  </si>
  <si>
    <t>-289164436</t>
  </si>
  <si>
    <t>Pol8</t>
  </si>
  <si>
    <t>Montážny materiál</t>
  </si>
  <si>
    <t>473867188</t>
  </si>
  <si>
    <t>Zariadenie č.2</t>
  </si>
  <si>
    <t>Pol10</t>
  </si>
  <si>
    <t>MSZ-AY25VGKP + infra ovl.</t>
  </si>
  <si>
    <t>-1189031487</t>
  </si>
  <si>
    <t>Pol11</t>
  </si>
  <si>
    <t>MSZ-AY35VGKP + infra ovl.</t>
  </si>
  <si>
    <t>1648600641</t>
  </si>
  <si>
    <t>Pol12</t>
  </si>
  <si>
    <t>PAC-MK54BC</t>
  </si>
  <si>
    <t>-1779087517</t>
  </si>
  <si>
    <t>Pol13</t>
  </si>
  <si>
    <t>MAC-1300RC (držiak infra ovl.)</t>
  </si>
  <si>
    <t>set</t>
  </si>
  <si>
    <t>-774206683</t>
  </si>
  <si>
    <t>Pol14</t>
  </si>
  <si>
    <t>Chladiarenské Cu potrubie DN6 až DN16 vrátane tepelnej izolácie</t>
  </si>
  <si>
    <t>682710635</t>
  </si>
  <si>
    <t>Pol15</t>
  </si>
  <si>
    <t>Komunikačný kábel pre prepojenie branch-boxu s vonk. jednotkou a pre prepojenie vonk. jednotky s jestvujúcim centrálnym ovládačom</t>
  </si>
  <si>
    <t>796534692</t>
  </si>
  <si>
    <t>Pol16</t>
  </si>
  <si>
    <t>elektro napájací a komunkačný kábel pre  prepojenie vnútorných nástenných jednotiek s branch boxom</t>
  </si>
  <si>
    <t>1632919077</t>
  </si>
  <si>
    <t>Pol17</t>
  </si>
  <si>
    <t>Chladivo R410</t>
  </si>
  <si>
    <t>-972629791</t>
  </si>
  <si>
    <t>Pol18</t>
  </si>
  <si>
    <t>Montážny materiál vrátane antivibr. podložiek pre osadenie 2.01</t>
  </si>
  <si>
    <t>-294918335</t>
  </si>
  <si>
    <t>Pol9</t>
  </si>
  <si>
    <t>PUMY-P112YKM7</t>
  </si>
  <si>
    <t>1286496284</t>
  </si>
  <si>
    <t>Zariadenie č.3</t>
  </si>
  <si>
    <t>Pol19</t>
  </si>
  <si>
    <t>PRIO ECO EC 160 + CS 3-1B</t>
  </si>
  <si>
    <t>-1975284669</t>
  </si>
  <si>
    <t>Pol20</t>
  </si>
  <si>
    <t>Micro 100 IT</t>
  </si>
  <si>
    <t>1214872945</t>
  </si>
  <si>
    <t>Pol21</t>
  </si>
  <si>
    <t>IGC 200</t>
  </si>
  <si>
    <t>933180697</t>
  </si>
  <si>
    <t>Pol22</t>
  </si>
  <si>
    <t>TFF 100 + RFP 100</t>
  </si>
  <si>
    <t>1060483070</t>
  </si>
  <si>
    <t>Pol23</t>
  </si>
  <si>
    <t>RSKR-Z 160</t>
  </si>
  <si>
    <t>-1664199056</t>
  </si>
  <si>
    <t>Pol24</t>
  </si>
  <si>
    <t>MV 450/2</t>
  </si>
  <si>
    <t>2034711941</t>
  </si>
  <si>
    <t>Pol25</t>
  </si>
  <si>
    <t>DN100/30% tvaroviek</t>
  </si>
  <si>
    <t>-1287448148</t>
  </si>
  <si>
    <t>Pol26</t>
  </si>
  <si>
    <t>DN160/80% tvaroviek</t>
  </si>
  <si>
    <t>-991672939</t>
  </si>
  <si>
    <t>Pol27</t>
  </si>
  <si>
    <t>DN200/50% tvaroviek</t>
  </si>
  <si>
    <t>206447037</t>
  </si>
  <si>
    <t>Pol28</t>
  </si>
  <si>
    <t>Aluvac 45 DN100</t>
  </si>
  <si>
    <t>1299608793</t>
  </si>
  <si>
    <t>Pol29</t>
  </si>
  <si>
    <t>Aluvac 45 DN160</t>
  </si>
  <si>
    <t>593441175</t>
  </si>
  <si>
    <t>Pol30</t>
  </si>
  <si>
    <t>-1537680950</t>
  </si>
  <si>
    <t>Pol31</t>
  </si>
  <si>
    <t>Montáž vrátane presunu jestv. zar č.1</t>
  </si>
  <si>
    <t>-1729666505</t>
  </si>
  <si>
    <t>Pol32</t>
  </si>
  <si>
    <t>Požiarne upchávky Cu potrubí</t>
  </si>
  <si>
    <t>-1833376769</t>
  </si>
  <si>
    <t>Pol33</t>
  </si>
  <si>
    <t>Dopravné, balné, skladné</t>
  </si>
  <si>
    <t>1865441293</t>
  </si>
  <si>
    <t>Pol34</t>
  </si>
  <si>
    <t>Podklad pre TISR podľa skutkového stavu</t>
  </si>
  <si>
    <t>208150171</t>
  </si>
  <si>
    <t>Pol35</t>
  </si>
  <si>
    <t>Posúdenie dokumentácie TISR</t>
  </si>
  <si>
    <t>572675713</t>
  </si>
  <si>
    <t>Pol36</t>
  </si>
  <si>
    <t>Skúšobný chod, zaregulovanie systému, doprogramovanie  jestv. centrálneho ovl., zaučenie obsluhy</t>
  </si>
  <si>
    <t>1254068957</t>
  </si>
  <si>
    <t>II.D - Zdravotechnika a Vykurovanie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</si>
  <si>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</si>
  <si>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</si>
  <si>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   </t>
  </si>
  <si>
    <t>HZS - Hodinové zúčtovacie sadzby</t>
  </si>
  <si>
    <t>974031154.S</t>
  </si>
  <si>
    <t>Vysekávanie rýh v akomkoľvek murive tehlovom na akúkoľvek maltu do hĺbky 100 mm a š. do 150 mm,  -0,02700t</t>
  </si>
  <si>
    <t>-2093128018</t>
  </si>
  <si>
    <t>974042575.S</t>
  </si>
  <si>
    <t>Vysekanie rýh v betónovej dlažbe do hĺbky 200 mm a šírky do 200 mm,  -0,08800t</t>
  </si>
  <si>
    <t>-852848505</t>
  </si>
  <si>
    <t>1687320784</t>
  </si>
  <si>
    <t>979089714.S</t>
  </si>
  <si>
    <t>Prenájom kontajneru 10 m3</t>
  </si>
  <si>
    <t>515249787</t>
  </si>
  <si>
    <t>713482305</t>
  </si>
  <si>
    <t>Montaž trubíc TUBOLIT DG hr. do 13 mm, vnút.priemer 22 - 42 mm</t>
  </si>
  <si>
    <t>1084122416</t>
  </si>
  <si>
    <t>283310001500</t>
  </si>
  <si>
    <t>Izolačná PE trubica TUBOLIT DG 28x9 mm (d potrubia x hr. izolácie), nadrezaná, AZ FLEX</t>
  </si>
  <si>
    <t>1050907724</t>
  </si>
  <si>
    <t>283310001200</t>
  </si>
  <si>
    <t>Izolačná PE trubica TUBOLIT DG 20x9 mm (d potrubia x hr. izolácie), nadrezaná, AZ FLEX</t>
  </si>
  <si>
    <t>2136512771</t>
  </si>
  <si>
    <t>998713202.S</t>
  </si>
  <si>
    <t>%</t>
  </si>
  <si>
    <t>-1556002676</t>
  </si>
  <si>
    <t>721</t>
  </si>
  <si>
    <t>Zdravotechnika - vnútorná kanalizácia</t>
  </si>
  <si>
    <t>721170909.S</t>
  </si>
  <si>
    <t>Oprava odpadového potrubia novodurového vsadenie odbočky do potrubia D 110 mm, D 114 mm</t>
  </si>
  <si>
    <t>-1567020227</t>
  </si>
  <si>
    <t>721172031</t>
  </si>
  <si>
    <t>Potrubie odpadové Pipelife HT z PP, pripojovacie DN 32</t>
  </si>
  <si>
    <t>1213631756</t>
  </si>
  <si>
    <t>721172033.S</t>
  </si>
  <si>
    <t>Potrubie odpadové HT z PP, pripojovacie DN 50</t>
  </si>
  <si>
    <t>-1816181829</t>
  </si>
  <si>
    <t>721172034.S</t>
  </si>
  <si>
    <t>Potrubie odpadové HT z PP, pripojovacie DN 75</t>
  </si>
  <si>
    <t>-2008427709</t>
  </si>
  <si>
    <t>721172035.S</t>
  </si>
  <si>
    <t>Potrubie odpadové HT z PP, pripojovacie DN 110</t>
  </si>
  <si>
    <t>1552742466</t>
  </si>
  <si>
    <t>721175015.S</t>
  </si>
  <si>
    <t>Montáž zápachového uzáveru (sifónu) pre klimatizačné zariadenia</t>
  </si>
  <si>
    <t>-758621802</t>
  </si>
  <si>
    <t>HL138</t>
  </si>
  <si>
    <t>Zápachový uzáver komplet pre klimatizačné zariadenia - UP- DN32 - 110x110mm</t>
  </si>
  <si>
    <t>36975103</t>
  </si>
  <si>
    <t>721194103.S</t>
  </si>
  <si>
    <t>Zriadenie prípojky na potrubí vyvedenie a upevnenie odpadových výpustiek D 32 mm</t>
  </si>
  <si>
    <t>-1414933702</t>
  </si>
  <si>
    <t>721194105.S</t>
  </si>
  <si>
    <t>Zriadenie prípojky na potrubí vyvedenie a upevnenie odpadových výpustiek D 50 mm</t>
  </si>
  <si>
    <t>1644044181</t>
  </si>
  <si>
    <t>721194109.S</t>
  </si>
  <si>
    <t>Zriadenie prípojky na potrubí vyvedenie a upevnenie odpadových výpustiek D 110 mm</t>
  </si>
  <si>
    <t>-216633017</t>
  </si>
  <si>
    <t>721290111.S</t>
  </si>
  <si>
    <t>Ostatné - skúška tesnosti kanalizácie v objektoch vodou do DN 125</t>
  </si>
  <si>
    <t>-1751308615</t>
  </si>
  <si>
    <t>998721202.S</t>
  </si>
  <si>
    <t>Presun hmôt pre vnútornú kanalizáciu v objektoch výšky nad 6 do 12 m</t>
  </si>
  <si>
    <t>-1092027917</t>
  </si>
  <si>
    <t>722</t>
  </si>
  <si>
    <t>Zdravotechnika - vnútorný vodovod</t>
  </si>
  <si>
    <t>722131933.S</t>
  </si>
  <si>
    <t>Oprava vodovodného potrubia závitového prepojenie doterajšieho potrubia DN 26</t>
  </si>
  <si>
    <t>1866562636</t>
  </si>
  <si>
    <t>722171132.S</t>
  </si>
  <si>
    <t>Plasthliníkové potrubie v tyčiach spájané lisovaním d 20 mm</t>
  </si>
  <si>
    <t>1285355763</t>
  </si>
  <si>
    <t>722171133.S</t>
  </si>
  <si>
    <t>Plasthliníkové potrubie v tyčiach spájané lisovaním d 25/26 mm</t>
  </si>
  <si>
    <t>1659696225</t>
  </si>
  <si>
    <t>11691161008</t>
  </si>
  <si>
    <t>Nástenné koleno SDR 11 LX 20 - Rp 1/2 krátke</t>
  </si>
  <si>
    <t>300879036</t>
  </si>
  <si>
    <t>722221020.S</t>
  </si>
  <si>
    <t>Montáž guľového kohúta závitového priameho pre vodu G 1</t>
  </si>
  <si>
    <t>460878390</t>
  </si>
  <si>
    <t>551110005100.S</t>
  </si>
  <si>
    <t>Guľový uzáver pre vodu 1", niklovaná mosadz</t>
  </si>
  <si>
    <t>1149519333</t>
  </si>
  <si>
    <t>722290226.S</t>
  </si>
  <si>
    <t>Tlaková skúška vodovodného potrubia závitového do DN 50</t>
  </si>
  <si>
    <t>313351314</t>
  </si>
  <si>
    <t>722290234.S</t>
  </si>
  <si>
    <t>Prepláchnutie a dezinfekcia vodovodného potrubia do DN 80</t>
  </si>
  <si>
    <t>1395453853</t>
  </si>
  <si>
    <t>998722202.S</t>
  </si>
  <si>
    <t>Presun hmôt pre vnútorný vodovod v objektoch výšky nad 6 do 12 m</t>
  </si>
  <si>
    <t>-766915938</t>
  </si>
  <si>
    <t>K003</t>
  </si>
  <si>
    <t>ost mos. material (kolena, t-kusy, redukcie)</t>
  </si>
  <si>
    <t>sub</t>
  </si>
  <si>
    <t>-484444404</t>
  </si>
  <si>
    <t>725</t>
  </si>
  <si>
    <t xml:space="preserve">Zdravotechnika - zariaďovacie predmety   </t>
  </si>
  <si>
    <t>725119721.k</t>
  </si>
  <si>
    <t>Montáž predstenového systému záchodov do ľahkých stien s kovovou konštrukciou (napr.GEBERIT, AlcaPlast) komplet</t>
  </si>
  <si>
    <t>súb.</t>
  </si>
  <si>
    <t>1772526842</t>
  </si>
  <si>
    <t>GEB B2G</t>
  </si>
  <si>
    <t>Geberit set Duofix (modul, Sigma 01 chróm, Nova Pro klozet)</t>
  </si>
  <si>
    <t>-676953895</t>
  </si>
  <si>
    <t>725129201.S</t>
  </si>
  <si>
    <t>Montáž pisoáru keramického bez splachovacej nádrže</t>
  </si>
  <si>
    <t>-1596876151</t>
  </si>
  <si>
    <t>01195</t>
  </si>
  <si>
    <t>SLP 19RZ Pisoár Golem s radarovým splachovačom a integrovaným zdrojom, 230 V AC</t>
  </si>
  <si>
    <t>334753413</t>
  </si>
  <si>
    <t>725219501.S</t>
  </si>
  <si>
    <t>Montáž umývadla keramického zabudovaného do pultu, bez výtokovej armatúry</t>
  </si>
  <si>
    <t>1142147661</t>
  </si>
  <si>
    <t>H8143820001091</t>
  </si>
  <si>
    <t>Umyvadlo LYRA PLUS-55 bílá, vxšxl 195x450x550 mm</t>
  </si>
  <si>
    <t>1768230791</t>
  </si>
  <si>
    <t>725291112.S</t>
  </si>
  <si>
    <t>Montáž záchodového sedadla s poklopom</t>
  </si>
  <si>
    <t>-2119931196</t>
  </si>
  <si>
    <t>H8933843000631</t>
  </si>
  <si>
    <t>Sedátko s pokl LYRA PLUS bílá, vxšxl 50x435x375 mm</t>
  </si>
  <si>
    <t>-916135037</t>
  </si>
  <si>
    <t>725333360.S</t>
  </si>
  <si>
    <t>Montáž výlevky keramickej voľne stojacej bez výtokovej armatúry</t>
  </si>
  <si>
    <t>335823947</t>
  </si>
  <si>
    <t>H8510460000001</t>
  </si>
  <si>
    <t>Výlevka MIRA bílá, vxšxl 460x500x435 mm</t>
  </si>
  <si>
    <t>1534368717</t>
  </si>
  <si>
    <t>725819201.S</t>
  </si>
  <si>
    <t>Montáž ventilu nástenného G 1/2</t>
  </si>
  <si>
    <t>384034920</t>
  </si>
  <si>
    <t>052120699</t>
  </si>
  <si>
    <t>Rohový ventil vretenový bez filtra 1/2"x3/8" SCHELL bez matky comfort</t>
  </si>
  <si>
    <t>1817852361</t>
  </si>
  <si>
    <t>725829201.S</t>
  </si>
  <si>
    <t>Montáž batérie umývadlovej a drezovej nástennej pákovej alebo klasickej s mechanickým ovládaním</t>
  </si>
  <si>
    <t>1719740498</t>
  </si>
  <si>
    <t>H3512770042101</t>
  </si>
  <si>
    <t>Umyv nást bat LYRA, vxšxl 50x150x250 mm</t>
  </si>
  <si>
    <t>-1136298590</t>
  </si>
  <si>
    <t>725829601</t>
  </si>
  <si>
    <t>Montáž batérií umývadlových stojankových pákových alebo klasických</t>
  </si>
  <si>
    <t>1790765170</t>
  </si>
  <si>
    <t>H3112710040001</t>
  </si>
  <si>
    <t>Umyv stoj bat LYRA, vxšxl 50x200x280 mm</t>
  </si>
  <si>
    <t>-756134686</t>
  </si>
  <si>
    <t>725869302.S</t>
  </si>
  <si>
    <t>Montáž zápachovej uzávierky pre zariaďovacie predmety, umývadlovej do D 50 mm (podomietková)</t>
  </si>
  <si>
    <t>314956126</t>
  </si>
  <si>
    <t>551620005600.S</t>
  </si>
  <si>
    <t>Zápachová uzávierka - sifón pre umývadlá DN 50</t>
  </si>
  <si>
    <t>1361538227</t>
  </si>
  <si>
    <t>725869351.S</t>
  </si>
  <si>
    <t>Montáž zápachovej uzávierky pre zariaďovacie predmety, výlevkovej do D 50 mm</t>
  </si>
  <si>
    <t>2067284313</t>
  </si>
  <si>
    <t>A97</t>
  </si>
  <si>
    <t>Flexi napojenie k WC, vylevke</t>
  </si>
  <si>
    <t>-20530214</t>
  </si>
  <si>
    <t>725869371.S</t>
  </si>
  <si>
    <t>Montáž zápachovej uzávierky pre zariaďovacie predmety, pisoárovej do D 50 mm</t>
  </si>
  <si>
    <t>-2031654324</t>
  </si>
  <si>
    <t>A45C</t>
  </si>
  <si>
    <t>Sifón pisoárový zvislý DN40 a DN50</t>
  </si>
  <si>
    <t>-1471476726</t>
  </si>
  <si>
    <t>998725202.S</t>
  </si>
  <si>
    <t>Presun hmôt pre zariaďovacie predmety v objektoch výšky nad 6 do 12 m</t>
  </si>
  <si>
    <t>-1368427991</t>
  </si>
  <si>
    <t>K001</t>
  </si>
  <si>
    <t>d+m dvierka 150/200</t>
  </si>
  <si>
    <t>1348508033</t>
  </si>
  <si>
    <t>20733</t>
  </si>
  <si>
    <t>Elektrický prietokový ohrievač Stiebel Eltron EIL Plus 3,53 kW</t>
  </si>
  <si>
    <t>94827181</t>
  </si>
  <si>
    <t>HZS</t>
  </si>
  <si>
    <t>Hodinové zúčtovacie sadzby</t>
  </si>
  <si>
    <t>HZS000111.S</t>
  </si>
  <si>
    <t>Stavebno montážne práce menej náročne, pomocné alebo manupulačné (Tr. 1) demontáže</t>
  </si>
  <si>
    <t>262144</t>
  </si>
  <si>
    <t>-1428146444</t>
  </si>
  <si>
    <t>III. Etapa - Exteriérové schodisko - 1. fáza</t>
  </si>
  <si>
    <t>121101101.S</t>
  </si>
  <si>
    <t>Odstránenie ornice s vodor. premiestn. na hromady, so zložením na vzdialenosť do 100 m a do 30 m3</t>
  </si>
  <si>
    <t>-2140193851</t>
  </si>
  <si>
    <t>Strhnutie ornice v pozícií nového schodiska</t>
  </si>
  <si>
    <t>3,07*5</t>
  </si>
  <si>
    <t>132201101.S</t>
  </si>
  <si>
    <t>Výkop ryhy do šírky 600 mm v horn.3 do 100 m3</t>
  </si>
  <si>
    <t>-377398669</t>
  </si>
  <si>
    <t>Ryha pre základový pás</t>
  </si>
  <si>
    <t>3,07*1*1</t>
  </si>
  <si>
    <t>1,24*0,6*1</t>
  </si>
  <si>
    <t>162201102.S</t>
  </si>
  <si>
    <t>Vodorovné premiestnenie výkopku z horniny 1-4 nad 20-50m</t>
  </si>
  <si>
    <t>-720856044</t>
  </si>
  <si>
    <t>-1443280659</t>
  </si>
  <si>
    <t>47245711</t>
  </si>
  <si>
    <t>6,884*7 'Prepočítané koeficientom množstva</t>
  </si>
  <si>
    <t>167101101.S</t>
  </si>
  <si>
    <t>Nakladanie neuľahnutého výkopku z hornín tr.1-4 do 100 m3</t>
  </si>
  <si>
    <t>543129870</t>
  </si>
  <si>
    <t>274321511.S</t>
  </si>
  <si>
    <t>Betón základových pásov, železový (bez výstuže), tr. C 30/37</t>
  </si>
  <si>
    <t>915269659</t>
  </si>
  <si>
    <t>Základové pásy</t>
  </si>
  <si>
    <t>3,07*1*0,6</t>
  </si>
  <si>
    <t>1,24*0,6*0,6</t>
  </si>
  <si>
    <t>274361821.S</t>
  </si>
  <si>
    <t>Výstuž základových pásov z ocele B500 (10505)</t>
  </si>
  <si>
    <t>-1920277833</t>
  </si>
  <si>
    <t>Výstuž základových pásov d16</t>
  </si>
  <si>
    <t>3,07/0,18*1,6*0,00158</t>
  </si>
  <si>
    <t>1/0,24*3,67*0,00158</t>
  </si>
  <si>
    <t>1,24/0,18*1*0,00158</t>
  </si>
  <si>
    <t>0,6/0,24*3,07*0,00158</t>
  </si>
  <si>
    <t>278311215.Sr</t>
  </si>
  <si>
    <t>Zálievka z betónu prostého, vodostavebného C 30/37</t>
  </si>
  <si>
    <t>1476367072</t>
  </si>
  <si>
    <t>Základová platňa</t>
  </si>
  <si>
    <t>7*3,07*0,01</t>
  </si>
  <si>
    <t>938902071.S</t>
  </si>
  <si>
    <t>Očistenie povrchu betónových konštrukcií tlakovou vodou</t>
  </si>
  <si>
    <t>1659177549</t>
  </si>
  <si>
    <t>Očistenie stien pôvodného objektu</t>
  </si>
  <si>
    <t>1*1*2</t>
  </si>
  <si>
    <t>959941132.S</t>
  </si>
  <si>
    <t>Chemická kotva s kotevným svorníkom tesnená chemickou ampulkou do betónu, ŽB, kameňa, s vyvŕtaním otvoru M16/45/190 mm</t>
  </si>
  <si>
    <t>-1276912012</t>
  </si>
  <si>
    <t>Kotvy do základov</t>
  </si>
  <si>
    <t>8*4</t>
  </si>
  <si>
    <t>Kotvy pre nástupný stupeň</t>
  </si>
  <si>
    <t>Kotvy do venca</t>
  </si>
  <si>
    <t>767133312.Sr</t>
  </si>
  <si>
    <t>Montáž skrutiek pripevnených na oceľových konštr. skrutkovaním</t>
  </si>
  <si>
    <t>-99569767</t>
  </si>
  <si>
    <t>Stĺpy</t>
  </si>
  <si>
    <t>Schodnice</t>
  </si>
  <si>
    <t>37*4</t>
  </si>
  <si>
    <t>Nosníky</t>
  </si>
  <si>
    <t>4*4*2</t>
  </si>
  <si>
    <t>Ostatné</t>
  </si>
  <si>
    <t>2*2</t>
  </si>
  <si>
    <t>2*24</t>
  </si>
  <si>
    <t>Rezerva</t>
  </si>
  <si>
    <t>309020018000.S</t>
  </si>
  <si>
    <t>Skrutka svorníková M16, pozinkovaná</t>
  </si>
  <si>
    <t>-160362020</t>
  </si>
  <si>
    <t>767211112.Sr</t>
  </si>
  <si>
    <t>Montáž schodov rovných a podiest, osadených na oceľovú konštrukciu zváraním</t>
  </si>
  <si>
    <t>748442695</t>
  </si>
  <si>
    <t>Spolu všetky oceľové položky schodiska</t>
  </si>
  <si>
    <t>717+20+111+3374</t>
  </si>
  <si>
    <t>42,3*14,8</t>
  </si>
  <si>
    <t>30,4*3,3</t>
  </si>
  <si>
    <t>134840000400.S</t>
  </si>
  <si>
    <t>Tyč oceľová prierezu U 200 mm, ozn. 11 373, podľa EN ISO S235JRG1</t>
  </si>
  <si>
    <t>-928914729</t>
  </si>
  <si>
    <t>((5+4,2)*2)*0,0228</t>
  </si>
  <si>
    <t>(2,3*2+1,2*2)*0,0228</t>
  </si>
  <si>
    <t>(1,8*2+1,2*2)*0,0228</t>
  </si>
  <si>
    <t>133310000500.S</t>
  </si>
  <si>
    <t>Tyč oceľová prierezu L rovnoramenný uholník 50x50x4 mm, ozn. 10 000, podľa EN ISO S185</t>
  </si>
  <si>
    <t>-1969250877</t>
  </si>
  <si>
    <t>Stužujúce diagonály</t>
  </si>
  <si>
    <t>1,1*2*2*0,00306</t>
  </si>
  <si>
    <t>1,2*2*0,00306</t>
  </si>
  <si>
    <t>133320000700.S</t>
  </si>
  <si>
    <t>Tyč oceľová prierezu L nerovnoramenný uholník 120x80x10 mm, ozn. 11 373, podľa EN ISO S235JRG1</t>
  </si>
  <si>
    <t>-1341198338</t>
  </si>
  <si>
    <t>Uholník na kotvenie stĺpov k objektu</t>
  </si>
  <si>
    <t>(2,4+5)*0,015</t>
  </si>
  <si>
    <t>136110002000.S</t>
  </si>
  <si>
    <t>Plech oceľový hrubý hr. 20 mm, ozn. 10 004.0, podľa EN S185</t>
  </si>
  <si>
    <t>243735103</t>
  </si>
  <si>
    <t>7*3,07*0,157</t>
  </si>
  <si>
    <t>133880001150.S</t>
  </si>
  <si>
    <t>Oceľový nosník HEA 200, z valcovanej ocele S235JR</t>
  </si>
  <si>
    <t>1507359361</t>
  </si>
  <si>
    <t>Zvyslé stĺpi schodiska</t>
  </si>
  <si>
    <t>2,4*2+5*2</t>
  </si>
  <si>
    <t>133880001130.S</t>
  </si>
  <si>
    <t>Oceľový nosník HEA 160, z valcovanej ocele S235JR</t>
  </si>
  <si>
    <t>1861669431</t>
  </si>
  <si>
    <t>Medzi stĺpami schodiska</t>
  </si>
  <si>
    <t>2,2+1,1</t>
  </si>
  <si>
    <t>553430008600.S</t>
  </si>
  <si>
    <t>Platnička upevňovacia</t>
  </si>
  <si>
    <t>1606373421</t>
  </si>
  <si>
    <t>767995230.Sr</t>
  </si>
  <si>
    <t>Výroba atypického výrobku - schody</t>
  </si>
  <si>
    <t>-143028495</t>
  </si>
  <si>
    <t>Schody</t>
  </si>
  <si>
    <t>27*0,0048</t>
  </si>
  <si>
    <t>Podesty</t>
  </si>
  <si>
    <t>2*1,2*0,00367</t>
  </si>
  <si>
    <t>2,4*1,2*0,00367</t>
  </si>
  <si>
    <t>631260001925.Sr</t>
  </si>
  <si>
    <t>Kovový pozinkovaný protišmykový schodiskový stupeň (30/2, 34/38) FLOMA SteelStep - šírka 100 cm, hĺbka 24 cm, výška 3 cm</t>
  </si>
  <si>
    <t>1552447134</t>
  </si>
  <si>
    <t>631260001926.Sr</t>
  </si>
  <si>
    <t>Kovová oceľová čistiaca vonkajšia vstupná rohož zo zváraných podlahových roštov</t>
  </si>
  <si>
    <t>81991216</t>
  </si>
  <si>
    <t>2,4*1,2</t>
  </si>
  <si>
    <t>2*1,2</t>
  </si>
  <si>
    <t>767221220.S</t>
  </si>
  <si>
    <t>Montáž zábradlí schodísk z rúrok na oceľovú konštrukciu, s hmotnosťou 1 m zábradlia do 25 kg</t>
  </si>
  <si>
    <t>-138416438</t>
  </si>
  <si>
    <t>Zábradlie schodiska - stĺpik každých 100mm</t>
  </si>
  <si>
    <t>1,1*44*2</t>
  </si>
  <si>
    <t>1,1*65*2</t>
  </si>
  <si>
    <t>1,1*(12+25)</t>
  </si>
  <si>
    <t>141120000500.S</t>
  </si>
  <si>
    <t>Rúra oceľová nerezová lisovacia Inox d 35,0 mm, hr. steny 1,5 mm, AISI 316 L</t>
  </si>
  <si>
    <t>1397603623</t>
  </si>
  <si>
    <t>553520000100.S</t>
  </si>
  <si>
    <t>Montážny materiál k zábradliam</t>
  </si>
  <si>
    <t>eur</t>
  </si>
  <si>
    <t>-328387842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</si>
</sst>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6" fillId="0" borderId="12" xfId="0" applyNumberFormat="1" applyFont="1" applyBorder="1"/>
    <xf numFmtId="166" fontId="36" fillId="0" borderId="13" xfId="0" applyNumberFormat="1" applyFont="1" applyBorder="1"/>
    <xf numFmtId="4" fontId="3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4" fontId="39" fillId="3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  <protection locked="0"/>
    </xf>
    <xf numFmtId="0" fontId="40" fillId="0" borderId="22" xfId="0" applyFont="1" applyBorder="1" applyAlignment="1" applyProtection="1">
      <alignment vertical="center"/>
      <protection locked="0"/>
    </xf>
    <xf numFmtId="0" fontId="40" fillId="0" borderId="3" xfId="0" applyFont="1" applyBorder="1" applyAlignment="1">
      <alignment vertical="center"/>
    </xf>
    <xf numFmtId="0" fontId="39" fillId="3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39" fillId="3" borderId="19" xfId="0" applyFont="1" applyFill="1" applyBorder="1" applyAlignment="1" applyProtection="1">
      <alignment horizontal="left" vertical="center"/>
      <protection locked="0"/>
    </xf>
    <xf numFmtId="0" fontId="39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5" borderId="6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right"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lef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31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opLeftCell="A88" workbookViewId="0"/>
  </sheetViews>
  <sheetFormatPr defaultRowHeight="14.5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ht="10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7" customHeight="1">
      <c r="AR2" s="253" t="s">
        <v>5</v>
      </c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S2" s="17" t="s">
        <v>6</v>
      </c>
      <c r="BT2" s="17" t="s">
        <v>7</v>
      </c>
    </row>
    <row r="3" spans="1:74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34" t="s">
        <v>13</v>
      </c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R5" s="20"/>
      <c r="BE5" s="231" t="s">
        <v>14</v>
      </c>
      <c r="BS5" s="17" t="s">
        <v>6</v>
      </c>
    </row>
    <row r="6" spans="1:74" ht="37" customHeight="1">
      <c r="B6" s="20"/>
      <c r="D6" s="26" t="s">
        <v>15</v>
      </c>
      <c r="K6" s="236" t="s">
        <v>16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R6" s="20"/>
      <c r="BE6" s="232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32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32"/>
      <c r="BS8" s="17" t="s">
        <v>6</v>
      </c>
    </row>
    <row r="9" spans="1:74" ht="14.4" customHeight="1">
      <c r="B9" s="20"/>
      <c r="AR9" s="20"/>
      <c r="BE9" s="232"/>
      <c r="BS9" s="17" t="s">
        <v>6</v>
      </c>
    </row>
    <row r="10" spans="1:74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32"/>
      <c r="BS10" s="17" t="s">
        <v>6</v>
      </c>
    </row>
    <row r="11" spans="1:74" ht="18.5" customHeight="1">
      <c r="B11" s="20"/>
      <c r="E11" s="25" t="s">
        <v>25</v>
      </c>
      <c r="AK11" s="27" t="s">
        <v>26</v>
      </c>
      <c r="AN11" s="25" t="s">
        <v>1</v>
      </c>
      <c r="AR11" s="20"/>
      <c r="BE11" s="232"/>
      <c r="BS11" s="17" t="s">
        <v>6</v>
      </c>
    </row>
    <row r="12" spans="1:74" ht="7" customHeight="1">
      <c r="B12" s="20"/>
      <c r="AR12" s="20"/>
      <c r="BE12" s="232"/>
      <c r="BS12" s="17" t="s">
        <v>6</v>
      </c>
    </row>
    <row r="13" spans="1:74" ht="12" customHeight="1">
      <c r="B13" s="20"/>
      <c r="D13" s="27" t="s">
        <v>27</v>
      </c>
      <c r="AK13" s="27" t="s">
        <v>24</v>
      </c>
      <c r="AN13" s="29" t="s">
        <v>28</v>
      </c>
      <c r="AR13" s="20"/>
      <c r="BE13" s="232"/>
      <c r="BS13" s="17" t="s">
        <v>6</v>
      </c>
    </row>
    <row r="14" spans="1:74" ht="12.5">
      <c r="B14" s="20"/>
      <c r="E14" s="237" t="s">
        <v>28</v>
      </c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7" t="s">
        <v>26</v>
      </c>
      <c r="AN14" s="29" t="s">
        <v>28</v>
      </c>
      <c r="AR14" s="20"/>
      <c r="BE14" s="232"/>
      <c r="BS14" s="17" t="s">
        <v>6</v>
      </c>
    </row>
    <row r="15" spans="1:74" ht="7" customHeight="1">
      <c r="B15" s="20"/>
      <c r="AR15" s="20"/>
      <c r="BE15" s="232"/>
      <c r="BS15" s="17" t="s">
        <v>3</v>
      </c>
    </row>
    <row r="16" spans="1:74" ht="12" customHeight="1">
      <c r="B16" s="20"/>
      <c r="D16" s="27" t="s">
        <v>29</v>
      </c>
      <c r="AK16" s="27" t="s">
        <v>24</v>
      </c>
      <c r="AN16" s="25" t="s">
        <v>1</v>
      </c>
      <c r="AR16" s="20"/>
      <c r="BE16" s="232"/>
      <c r="BS16" s="17" t="s">
        <v>3</v>
      </c>
    </row>
    <row r="17" spans="2:71" ht="18.5" customHeight="1">
      <c r="B17" s="20"/>
      <c r="E17" s="25" t="s">
        <v>30</v>
      </c>
      <c r="AK17" s="27" t="s">
        <v>26</v>
      </c>
      <c r="AN17" s="25" t="s">
        <v>1</v>
      </c>
      <c r="AR17" s="20"/>
      <c r="BE17" s="232"/>
      <c r="BS17" s="17" t="s">
        <v>31</v>
      </c>
    </row>
    <row r="18" spans="2:71" ht="7" customHeight="1">
      <c r="B18" s="20"/>
      <c r="AR18" s="20"/>
      <c r="BE18" s="232"/>
      <c r="BS18" s="17" t="s">
        <v>6</v>
      </c>
    </row>
    <row r="19" spans="2:71" ht="12" customHeight="1">
      <c r="B19" s="20"/>
      <c r="D19" s="27" t="s">
        <v>32</v>
      </c>
      <c r="AK19" s="27" t="s">
        <v>24</v>
      </c>
      <c r="AN19" s="25" t="s">
        <v>1</v>
      </c>
      <c r="AR19" s="20"/>
      <c r="BE19" s="232"/>
      <c r="BS19" s="17" t="s">
        <v>6</v>
      </c>
    </row>
    <row r="20" spans="2:71" ht="18.5" customHeight="1">
      <c r="B20" s="20"/>
      <c r="E20" s="25" t="s">
        <v>33</v>
      </c>
      <c r="AK20" s="27" t="s">
        <v>26</v>
      </c>
      <c r="AN20" s="25" t="s">
        <v>1</v>
      </c>
      <c r="AR20" s="20"/>
      <c r="BE20" s="232"/>
      <c r="BS20" s="17" t="s">
        <v>31</v>
      </c>
    </row>
    <row r="21" spans="2:71" ht="7" customHeight="1">
      <c r="B21" s="20"/>
      <c r="AR21" s="20"/>
      <c r="BE21" s="232"/>
    </row>
    <row r="22" spans="2:71" ht="12" customHeight="1">
      <c r="B22" s="20"/>
      <c r="D22" s="27" t="s">
        <v>34</v>
      </c>
      <c r="AR22" s="20"/>
      <c r="BE22" s="232"/>
    </row>
    <row r="23" spans="2:71" ht="16.5" customHeight="1">
      <c r="B23" s="20"/>
      <c r="E23" s="239" t="s">
        <v>1</v>
      </c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R23" s="20"/>
      <c r="BE23" s="232"/>
    </row>
    <row r="24" spans="2:71" ht="7" customHeight="1">
      <c r="B24" s="20"/>
      <c r="AR24" s="20"/>
      <c r="BE24" s="232"/>
    </row>
    <row r="25" spans="2:71" ht="7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2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0">
        <f>ROUND(AG94,2)</f>
        <v>0.03</v>
      </c>
      <c r="AL26" s="241"/>
      <c r="AM26" s="241"/>
      <c r="AN26" s="241"/>
      <c r="AO26" s="241"/>
      <c r="AR26" s="32"/>
      <c r="BE26" s="232"/>
    </row>
    <row r="27" spans="2:71" s="1" customFormat="1" ht="7" customHeight="1">
      <c r="B27" s="32"/>
      <c r="AR27" s="32"/>
      <c r="BE27" s="232"/>
    </row>
    <row r="28" spans="2:71" s="1" customFormat="1" ht="12.5">
      <c r="B28" s="32"/>
      <c r="L28" s="242" t="s">
        <v>36</v>
      </c>
      <c r="M28" s="242"/>
      <c r="N28" s="242"/>
      <c r="O28" s="242"/>
      <c r="P28" s="242"/>
      <c r="W28" s="242" t="s">
        <v>37</v>
      </c>
      <c r="X28" s="242"/>
      <c r="Y28" s="242"/>
      <c r="Z28" s="242"/>
      <c r="AA28" s="242"/>
      <c r="AB28" s="242"/>
      <c r="AC28" s="242"/>
      <c r="AD28" s="242"/>
      <c r="AE28" s="242"/>
      <c r="AK28" s="242" t="s">
        <v>38</v>
      </c>
      <c r="AL28" s="242"/>
      <c r="AM28" s="242"/>
      <c r="AN28" s="242"/>
      <c r="AO28" s="242"/>
      <c r="AR28" s="32"/>
      <c r="BE28" s="232"/>
    </row>
    <row r="29" spans="2:71" s="2" customFormat="1" ht="14.4" customHeight="1">
      <c r="B29" s="36"/>
      <c r="D29" s="27" t="s">
        <v>39</v>
      </c>
      <c r="F29" s="37" t="s">
        <v>40</v>
      </c>
      <c r="L29" s="245">
        <v>0.23</v>
      </c>
      <c r="M29" s="244"/>
      <c r="N29" s="244"/>
      <c r="O29" s="244"/>
      <c r="P29" s="244"/>
      <c r="Q29" s="38"/>
      <c r="R29" s="38"/>
      <c r="S29" s="38"/>
      <c r="T29" s="38"/>
      <c r="U29" s="38"/>
      <c r="V29" s="38"/>
      <c r="W29" s="243">
        <f>ROUND(AZ94, 2)</f>
        <v>0</v>
      </c>
      <c r="X29" s="244"/>
      <c r="Y29" s="244"/>
      <c r="Z29" s="244"/>
      <c r="AA29" s="244"/>
      <c r="AB29" s="244"/>
      <c r="AC29" s="244"/>
      <c r="AD29" s="244"/>
      <c r="AE29" s="244"/>
      <c r="AF29" s="38"/>
      <c r="AG29" s="38"/>
      <c r="AH29" s="38"/>
      <c r="AI29" s="38"/>
      <c r="AJ29" s="38"/>
      <c r="AK29" s="243">
        <f>ROUND(AV94, 2)</f>
        <v>0</v>
      </c>
      <c r="AL29" s="244"/>
      <c r="AM29" s="244"/>
      <c r="AN29" s="244"/>
      <c r="AO29" s="244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33"/>
    </row>
    <row r="30" spans="2:71" s="2" customFormat="1" ht="14.4" customHeight="1">
      <c r="B30" s="36"/>
      <c r="F30" s="37" t="s">
        <v>41</v>
      </c>
      <c r="L30" s="248">
        <v>0.23</v>
      </c>
      <c r="M30" s="247"/>
      <c r="N30" s="247"/>
      <c r="O30" s="247"/>
      <c r="P30" s="247"/>
      <c r="W30" s="246">
        <f>ROUND(BA94, 2)</f>
        <v>0.03</v>
      </c>
      <c r="X30" s="247"/>
      <c r="Y30" s="247"/>
      <c r="Z30" s="247"/>
      <c r="AA30" s="247"/>
      <c r="AB30" s="247"/>
      <c r="AC30" s="247"/>
      <c r="AD30" s="247"/>
      <c r="AE30" s="247"/>
      <c r="AK30" s="246">
        <f>ROUND(AW94, 2)</f>
        <v>0.01</v>
      </c>
      <c r="AL30" s="247"/>
      <c r="AM30" s="247"/>
      <c r="AN30" s="247"/>
      <c r="AO30" s="247"/>
      <c r="AR30" s="36"/>
      <c r="BE30" s="233"/>
    </row>
    <row r="31" spans="2:71" s="2" customFormat="1" ht="14.4" hidden="1" customHeight="1">
      <c r="B31" s="36"/>
      <c r="F31" s="27" t="s">
        <v>42</v>
      </c>
      <c r="L31" s="248">
        <v>0.23</v>
      </c>
      <c r="M31" s="247"/>
      <c r="N31" s="247"/>
      <c r="O31" s="247"/>
      <c r="P31" s="247"/>
      <c r="W31" s="246">
        <f>ROUND(BB94, 2)</f>
        <v>0</v>
      </c>
      <c r="X31" s="247"/>
      <c r="Y31" s="247"/>
      <c r="Z31" s="247"/>
      <c r="AA31" s="247"/>
      <c r="AB31" s="247"/>
      <c r="AC31" s="247"/>
      <c r="AD31" s="247"/>
      <c r="AE31" s="247"/>
      <c r="AK31" s="246">
        <v>0</v>
      </c>
      <c r="AL31" s="247"/>
      <c r="AM31" s="247"/>
      <c r="AN31" s="247"/>
      <c r="AO31" s="247"/>
      <c r="AR31" s="36"/>
      <c r="BE31" s="233"/>
    </row>
    <row r="32" spans="2:71" s="2" customFormat="1" ht="14.4" hidden="1" customHeight="1">
      <c r="B32" s="36"/>
      <c r="F32" s="27" t="s">
        <v>43</v>
      </c>
      <c r="L32" s="248">
        <v>0.23</v>
      </c>
      <c r="M32" s="247"/>
      <c r="N32" s="247"/>
      <c r="O32" s="247"/>
      <c r="P32" s="247"/>
      <c r="W32" s="246">
        <f>ROUND(BC94, 2)</f>
        <v>0</v>
      </c>
      <c r="X32" s="247"/>
      <c r="Y32" s="247"/>
      <c r="Z32" s="247"/>
      <c r="AA32" s="247"/>
      <c r="AB32" s="247"/>
      <c r="AC32" s="247"/>
      <c r="AD32" s="247"/>
      <c r="AE32" s="247"/>
      <c r="AK32" s="246">
        <v>0</v>
      </c>
      <c r="AL32" s="247"/>
      <c r="AM32" s="247"/>
      <c r="AN32" s="247"/>
      <c r="AO32" s="247"/>
      <c r="AR32" s="36"/>
      <c r="BE32" s="233"/>
    </row>
    <row r="33" spans="2:57" s="2" customFormat="1" ht="14.4" hidden="1" customHeight="1">
      <c r="B33" s="36"/>
      <c r="F33" s="37" t="s">
        <v>44</v>
      </c>
      <c r="L33" s="245">
        <v>0</v>
      </c>
      <c r="M33" s="244"/>
      <c r="N33" s="244"/>
      <c r="O33" s="244"/>
      <c r="P33" s="244"/>
      <c r="Q33" s="38"/>
      <c r="R33" s="38"/>
      <c r="S33" s="38"/>
      <c r="T33" s="38"/>
      <c r="U33" s="38"/>
      <c r="V33" s="38"/>
      <c r="W33" s="243">
        <f>ROUND(BD94, 2)</f>
        <v>0</v>
      </c>
      <c r="X33" s="244"/>
      <c r="Y33" s="244"/>
      <c r="Z33" s="244"/>
      <c r="AA33" s="244"/>
      <c r="AB33" s="244"/>
      <c r="AC33" s="244"/>
      <c r="AD33" s="244"/>
      <c r="AE33" s="244"/>
      <c r="AF33" s="38"/>
      <c r="AG33" s="38"/>
      <c r="AH33" s="38"/>
      <c r="AI33" s="38"/>
      <c r="AJ33" s="38"/>
      <c r="AK33" s="243">
        <v>0</v>
      </c>
      <c r="AL33" s="244"/>
      <c r="AM33" s="244"/>
      <c r="AN33" s="244"/>
      <c r="AO33" s="244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33"/>
    </row>
    <row r="34" spans="2:57" s="1" customFormat="1" ht="7" customHeight="1">
      <c r="B34" s="32"/>
      <c r="AR34" s="32"/>
      <c r="BE34" s="232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52" t="s">
        <v>47</v>
      </c>
      <c r="Y35" s="250"/>
      <c r="Z35" s="250"/>
      <c r="AA35" s="250"/>
      <c r="AB35" s="250"/>
      <c r="AC35" s="42"/>
      <c r="AD35" s="42"/>
      <c r="AE35" s="42"/>
      <c r="AF35" s="42"/>
      <c r="AG35" s="42"/>
      <c r="AH35" s="42"/>
      <c r="AI35" s="42"/>
      <c r="AJ35" s="42"/>
      <c r="AK35" s="249">
        <f>SUM(AK26:AK33)</f>
        <v>0.04</v>
      </c>
      <c r="AL35" s="250"/>
      <c r="AM35" s="250"/>
      <c r="AN35" s="250"/>
      <c r="AO35" s="251"/>
      <c r="AP35" s="40"/>
      <c r="AQ35" s="40"/>
      <c r="AR35" s="32"/>
    </row>
    <row r="36" spans="2:57" s="1" customFormat="1" ht="7" customHeight="1">
      <c r="B36" s="32"/>
      <c r="AR36" s="32"/>
    </row>
    <row r="37" spans="2:57" s="1" customFormat="1" ht="14.4" customHeight="1">
      <c r="B37" s="32"/>
      <c r="AR37" s="32"/>
    </row>
    <row r="38" spans="2:57" ht="14.4" customHeight="1">
      <c r="B38" s="20"/>
      <c r="AR38" s="20"/>
    </row>
    <row r="39" spans="2:57" ht="14.4" customHeight="1">
      <c r="B39" s="20"/>
      <c r="AR39" s="20"/>
    </row>
    <row r="40" spans="2:57" ht="14.4" customHeight="1">
      <c r="B40" s="20"/>
      <c r="AR40" s="20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 ht="10">
      <c r="B50" s="20"/>
      <c r="AR50" s="20"/>
    </row>
    <row r="51" spans="2:44" ht="10">
      <c r="B51" s="20"/>
      <c r="AR51" s="20"/>
    </row>
    <row r="52" spans="2:44" ht="10">
      <c r="B52" s="20"/>
      <c r="AR52" s="20"/>
    </row>
    <row r="53" spans="2:44" ht="10">
      <c r="B53" s="20"/>
      <c r="AR53" s="20"/>
    </row>
    <row r="54" spans="2:44" ht="10">
      <c r="B54" s="20"/>
      <c r="AR54" s="20"/>
    </row>
    <row r="55" spans="2:44" ht="10">
      <c r="B55" s="20"/>
      <c r="AR55" s="20"/>
    </row>
    <row r="56" spans="2:44" ht="10">
      <c r="B56" s="20"/>
      <c r="AR56" s="20"/>
    </row>
    <row r="57" spans="2:44" ht="10">
      <c r="B57" s="20"/>
      <c r="AR57" s="20"/>
    </row>
    <row r="58" spans="2:44" ht="10">
      <c r="B58" s="20"/>
      <c r="AR58" s="20"/>
    </row>
    <row r="59" spans="2:44" ht="10">
      <c r="B59" s="20"/>
      <c r="AR59" s="20"/>
    </row>
    <row r="60" spans="2:44" s="1" customFormat="1" ht="12.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 ht="10">
      <c r="B61" s="20"/>
      <c r="AR61" s="20"/>
    </row>
    <row r="62" spans="2:44" ht="10">
      <c r="B62" s="20"/>
      <c r="AR62" s="20"/>
    </row>
    <row r="63" spans="2:44" ht="10">
      <c r="B63" s="20"/>
      <c r="AR63" s="20"/>
    </row>
    <row r="64" spans="2:44" s="1" customFormat="1" ht="13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 ht="10">
      <c r="B65" s="20"/>
      <c r="AR65" s="20"/>
    </row>
    <row r="66" spans="2:44" ht="10">
      <c r="B66" s="20"/>
      <c r="AR66" s="20"/>
    </row>
    <row r="67" spans="2:44" ht="10">
      <c r="B67" s="20"/>
      <c r="AR67" s="20"/>
    </row>
    <row r="68" spans="2:44" ht="10">
      <c r="B68" s="20"/>
      <c r="AR68" s="20"/>
    </row>
    <row r="69" spans="2:44" ht="10">
      <c r="B69" s="20"/>
      <c r="AR69" s="20"/>
    </row>
    <row r="70" spans="2:44" ht="10">
      <c r="B70" s="20"/>
      <c r="AR70" s="20"/>
    </row>
    <row r="71" spans="2:44" ht="10">
      <c r="B71" s="20"/>
      <c r="AR71" s="20"/>
    </row>
    <row r="72" spans="2:44" ht="10">
      <c r="B72" s="20"/>
      <c r="AR72" s="20"/>
    </row>
    <row r="73" spans="2:44" ht="10">
      <c r="B73" s="20"/>
      <c r="AR73" s="20"/>
    </row>
    <row r="74" spans="2:44" ht="10">
      <c r="B74" s="20"/>
      <c r="AR74" s="20"/>
    </row>
    <row r="75" spans="2:44" s="1" customFormat="1" ht="12.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 ht="10">
      <c r="B76" s="32"/>
      <c r="AR76" s="32"/>
    </row>
    <row r="77" spans="2:44" s="1" customFormat="1" ht="7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7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5" customHeight="1">
      <c r="B82" s="32"/>
      <c r="C82" s="21" t="s">
        <v>54</v>
      </c>
      <c r="AR82" s="32"/>
    </row>
    <row r="83" spans="1:91" s="1" customFormat="1" ht="7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Z02</v>
      </c>
      <c r="AR84" s="51"/>
    </row>
    <row r="85" spans="1:91" s="4" customFormat="1" ht="37" customHeight="1">
      <c r="B85" s="52"/>
      <c r="C85" s="53" t="s">
        <v>15</v>
      </c>
      <c r="L85" s="208" t="str">
        <f>K6</f>
        <v>Rekonštrukcia budovy pri Rajčianke 8</v>
      </c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R85" s="52"/>
    </row>
    <row r="86" spans="1:91" s="1" customFormat="1" ht="7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>k.u. Žilina, p.č.: 3694/7</v>
      </c>
      <c r="AI87" s="27" t="s">
        <v>21</v>
      </c>
      <c r="AM87" s="210" t="str">
        <f>IF(AN8= "","",AN8)</f>
        <v>26. 1. 2026</v>
      </c>
      <c r="AN87" s="210"/>
      <c r="AR87" s="32"/>
    </row>
    <row r="88" spans="1:91" s="1" customFormat="1" ht="7" customHeight="1">
      <c r="B88" s="32"/>
      <c r="AR88" s="32"/>
    </row>
    <row r="89" spans="1:91" s="1" customFormat="1" ht="15.15" customHeight="1">
      <c r="B89" s="32"/>
      <c r="C89" s="27" t="s">
        <v>23</v>
      </c>
      <c r="L89" s="3" t="str">
        <f>IF(E11= "","",E11)</f>
        <v>SSD a.s., Žilina</v>
      </c>
      <c r="AI89" s="27" t="s">
        <v>29</v>
      </c>
      <c r="AM89" s="211" t="str">
        <f>IF(E17="","",E17)</f>
        <v>Ing. Daniel Hladniš</v>
      </c>
      <c r="AN89" s="212"/>
      <c r="AO89" s="212"/>
      <c r="AP89" s="212"/>
      <c r="AR89" s="32"/>
      <c r="AS89" s="213" t="s">
        <v>55</v>
      </c>
      <c r="AT89" s="214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15" customHeight="1">
      <c r="B90" s="32"/>
      <c r="C90" s="27" t="s">
        <v>27</v>
      </c>
      <c r="L90" s="3" t="str">
        <f>IF(E14= "Vyplň údaj","",E14)</f>
        <v/>
      </c>
      <c r="AI90" s="27" t="s">
        <v>32</v>
      </c>
      <c r="AM90" s="211" t="str">
        <f>IF(E20="","",E20)</f>
        <v>CENLA, s. r. o.</v>
      </c>
      <c r="AN90" s="212"/>
      <c r="AO90" s="212"/>
      <c r="AP90" s="212"/>
      <c r="AR90" s="32"/>
      <c r="AS90" s="215"/>
      <c r="AT90" s="216"/>
      <c r="BD90" s="59"/>
    </row>
    <row r="91" spans="1:91" s="1" customFormat="1" ht="10.75" customHeight="1">
      <c r="B91" s="32"/>
      <c r="AR91" s="32"/>
      <c r="AS91" s="215"/>
      <c r="AT91" s="216"/>
      <c r="BD91" s="59"/>
    </row>
    <row r="92" spans="1:91" s="1" customFormat="1" ht="29.25" customHeight="1">
      <c r="B92" s="32"/>
      <c r="C92" s="217" t="s">
        <v>56</v>
      </c>
      <c r="D92" s="218"/>
      <c r="E92" s="218"/>
      <c r="F92" s="218"/>
      <c r="G92" s="218"/>
      <c r="H92" s="60"/>
      <c r="I92" s="220" t="s">
        <v>57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19" t="s">
        <v>58</v>
      </c>
      <c r="AH92" s="218"/>
      <c r="AI92" s="218"/>
      <c r="AJ92" s="218"/>
      <c r="AK92" s="218"/>
      <c r="AL92" s="218"/>
      <c r="AM92" s="218"/>
      <c r="AN92" s="220" t="s">
        <v>59</v>
      </c>
      <c r="AO92" s="218"/>
      <c r="AP92" s="221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75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29">
        <f>ROUND(AG95+AG96+AG101,2)</f>
        <v>0.03</v>
      </c>
      <c r="AH94" s="229"/>
      <c r="AI94" s="229"/>
      <c r="AJ94" s="229"/>
      <c r="AK94" s="229"/>
      <c r="AL94" s="229"/>
      <c r="AM94" s="229"/>
      <c r="AN94" s="230">
        <f t="shared" ref="AN94:AN101" si="0">SUM(AG94,AT94)</f>
        <v>0.04</v>
      </c>
      <c r="AO94" s="230"/>
      <c r="AP94" s="230"/>
      <c r="AQ94" s="70" t="s">
        <v>1</v>
      </c>
      <c r="AR94" s="66"/>
      <c r="AS94" s="71">
        <f>ROUND(AS95+AS96+AS101,2)</f>
        <v>0</v>
      </c>
      <c r="AT94" s="72">
        <f t="shared" ref="AT94:AT101" si="1">ROUND(SUM(AV94:AW94),2)</f>
        <v>0.01</v>
      </c>
      <c r="AU94" s="73">
        <f>ROUND(AU95+AU96+AU101,5)</f>
        <v>0</v>
      </c>
      <c r="AV94" s="72">
        <f>ROUND(AZ94*L29,2)</f>
        <v>0</v>
      </c>
      <c r="AW94" s="72">
        <f>ROUND(BA94*L30,2)</f>
        <v>0.01</v>
      </c>
      <c r="AX94" s="72">
        <f>ROUND(BB94*L29,2)</f>
        <v>0</v>
      </c>
      <c r="AY94" s="72">
        <f>ROUND(BC94*L30,2)</f>
        <v>0</v>
      </c>
      <c r="AZ94" s="72">
        <f>ROUND(AZ95+AZ96+AZ101,2)</f>
        <v>0</v>
      </c>
      <c r="BA94" s="72">
        <f>ROUND(BA95+BA96+BA101,2)</f>
        <v>0.03</v>
      </c>
      <c r="BB94" s="72">
        <f>ROUND(BB95+BB96+BB101,2)</f>
        <v>0</v>
      </c>
      <c r="BC94" s="72">
        <f>ROUND(BC95+BC96+BC101,2)</f>
        <v>0</v>
      </c>
      <c r="BD94" s="74">
        <f>ROUND(BD95+BD96+BD101,2)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16.5" customHeight="1">
      <c r="A95" s="77" t="s">
        <v>79</v>
      </c>
      <c r="B95" s="78"/>
      <c r="C95" s="79"/>
      <c r="D95" s="224" t="s">
        <v>80</v>
      </c>
      <c r="E95" s="224"/>
      <c r="F95" s="224"/>
      <c r="G95" s="224"/>
      <c r="H95" s="224"/>
      <c r="I95" s="80"/>
      <c r="J95" s="224" t="s">
        <v>81</v>
      </c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2">
        <f>'I. Etapa - Príprava nosne...'!J30</f>
        <v>0.03</v>
      </c>
      <c r="AH95" s="223"/>
      <c r="AI95" s="223"/>
      <c r="AJ95" s="223"/>
      <c r="AK95" s="223"/>
      <c r="AL95" s="223"/>
      <c r="AM95" s="223"/>
      <c r="AN95" s="222">
        <f t="shared" si="0"/>
        <v>0.04</v>
      </c>
      <c r="AO95" s="223"/>
      <c r="AP95" s="223"/>
      <c r="AQ95" s="81" t="s">
        <v>82</v>
      </c>
      <c r="AR95" s="78"/>
      <c r="AS95" s="82">
        <v>0</v>
      </c>
      <c r="AT95" s="83">
        <f t="shared" si="1"/>
        <v>0.01</v>
      </c>
      <c r="AU95" s="84">
        <f>'I. Etapa - Príprava nosne...'!P133</f>
        <v>0</v>
      </c>
      <c r="AV95" s="83">
        <f>'I. Etapa - Príprava nosne...'!J33</f>
        <v>0</v>
      </c>
      <c r="AW95" s="83">
        <f>'I. Etapa - Príprava nosne...'!J34</f>
        <v>0.01</v>
      </c>
      <c r="AX95" s="83">
        <f>'I. Etapa - Príprava nosne...'!J35</f>
        <v>0</v>
      </c>
      <c r="AY95" s="83">
        <f>'I. Etapa - Príprava nosne...'!J36</f>
        <v>0</v>
      </c>
      <c r="AZ95" s="83">
        <f>'I. Etapa - Príprava nosne...'!F33</f>
        <v>0</v>
      </c>
      <c r="BA95" s="83">
        <f>'I. Etapa - Príprava nosne...'!F34</f>
        <v>0.03</v>
      </c>
      <c r="BB95" s="83">
        <f>'I. Etapa - Príprava nosne...'!F35</f>
        <v>0</v>
      </c>
      <c r="BC95" s="83">
        <f>'I. Etapa - Príprava nosne...'!F36</f>
        <v>0</v>
      </c>
      <c r="BD95" s="85">
        <f>'I. Etapa - Príprava nosne...'!F37</f>
        <v>0</v>
      </c>
      <c r="BT95" s="86" t="s">
        <v>83</v>
      </c>
      <c r="BV95" s="86" t="s">
        <v>77</v>
      </c>
      <c r="BW95" s="86" t="s">
        <v>84</v>
      </c>
      <c r="BX95" s="86" t="s">
        <v>4</v>
      </c>
      <c r="CL95" s="86" t="s">
        <v>1</v>
      </c>
      <c r="CM95" s="86" t="s">
        <v>75</v>
      </c>
    </row>
    <row r="96" spans="1:91" s="6" customFormat="1" ht="24.75" customHeight="1">
      <c r="B96" s="78"/>
      <c r="C96" s="79"/>
      <c r="D96" s="224" t="s">
        <v>85</v>
      </c>
      <c r="E96" s="224"/>
      <c r="F96" s="224"/>
      <c r="G96" s="224"/>
      <c r="H96" s="224"/>
      <c r="I96" s="80"/>
      <c r="J96" s="224" t="s">
        <v>86</v>
      </c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5">
        <f>ROUND(SUM(AG97:AG100),2)</f>
        <v>0</v>
      </c>
      <c r="AH96" s="223"/>
      <c r="AI96" s="223"/>
      <c r="AJ96" s="223"/>
      <c r="AK96" s="223"/>
      <c r="AL96" s="223"/>
      <c r="AM96" s="223"/>
      <c r="AN96" s="222">
        <f t="shared" si="0"/>
        <v>0</v>
      </c>
      <c r="AO96" s="223"/>
      <c r="AP96" s="223"/>
      <c r="AQ96" s="81" t="s">
        <v>82</v>
      </c>
      <c r="AR96" s="78"/>
      <c r="AS96" s="82">
        <f>ROUND(SUM(AS97:AS100),2)</f>
        <v>0</v>
      </c>
      <c r="AT96" s="83">
        <f t="shared" si="1"/>
        <v>0</v>
      </c>
      <c r="AU96" s="84">
        <f>ROUND(SUM(AU97:AU100),5)</f>
        <v>0</v>
      </c>
      <c r="AV96" s="83">
        <f>ROUND(AZ96*L29,2)</f>
        <v>0</v>
      </c>
      <c r="AW96" s="83">
        <f>ROUND(BA96*L30,2)</f>
        <v>0</v>
      </c>
      <c r="AX96" s="83">
        <f>ROUND(BB96*L29,2)</f>
        <v>0</v>
      </c>
      <c r="AY96" s="83">
        <f>ROUND(BC96*L30,2)</f>
        <v>0</v>
      </c>
      <c r="AZ96" s="83">
        <f>ROUND(SUM(AZ97:AZ100),2)</f>
        <v>0</v>
      </c>
      <c r="BA96" s="83">
        <f>ROUND(SUM(BA97:BA100),2)</f>
        <v>0</v>
      </c>
      <c r="BB96" s="83">
        <f>ROUND(SUM(BB97:BB100),2)</f>
        <v>0</v>
      </c>
      <c r="BC96" s="83">
        <f>ROUND(SUM(BC97:BC100),2)</f>
        <v>0</v>
      </c>
      <c r="BD96" s="85">
        <f>ROUND(SUM(BD97:BD100),2)</f>
        <v>0</v>
      </c>
      <c r="BS96" s="86" t="s">
        <v>74</v>
      </c>
      <c r="BT96" s="86" t="s">
        <v>83</v>
      </c>
      <c r="BU96" s="86" t="s">
        <v>76</v>
      </c>
      <c r="BV96" s="86" t="s">
        <v>77</v>
      </c>
      <c r="BW96" s="86" t="s">
        <v>87</v>
      </c>
      <c r="BX96" s="86" t="s">
        <v>4</v>
      </c>
      <c r="CL96" s="86" t="s">
        <v>1</v>
      </c>
      <c r="CM96" s="86" t="s">
        <v>75</v>
      </c>
    </row>
    <row r="97" spans="1:91" s="3" customFormat="1" ht="16.5" customHeight="1">
      <c r="A97" s="77" t="s">
        <v>79</v>
      </c>
      <c r="B97" s="51"/>
      <c r="C97" s="9"/>
      <c r="D97" s="9"/>
      <c r="E97" s="226" t="s">
        <v>88</v>
      </c>
      <c r="F97" s="226"/>
      <c r="G97" s="226"/>
      <c r="H97" s="226"/>
      <c r="I97" s="226"/>
      <c r="J97" s="9"/>
      <c r="K97" s="226" t="s">
        <v>89</v>
      </c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26"/>
      <c r="X97" s="226"/>
      <c r="Y97" s="226"/>
      <c r="Z97" s="226"/>
      <c r="AA97" s="226"/>
      <c r="AB97" s="226"/>
      <c r="AC97" s="226"/>
      <c r="AD97" s="226"/>
      <c r="AE97" s="226"/>
      <c r="AF97" s="226"/>
      <c r="AG97" s="227">
        <f>'II.A - Architektúra'!J32</f>
        <v>0</v>
      </c>
      <c r="AH97" s="228"/>
      <c r="AI97" s="228"/>
      <c r="AJ97" s="228"/>
      <c r="AK97" s="228"/>
      <c r="AL97" s="228"/>
      <c r="AM97" s="228"/>
      <c r="AN97" s="227">
        <f t="shared" si="0"/>
        <v>0</v>
      </c>
      <c r="AO97" s="228"/>
      <c r="AP97" s="228"/>
      <c r="AQ97" s="87" t="s">
        <v>90</v>
      </c>
      <c r="AR97" s="51"/>
      <c r="AS97" s="88">
        <v>0</v>
      </c>
      <c r="AT97" s="89">
        <f t="shared" si="1"/>
        <v>0</v>
      </c>
      <c r="AU97" s="90">
        <f>'II.A - Architektúra'!P135</f>
        <v>0</v>
      </c>
      <c r="AV97" s="89">
        <f>'II.A - Architektúra'!J35</f>
        <v>0</v>
      </c>
      <c r="AW97" s="89">
        <f>'II.A - Architektúra'!J36</f>
        <v>0</v>
      </c>
      <c r="AX97" s="89">
        <f>'II.A - Architektúra'!J37</f>
        <v>0</v>
      </c>
      <c r="AY97" s="89">
        <f>'II.A - Architektúra'!J38</f>
        <v>0</v>
      </c>
      <c r="AZ97" s="89">
        <f>'II.A - Architektúra'!F35</f>
        <v>0</v>
      </c>
      <c r="BA97" s="89">
        <f>'II.A - Architektúra'!F36</f>
        <v>0</v>
      </c>
      <c r="BB97" s="89">
        <f>'II.A - Architektúra'!F37</f>
        <v>0</v>
      </c>
      <c r="BC97" s="89">
        <f>'II.A - Architektúra'!F38</f>
        <v>0</v>
      </c>
      <c r="BD97" s="91">
        <f>'II.A - Architektúra'!F39</f>
        <v>0</v>
      </c>
      <c r="BT97" s="25" t="s">
        <v>91</v>
      </c>
      <c r="BV97" s="25" t="s">
        <v>77</v>
      </c>
      <c r="BW97" s="25" t="s">
        <v>92</v>
      </c>
      <c r="BX97" s="25" t="s">
        <v>87</v>
      </c>
      <c r="CL97" s="25" t="s">
        <v>1</v>
      </c>
    </row>
    <row r="98" spans="1:91" s="3" customFormat="1" ht="16.5" customHeight="1">
      <c r="A98" s="77" t="s">
        <v>79</v>
      </c>
      <c r="B98" s="51"/>
      <c r="C98" s="9"/>
      <c r="D98" s="9"/>
      <c r="E98" s="226" t="s">
        <v>93</v>
      </c>
      <c r="F98" s="226"/>
      <c r="G98" s="226"/>
      <c r="H98" s="226"/>
      <c r="I98" s="226"/>
      <c r="J98" s="9"/>
      <c r="K98" s="226" t="s">
        <v>94</v>
      </c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27">
        <f>'II.B - Elektroinštalácie'!J32</f>
        <v>0</v>
      </c>
      <c r="AH98" s="228"/>
      <c r="AI98" s="228"/>
      <c r="AJ98" s="228"/>
      <c r="AK98" s="228"/>
      <c r="AL98" s="228"/>
      <c r="AM98" s="228"/>
      <c r="AN98" s="227">
        <f t="shared" si="0"/>
        <v>0</v>
      </c>
      <c r="AO98" s="228"/>
      <c r="AP98" s="228"/>
      <c r="AQ98" s="87" t="s">
        <v>90</v>
      </c>
      <c r="AR98" s="51"/>
      <c r="AS98" s="88">
        <v>0</v>
      </c>
      <c r="AT98" s="89">
        <f t="shared" si="1"/>
        <v>0</v>
      </c>
      <c r="AU98" s="90">
        <f>'II.B - Elektroinštalácie'!P122</f>
        <v>0</v>
      </c>
      <c r="AV98" s="89">
        <f>'II.B - Elektroinštalácie'!J35</f>
        <v>0</v>
      </c>
      <c r="AW98" s="89">
        <f>'II.B - Elektroinštalácie'!J36</f>
        <v>0</v>
      </c>
      <c r="AX98" s="89">
        <f>'II.B - Elektroinštalácie'!J37</f>
        <v>0</v>
      </c>
      <c r="AY98" s="89">
        <f>'II.B - Elektroinštalácie'!J38</f>
        <v>0</v>
      </c>
      <c r="AZ98" s="89">
        <f>'II.B - Elektroinštalácie'!F35</f>
        <v>0</v>
      </c>
      <c r="BA98" s="89">
        <f>'II.B - Elektroinštalácie'!F36</f>
        <v>0</v>
      </c>
      <c r="BB98" s="89">
        <f>'II.B - Elektroinštalácie'!F37</f>
        <v>0</v>
      </c>
      <c r="BC98" s="89">
        <f>'II.B - Elektroinštalácie'!F38</f>
        <v>0</v>
      </c>
      <c r="BD98" s="91">
        <f>'II.B - Elektroinštalácie'!F39</f>
        <v>0</v>
      </c>
      <c r="BT98" s="25" t="s">
        <v>91</v>
      </c>
      <c r="BV98" s="25" t="s">
        <v>77</v>
      </c>
      <c r="BW98" s="25" t="s">
        <v>95</v>
      </c>
      <c r="BX98" s="25" t="s">
        <v>87</v>
      </c>
      <c r="CL98" s="25" t="s">
        <v>1</v>
      </c>
    </row>
    <row r="99" spans="1:91" s="3" customFormat="1" ht="16.5" customHeight="1">
      <c r="A99" s="77" t="s">
        <v>79</v>
      </c>
      <c r="B99" s="51"/>
      <c r="C99" s="9"/>
      <c r="D99" s="9"/>
      <c r="E99" s="226" t="s">
        <v>96</v>
      </c>
      <c r="F99" s="226"/>
      <c r="G99" s="226"/>
      <c r="H99" s="226"/>
      <c r="I99" s="226"/>
      <c r="J99" s="9"/>
      <c r="K99" s="226" t="s">
        <v>97</v>
      </c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6"/>
      <c r="W99" s="226"/>
      <c r="X99" s="226"/>
      <c r="Y99" s="226"/>
      <c r="Z99" s="226"/>
      <c r="AA99" s="226"/>
      <c r="AB99" s="226"/>
      <c r="AC99" s="226"/>
      <c r="AD99" s="226"/>
      <c r="AE99" s="226"/>
      <c r="AF99" s="226"/>
      <c r="AG99" s="227">
        <f>'II.C - Vzduchotechnika'!J32</f>
        <v>0</v>
      </c>
      <c r="AH99" s="228"/>
      <c r="AI99" s="228"/>
      <c r="AJ99" s="228"/>
      <c r="AK99" s="228"/>
      <c r="AL99" s="228"/>
      <c r="AM99" s="228"/>
      <c r="AN99" s="227">
        <f t="shared" si="0"/>
        <v>0</v>
      </c>
      <c r="AO99" s="228"/>
      <c r="AP99" s="228"/>
      <c r="AQ99" s="87" t="s">
        <v>90</v>
      </c>
      <c r="AR99" s="51"/>
      <c r="AS99" s="88">
        <v>0</v>
      </c>
      <c r="AT99" s="89">
        <f t="shared" si="1"/>
        <v>0</v>
      </c>
      <c r="AU99" s="90">
        <f>'II.C - Vzduchotechnika'!P123</f>
        <v>0</v>
      </c>
      <c r="AV99" s="89">
        <f>'II.C - Vzduchotechnika'!J35</f>
        <v>0</v>
      </c>
      <c r="AW99" s="89">
        <f>'II.C - Vzduchotechnika'!J36</f>
        <v>0</v>
      </c>
      <c r="AX99" s="89">
        <f>'II.C - Vzduchotechnika'!J37</f>
        <v>0</v>
      </c>
      <c r="AY99" s="89">
        <f>'II.C - Vzduchotechnika'!J38</f>
        <v>0</v>
      </c>
      <c r="AZ99" s="89">
        <f>'II.C - Vzduchotechnika'!F35</f>
        <v>0</v>
      </c>
      <c r="BA99" s="89">
        <f>'II.C - Vzduchotechnika'!F36</f>
        <v>0</v>
      </c>
      <c r="BB99" s="89">
        <f>'II.C - Vzduchotechnika'!F37</f>
        <v>0</v>
      </c>
      <c r="BC99" s="89">
        <f>'II.C - Vzduchotechnika'!F38</f>
        <v>0</v>
      </c>
      <c r="BD99" s="91">
        <f>'II.C - Vzduchotechnika'!F39</f>
        <v>0</v>
      </c>
      <c r="BT99" s="25" t="s">
        <v>91</v>
      </c>
      <c r="BV99" s="25" t="s">
        <v>77</v>
      </c>
      <c r="BW99" s="25" t="s">
        <v>98</v>
      </c>
      <c r="BX99" s="25" t="s">
        <v>87</v>
      </c>
      <c r="CL99" s="25" t="s">
        <v>1</v>
      </c>
    </row>
    <row r="100" spans="1:91" s="3" customFormat="1" ht="16.5" customHeight="1">
      <c r="A100" s="77" t="s">
        <v>79</v>
      </c>
      <c r="B100" s="51"/>
      <c r="C100" s="9"/>
      <c r="D100" s="9"/>
      <c r="E100" s="226" t="s">
        <v>99</v>
      </c>
      <c r="F100" s="226"/>
      <c r="G100" s="226"/>
      <c r="H100" s="226"/>
      <c r="I100" s="226"/>
      <c r="J100" s="9"/>
      <c r="K100" s="226" t="s">
        <v>100</v>
      </c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27">
        <f>'II.D - Zdravotechnika a V...'!J32</f>
        <v>0</v>
      </c>
      <c r="AH100" s="228"/>
      <c r="AI100" s="228"/>
      <c r="AJ100" s="228"/>
      <c r="AK100" s="228"/>
      <c r="AL100" s="228"/>
      <c r="AM100" s="228"/>
      <c r="AN100" s="227">
        <f t="shared" si="0"/>
        <v>0</v>
      </c>
      <c r="AO100" s="228"/>
      <c r="AP100" s="228"/>
      <c r="AQ100" s="87" t="s">
        <v>90</v>
      </c>
      <c r="AR100" s="51"/>
      <c r="AS100" s="88">
        <v>0</v>
      </c>
      <c r="AT100" s="89">
        <f t="shared" si="1"/>
        <v>0</v>
      </c>
      <c r="AU100" s="90">
        <f>'II.D - Zdravotechnika a V...'!P128</f>
        <v>0</v>
      </c>
      <c r="AV100" s="89">
        <f>'II.D - Zdravotechnika a V...'!J35</f>
        <v>0</v>
      </c>
      <c r="AW100" s="89">
        <f>'II.D - Zdravotechnika a V...'!J36</f>
        <v>0</v>
      </c>
      <c r="AX100" s="89">
        <f>'II.D - Zdravotechnika a V...'!J37</f>
        <v>0</v>
      </c>
      <c r="AY100" s="89">
        <f>'II.D - Zdravotechnika a V...'!J38</f>
        <v>0</v>
      </c>
      <c r="AZ100" s="89">
        <f>'II.D - Zdravotechnika a V...'!F35</f>
        <v>0</v>
      </c>
      <c r="BA100" s="89">
        <f>'II.D - Zdravotechnika a V...'!F36</f>
        <v>0</v>
      </c>
      <c r="BB100" s="89">
        <f>'II.D - Zdravotechnika a V...'!F37</f>
        <v>0</v>
      </c>
      <c r="BC100" s="89">
        <f>'II.D - Zdravotechnika a V...'!F38</f>
        <v>0</v>
      </c>
      <c r="BD100" s="91">
        <f>'II.D - Zdravotechnika a V...'!F39</f>
        <v>0</v>
      </c>
      <c r="BT100" s="25" t="s">
        <v>91</v>
      </c>
      <c r="BV100" s="25" t="s">
        <v>77</v>
      </c>
      <c r="BW100" s="25" t="s">
        <v>101</v>
      </c>
      <c r="BX100" s="25" t="s">
        <v>87</v>
      </c>
      <c r="CL100" s="25" t="s">
        <v>1</v>
      </c>
    </row>
    <row r="101" spans="1:91" s="6" customFormat="1" ht="24.75" customHeight="1">
      <c r="A101" s="77" t="s">
        <v>79</v>
      </c>
      <c r="B101" s="78"/>
      <c r="C101" s="79"/>
      <c r="D101" s="224" t="s">
        <v>102</v>
      </c>
      <c r="E101" s="224"/>
      <c r="F101" s="224"/>
      <c r="G101" s="224"/>
      <c r="H101" s="224"/>
      <c r="I101" s="80"/>
      <c r="J101" s="224" t="s">
        <v>103</v>
      </c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2">
        <f>'III. Etapa - Exteriérové ...'!J30</f>
        <v>0</v>
      </c>
      <c r="AH101" s="223"/>
      <c r="AI101" s="223"/>
      <c r="AJ101" s="223"/>
      <c r="AK101" s="223"/>
      <c r="AL101" s="223"/>
      <c r="AM101" s="223"/>
      <c r="AN101" s="222">
        <f t="shared" si="0"/>
        <v>0</v>
      </c>
      <c r="AO101" s="223"/>
      <c r="AP101" s="223"/>
      <c r="AQ101" s="81" t="s">
        <v>82</v>
      </c>
      <c r="AR101" s="78"/>
      <c r="AS101" s="92">
        <v>0</v>
      </c>
      <c r="AT101" s="93">
        <f t="shared" si="1"/>
        <v>0</v>
      </c>
      <c r="AU101" s="94">
        <f>'III. Etapa - Exteriérové ...'!P122</f>
        <v>0</v>
      </c>
      <c r="AV101" s="93">
        <f>'III. Etapa - Exteriérové ...'!J33</f>
        <v>0</v>
      </c>
      <c r="AW101" s="93">
        <f>'III. Etapa - Exteriérové ...'!J34</f>
        <v>0</v>
      </c>
      <c r="AX101" s="93">
        <f>'III. Etapa - Exteriérové ...'!J35</f>
        <v>0</v>
      </c>
      <c r="AY101" s="93">
        <f>'III. Etapa - Exteriérové ...'!J36</f>
        <v>0</v>
      </c>
      <c r="AZ101" s="93">
        <f>'III. Etapa - Exteriérové ...'!F33</f>
        <v>0</v>
      </c>
      <c r="BA101" s="93">
        <f>'III. Etapa - Exteriérové ...'!F34</f>
        <v>0</v>
      </c>
      <c r="BB101" s="93">
        <f>'III. Etapa - Exteriérové ...'!F35</f>
        <v>0</v>
      </c>
      <c r="BC101" s="93">
        <f>'III. Etapa - Exteriérové ...'!F36</f>
        <v>0</v>
      </c>
      <c r="BD101" s="95">
        <f>'III. Etapa - Exteriérové ...'!F37</f>
        <v>0</v>
      </c>
      <c r="BT101" s="86" t="s">
        <v>83</v>
      </c>
      <c r="BV101" s="86" t="s">
        <v>77</v>
      </c>
      <c r="BW101" s="86" t="s">
        <v>104</v>
      </c>
      <c r="BX101" s="86" t="s">
        <v>4</v>
      </c>
      <c r="CL101" s="86" t="s">
        <v>1</v>
      </c>
      <c r="CM101" s="86" t="s">
        <v>75</v>
      </c>
    </row>
    <row r="102" spans="1:91" s="1" customFormat="1" ht="30" customHeight="1">
      <c r="B102" s="32"/>
      <c r="AR102" s="32"/>
    </row>
    <row r="103" spans="1:91" s="1" customFormat="1" ht="7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32"/>
    </row>
  </sheetData>
  <mergeCells count="66">
    <mergeCell ref="AR2:BE2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AN100:AP100"/>
    <mergeCell ref="AG100:AM100"/>
    <mergeCell ref="E100:I100"/>
    <mergeCell ref="K100:AF100"/>
    <mergeCell ref="AN101:AP101"/>
    <mergeCell ref="AG101:AM101"/>
    <mergeCell ref="D101:H101"/>
    <mergeCell ref="J101:AF101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D96:H96"/>
    <mergeCell ref="J96:AF96"/>
    <mergeCell ref="AN96:AP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N95:AP95"/>
    <mergeCell ref="D95:H95"/>
    <mergeCell ref="J95:AF95"/>
    <mergeCell ref="AG95:AM95"/>
    <mergeCell ref="AG94:AM94"/>
    <mergeCell ref="AN94:AP94"/>
    <mergeCell ref="L85:AJ85"/>
    <mergeCell ref="AM87:AN87"/>
    <mergeCell ref="AM89:AP89"/>
    <mergeCell ref="AS89:AT91"/>
    <mergeCell ref="AM90:AP90"/>
  </mergeCells>
  <hyperlinks>
    <hyperlink ref="A95" location="'I. Etapa - Príprava nosne...'!C2" display="/" xr:uid="{00000000-0004-0000-0000-000000000000}"/>
    <hyperlink ref="A97" location="'II.A - Architektúra'!C2" display="/" xr:uid="{00000000-0004-0000-0000-000001000000}"/>
    <hyperlink ref="A98" location="'II.B - Elektroinštalácie'!C2" display="/" xr:uid="{00000000-0004-0000-0000-000002000000}"/>
    <hyperlink ref="A99" location="'II.C - Vzduchotechnika'!C2" display="/" xr:uid="{00000000-0004-0000-0000-000003000000}"/>
    <hyperlink ref="A100" location="'II.D - Zdravotechnika a V...'!C2" display="/" xr:uid="{00000000-0004-0000-0000-000004000000}"/>
    <hyperlink ref="A101" location="'III. Etapa - Exteriérové 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25"/>
  <sheetViews>
    <sheetView showGridLines="0" topLeftCell="A152" workbookViewId="0">
      <selection activeCell="I171" sqref="I171"/>
    </sheetView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53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84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105</v>
      </c>
      <c r="L4" s="20"/>
      <c r="M4" s="96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Rekonštrukcia budovy pri Rajčianke 8</v>
      </c>
      <c r="F7" s="255"/>
      <c r="G7" s="255"/>
      <c r="H7" s="255"/>
      <c r="L7" s="20"/>
    </row>
    <row r="8" spans="2:46" s="1" customFormat="1" ht="12" customHeight="1">
      <c r="B8" s="32"/>
      <c r="D8" s="27" t="s">
        <v>106</v>
      </c>
      <c r="L8" s="32"/>
    </row>
    <row r="9" spans="2:46" s="1" customFormat="1" ht="16.5" customHeight="1">
      <c r="B9" s="32"/>
      <c r="E9" s="208" t="s">
        <v>107</v>
      </c>
      <c r="F9" s="256"/>
      <c r="G9" s="256"/>
      <c r="H9" s="256"/>
      <c r="L9" s="32"/>
    </row>
    <row r="10" spans="2:46" s="1" customFormat="1" ht="10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26. 1. 2026</v>
      </c>
      <c r="L12" s="32"/>
    </row>
    <row r="13" spans="2:46" s="1" customFormat="1" ht="10.75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7" t="str">
        <f>'Rekapitulácia stavby'!E14</f>
        <v>Vyplň údaj</v>
      </c>
      <c r="F18" s="234"/>
      <c r="G18" s="234"/>
      <c r="H18" s="234"/>
      <c r="I18" s="27" t="s">
        <v>26</v>
      </c>
      <c r="J18" s="28" t="str">
        <f>'Rekapitulácia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26</v>
      </c>
      <c r="J24" s="25" t="s">
        <v>1</v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7"/>
      <c r="E27" s="239" t="s">
        <v>1</v>
      </c>
      <c r="F27" s="239"/>
      <c r="G27" s="239"/>
      <c r="H27" s="239"/>
      <c r="L27" s="97"/>
    </row>
    <row r="28" spans="2:12" s="1" customFormat="1" ht="7" customHeight="1">
      <c r="B28" s="32"/>
      <c r="L28" s="32"/>
    </row>
    <row r="29" spans="2:12" s="1" customFormat="1" ht="7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4" customHeight="1">
      <c r="B30" s="32"/>
      <c r="D30" s="98" t="s">
        <v>35</v>
      </c>
      <c r="J30" s="69">
        <f>ROUND(J133, 2)</f>
        <v>0.03</v>
      </c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customHeight="1">
      <c r="B33" s="32"/>
      <c r="D33" s="58" t="s">
        <v>39</v>
      </c>
      <c r="E33" s="37" t="s">
        <v>40</v>
      </c>
      <c r="F33" s="99">
        <f>ROUND((SUM(BE133:BE324)),  2)</f>
        <v>0</v>
      </c>
      <c r="G33" s="100"/>
      <c r="H33" s="100"/>
      <c r="I33" s="101">
        <v>0.23</v>
      </c>
      <c r="J33" s="99">
        <f>ROUND(((SUM(BE133:BE324))*I33),  2)</f>
        <v>0</v>
      </c>
      <c r="L33" s="32"/>
    </row>
    <row r="34" spans="2:12" s="1" customFormat="1" ht="14.4" customHeight="1">
      <c r="B34" s="32"/>
      <c r="E34" s="37" t="s">
        <v>41</v>
      </c>
      <c r="F34" s="89">
        <f>ROUND((SUM(BF133:BF324)),  2)</f>
        <v>0.03</v>
      </c>
      <c r="I34" s="102">
        <v>0.23</v>
      </c>
      <c r="J34" s="89">
        <f>ROUND(((SUM(BF133:BF324))*I34),  2)</f>
        <v>0.01</v>
      </c>
      <c r="L34" s="32"/>
    </row>
    <row r="35" spans="2:12" s="1" customFormat="1" ht="14.4" hidden="1" customHeight="1">
      <c r="B35" s="32"/>
      <c r="E35" s="27" t="s">
        <v>42</v>
      </c>
      <c r="F35" s="89">
        <f>ROUND((SUM(BG133:BG324)),  2)</f>
        <v>0</v>
      </c>
      <c r="I35" s="102">
        <v>0.23</v>
      </c>
      <c r="J35" s="89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89">
        <f>ROUND((SUM(BH133:BH324)),  2)</f>
        <v>0</v>
      </c>
      <c r="I36" s="102">
        <v>0.23</v>
      </c>
      <c r="J36" s="89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9">
        <f>ROUND((SUM(BI133:BI324)),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7" customHeight="1">
      <c r="B38" s="32"/>
      <c r="L38" s="32"/>
    </row>
    <row r="39" spans="2:12" s="1" customFormat="1" ht="25.4" customHeight="1">
      <c r="B39" s="32"/>
      <c r="C39" s="103"/>
      <c r="D39" s="104" t="s">
        <v>45</v>
      </c>
      <c r="E39" s="60"/>
      <c r="F39" s="60"/>
      <c r="G39" s="105" t="s">
        <v>46</v>
      </c>
      <c r="H39" s="106" t="s">
        <v>47</v>
      </c>
      <c r="I39" s="60"/>
      <c r="J39" s="107">
        <f>SUM(J30:J37)</f>
        <v>0.04</v>
      </c>
      <c r="K39" s="10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5" hidden="1" customHeight="1">
      <c r="B82" s="32"/>
      <c r="C82" s="21" t="s">
        <v>108</v>
      </c>
      <c r="L82" s="32"/>
    </row>
    <row r="83" spans="2:47" s="1" customFormat="1" ht="7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54" t="str">
        <f>E7</f>
        <v>Rekonštrukcia budovy pri Rajčianke 8</v>
      </c>
      <c r="F85" s="255"/>
      <c r="G85" s="255"/>
      <c r="H85" s="255"/>
      <c r="L85" s="32"/>
    </row>
    <row r="86" spans="2:47" s="1" customFormat="1" ht="12" hidden="1" customHeight="1">
      <c r="B86" s="32"/>
      <c r="C86" s="27" t="s">
        <v>106</v>
      </c>
      <c r="L86" s="32"/>
    </row>
    <row r="87" spans="2:47" s="1" customFormat="1" ht="16.5" hidden="1" customHeight="1">
      <c r="B87" s="32"/>
      <c r="E87" s="208" t="str">
        <f>E9</f>
        <v>I. Etapa - Príprava nosnej konštrukcie</v>
      </c>
      <c r="F87" s="256"/>
      <c r="G87" s="256"/>
      <c r="H87" s="256"/>
      <c r="L87" s="32"/>
    </row>
    <row r="88" spans="2:47" s="1" customFormat="1" ht="7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>k.u. Žilina, p.č.: 3694/7</v>
      </c>
      <c r="I89" s="27" t="s">
        <v>21</v>
      </c>
      <c r="J89" s="55" t="str">
        <f>IF(J12="","",J12)</f>
        <v>26. 1. 2026</v>
      </c>
      <c r="L89" s="32"/>
    </row>
    <row r="90" spans="2:47" s="1" customFormat="1" ht="7" hidden="1" customHeight="1">
      <c r="B90" s="32"/>
      <c r="L90" s="32"/>
    </row>
    <row r="91" spans="2:47" s="1" customFormat="1" ht="15.15" hidden="1" customHeight="1">
      <c r="B91" s="32"/>
      <c r="C91" s="27" t="s">
        <v>23</v>
      </c>
      <c r="F91" s="25" t="str">
        <f>E15</f>
        <v>SSD a.s., Žilina</v>
      </c>
      <c r="I91" s="27" t="s">
        <v>29</v>
      </c>
      <c r="J91" s="30" t="str">
        <f>E21</f>
        <v>Ing. Daniel Hladniš</v>
      </c>
      <c r="L91" s="32"/>
    </row>
    <row r="92" spans="2:47" s="1" customFormat="1" ht="15.15" hidden="1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CENLA, s. r. o.</v>
      </c>
      <c r="L92" s="32"/>
    </row>
    <row r="93" spans="2:47" s="1" customFormat="1" ht="10.25" hidden="1" customHeight="1">
      <c r="B93" s="32"/>
      <c r="L93" s="32"/>
    </row>
    <row r="94" spans="2:47" s="1" customFormat="1" ht="29.25" hidden="1" customHeight="1">
      <c r="B94" s="32"/>
      <c r="C94" s="111" t="s">
        <v>109</v>
      </c>
      <c r="D94" s="103"/>
      <c r="E94" s="103"/>
      <c r="F94" s="103"/>
      <c r="G94" s="103"/>
      <c r="H94" s="103"/>
      <c r="I94" s="103"/>
      <c r="J94" s="112" t="s">
        <v>110</v>
      </c>
      <c r="K94" s="103"/>
      <c r="L94" s="32"/>
    </row>
    <row r="95" spans="2:47" s="1" customFormat="1" ht="10.25" hidden="1" customHeight="1">
      <c r="B95" s="32"/>
      <c r="L95" s="32"/>
    </row>
    <row r="96" spans="2:47" s="1" customFormat="1" ht="22.75" hidden="1" customHeight="1">
      <c r="B96" s="32"/>
      <c r="C96" s="113" t="s">
        <v>111</v>
      </c>
      <c r="J96" s="69">
        <f>J133</f>
        <v>0.03</v>
      </c>
      <c r="L96" s="32"/>
      <c r="AU96" s="17" t="s">
        <v>112</v>
      </c>
    </row>
    <row r="97" spans="2:12" s="8" customFormat="1" ht="25" hidden="1" customHeight="1">
      <c r="B97" s="114"/>
      <c r="D97" s="115" t="s">
        <v>113</v>
      </c>
      <c r="E97" s="116"/>
      <c r="F97" s="116"/>
      <c r="G97" s="116"/>
      <c r="H97" s="116"/>
      <c r="I97" s="116"/>
      <c r="J97" s="117">
        <f>J134</f>
        <v>0.03</v>
      </c>
      <c r="L97" s="114"/>
    </row>
    <row r="98" spans="2:12" s="9" customFormat="1" ht="19.899999999999999" hidden="1" customHeight="1">
      <c r="B98" s="118"/>
      <c r="D98" s="119" t="s">
        <v>114</v>
      </c>
      <c r="E98" s="120"/>
      <c r="F98" s="120"/>
      <c r="G98" s="120"/>
      <c r="H98" s="120"/>
      <c r="I98" s="120"/>
      <c r="J98" s="121">
        <f>J135</f>
        <v>0</v>
      </c>
      <c r="L98" s="118"/>
    </row>
    <row r="99" spans="2:12" s="9" customFormat="1" ht="19.899999999999999" hidden="1" customHeight="1">
      <c r="B99" s="118"/>
      <c r="D99" s="119" t="s">
        <v>115</v>
      </c>
      <c r="E99" s="120"/>
      <c r="F99" s="120"/>
      <c r="G99" s="120"/>
      <c r="H99" s="120"/>
      <c r="I99" s="120"/>
      <c r="J99" s="121">
        <f>J145</f>
        <v>0</v>
      </c>
      <c r="L99" s="118"/>
    </row>
    <row r="100" spans="2:12" s="9" customFormat="1" ht="19.899999999999999" hidden="1" customHeight="1">
      <c r="B100" s="118"/>
      <c r="D100" s="119" t="s">
        <v>116</v>
      </c>
      <c r="E100" s="120"/>
      <c r="F100" s="120"/>
      <c r="G100" s="120"/>
      <c r="H100" s="120"/>
      <c r="I100" s="120"/>
      <c r="J100" s="121">
        <f>J157</f>
        <v>0.03</v>
      </c>
      <c r="L100" s="118"/>
    </row>
    <row r="101" spans="2:12" s="9" customFormat="1" ht="19.899999999999999" hidden="1" customHeight="1">
      <c r="B101" s="118"/>
      <c r="D101" s="119" t="s">
        <v>117</v>
      </c>
      <c r="E101" s="120"/>
      <c r="F101" s="120"/>
      <c r="G101" s="120"/>
      <c r="H101" s="120"/>
      <c r="I101" s="120"/>
      <c r="J101" s="121">
        <f>J175</f>
        <v>0</v>
      </c>
      <c r="L101" s="118"/>
    </row>
    <row r="102" spans="2:12" s="9" customFormat="1" ht="19.899999999999999" hidden="1" customHeight="1">
      <c r="B102" s="118"/>
      <c r="D102" s="119" t="s">
        <v>118</v>
      </c>
      <c r="E102" s="120"/>
      <c r="F102" s="120"/>
      <c r="G102" s="120"/>
      <c r="H102" s="120"/>
      <c r="I102" s="120"/>
      <c r="J102" s="121">
        <f>J188</f>
        <v>0</v>
      </c>
      <c r="L102" s="118"/>
    </row>
    <row r="103" spans="2:12" s="9" customFormat="1" ht="19.899999999999999" hidden="1" customHeight="1">
      <c r="B103" s="118"/>
      <c r="D103" s="119" t="s">
        <v>119</v>
      </c>
      <c r="E103" s="120"/>
      <c r="F103" s="120"/>
      <c r="G103" s="120"/>
      <c r="H103" s="120"/>
      <c r="I103" s="120"/>
      <c r="J103" s="121">
        <f>J198</f>
        <v>0</v>
      </c>
      <c r="L103" s="118"/>
    </row>
    <row r="104" spans="2:12" s="8" customFormat="1" ht="25" hidden="1" customHeight="1">
      <c r="B104" s="114"/>
      <c r="D104" s="115" t="s">
        <v>120</v>
      </c>
      <c r="E104" s="116"/>
      <c r="F104" s="116"/>
      <c r="G104" s="116"/>
      <c r="H104" s="116"/>
      <c r="I104" s="116"/>
      <c r="J104" s="117">
        <f>J227</f>
        <v>0</v>
      </c>
      <c r="L104" s="114"/>
    </row>
    <row r="105" spans="2:12" s="9" customFormat="1" ht="19.899999999999999" hidden="1" customHeight="1">
      <c r="B105" s="118"/>
      <c r="D105" s="119" t="s">
        <v>121</v>
      </c>
      <c r="E105" s="120"/>
      <c r="F105" s="120"/>
      <c r="G105" s="120"/>
      <c r="H105" s="120"/>
      <c r="I105" s="120"/>
      <c r="J105" s="121">
        <f>J228</f>
        <v>0</v>
      </c>
      <c r="L105" s="118"/>
    </row>
    <row r="106" spans="2:12" s="9" customFormat="1" ht="19.899999999999999" hidden="1" customHeight="1">
      <c r="B106" s="118"/>
      <c r="D106" s="119" t="s">
        <v>122</v>
      </c>
      <c r="E106" s="120"/>
      <c r="F106" s="120"/>
      <c r="G106" s="120"/>
      <c r="H106" s="120"/>
      <c r="I106" s="120"/>
      <c r="J106" s="121">
        <f>J233</f>
        <v>0</v>
      </c>
      <c r="L106" s="118"/>
    </row>
    <row r="107" spans="2:12" s="9" customFormat="1" ht="19.899999999999999" hidden="1" customHeight="1">
      <c r="B107" s="118"/>
      <c r="D107" s="119" t="s">
        <v>123</v>
      </c>
      <c r="E107" s="120"/>
      <c r="F107" s="120"/>
      <c r="G107" s="120"/>
      <c r="H107" s="120"/>
      <c r="I107" s="120"/>
      <c r="J107" s="121">
        <f>J240</f>
        <v>0</v>
      </c>
      <c r="L107" s="118"/>
    </row>
    <row r="108" spans="2:12" s="9" customFormat="1" ht="19.899999999999999" hidden="1" customHeight="1">
      <c r="B108" s="118"/>
      <c r="D108" s="119" t="s">
        <v>124</v>
      </c>
      <c r="E108" s="120"/>
      <c r="F108" s="120"/>
      <c r="G108" s="120"/>
      <c r="H108" s="120"/>
      <c r="I108" s="120"/>
      <c r="J108" s="121">
        <f>J248</f>
        <v>0</v>
      </c>
      <c r="L108" s="118"/>
    </row>
    <row r="109" spans="2:12" s="9" customFormat="1" ht="19.899999999999999" hidden="1" customHeight="1">
      <c r="B109" s="118"/>
      <c r="D109" s="119" t="s">
        <v>125</v>
      </c>
      <c r="E109" s="120"/>
      <c r="F109" s="120"/>
      <c r="G109" s="120"/>
      <c r="H109" s="120"/>
      <c r="I109" s="120"/>
      <c r="J109" s="121">
        <f>J259</f>
        <v>0</v>
      </c>
      <c r="L109" s="118"/>
    </row>
    <row r="110" spans="2:12" s="9" customFormat="1" ht="19.899999999999999" hidden="1" customHeight="1">
      <c r="B110" s="118"/>
      <c r="D110" s="119" t="s">
        <v>126</v>
      </c>
      <c r="E110" s="120"/>
      <c r="F110" s="120"/>
      <c r="G110" s="120"/>
      <c r="H110" s="120"/>
      <c r="I110" s="120"/>
      <c r="J110" s="121">
        <f>J267</f>
        <v>0</v>
      </c>
      <c r="L110" s="118"/>
    </row>
    <row r="111" spans="2:12" s="8" customFormat="1" ht="25" hidden="1" customHeight="1">
      <c r="B111" s="114"/>
      <c r="D111" s="115" t="s">
        <v>127</v>
      </c>
      <c r="E111" s="116"/>
      <c r="F111" s="116"/>
      <c r="G111" s="116"/>
      <c r="H111" s="116"/>
      <c r="I111" s="116"/>
      <c r="J111" s="117">
        <f>J280</f>
        <v>0</v>
      </c>
      <c r="L111" s="114"/>
    </row>
    <row r="112" spans="2:12" s="9" customFormat="1" ht="19.899999999999999" hidden="1" customHeight="1">
      <c r="B112" s="118"/>
      <c r="D112" s="119" t="s">
        <v>128</v>
      </c>
      <c r="E112" s="120"/>
      <c r="F112" s="120"/>
      <c r="G112" s="120"/>
      <c r="H112" s="120"/>
      <c r="I112" s="120"/>
      <c r="J112" s="121">
        <f>J281</f>
        <v>0</v>
      </c>
      <c r="L112" s="118"/>
    </row>
    <row r="113" spans="2:12" s="9" customFormat="1" ht="19.899999999999999" hidden="1" customHeight="1">
      <c r="B113" s="118"/>
      <c r="D113" s="119" t="s">
        <v>129</v>
      </c>
      <c r="E113" s="120"/>
      <c r="F113" s="120"/>
      <c r="G113" s="120"/>
      <c r="H113" s="120"/>
      <c r="I113" s="120"/>
      <c r="J113" s="121">
        <f>J283</f>
        <v>0</v>
      </c>
      <c r="L113" s="118"/>
    </row>
    <row r="114" spans="2:12" s="1" customFormat="1" ht="21.75" hidden="1" customHeight="1">
      <c r="B114" s="32"/>
      <c r="L114" s="32"/>
    </row>
    <row r="115" spans="2:12" s="1" customFormat="1" ht="7" hidden="1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6" spans="2:12" ht="10" hidden="1"/>
    <row r="117" spans="2:12" ht="10" hidden="1"/>
    <row r="118" spans="2:12" ht="10" hidden="1"/>
    <row r="119" spans="2:12" s="1" customFormat="1" ht="7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5" customHeight="1">
      <c r="B120" s="32"/>
      <c r="C120" s="21" t="s">
        <v>130</v>
      </c>
      <c r="L120" s="32"/>
    </row>
    <row r="121" spans="2:12" s="1" customFormat="1" ht="7" customHeight="1">
      <c r="B121" s="32"/>
      <c r="L121" s="32"/>
    </row>
    <row r="122" spans="2:12" s="1" customFormat="1" ht="12" customHeight="1">
      <c r="B122" s="32"/>
      <c r="C122" s="27" t="s">
        <v>15</v>
      </c>
      <c r="L122" s="32"/>
    </row>
    <row r="123" spans="2:12" s="1" customFormat="1" ht="16.5" customHeight="1">
      <c r="B123" s="32"/>
      <c r="E123" s="254" t="str">
        <f>E7</f>
        <v>Rekonštrukcia budovy pri Rajčianke 8</v>
      </c>
      <c r="F123" s="255"/>
      <c r="G123" s="255"/>
      <c r="H123" s="255"/>
      <c r="L123" s="32"/>
    </row>
    <row r="124" spans="2:12" s="1" customFormat="1" ht="12" customHeight="1">
      <c r="B124" s="32"/>
      <c r="C124" s="27" t="s">
        <v>106</v>
      </c>
      <c r="L124" s="32"/>
    </row>
    <row r="125" spans="2:12" s="1" customFormat="1" ht="16.5" customHeight="1">
      <c r="B125" s="32"/>
      <c r="E125" s="208" t="str">
        <f>E9</f>
        <v>I. Etapa - Príprava nosnej konštrukcie</v>
      </c>
      <c r="F125" s="256"/>
      <c r="G125" s="256"/>
      <c r="H125" s="256"/>
      <c r="L125" s="32"/>
    </row>
    <row r="126" spans="2:12" s="1" customFormat="1" ht="7" customHeight="1">
      <c r="B126" s="32"/>
      <c r="L126" s="32"/>
    </row>
    <row r="127" spans="2:12" s="1" customFormat="1" ht="12" customHeight="1">
      <c r="B127" s="32"/>
      <c r="C127" s="27" t="s">
        <v>19</v>
      </c>
      <c r="F127" s="25" t="str">
        <f>F12</f>
        <v>k.u. Žilina, p.č.: 3694/7</v>
      </c>
      <c r="I127" s="27" t="s">
        <v>21</v>
      </c>
      <c r="J127" s="55" t="str">
        <f>IF(J12="","",J12)</f>
        <v>26. 1. 2026</v>
      </c>
      <c r="L127" s="32"/>
    </row>
    <row r="128" spans="2:12" s="1" customFormat="1" ht="7" customHeight="1">
      <c r="B128" s="32"/>
      <c r="L128" s="32"/>
    </row>
    <row r="129" spans="2:65" s="1" customFormat="1" ht="15.15" customHeight="1">
      <c r="B129" s="32"/>
      <c r="C129" s="27" t="s">
        <v>23</v>
      </c>
      <c r="F129" s="25" t="str">
        <f>E15</f>
        <v>SSD a.s., Žilina</v>
      </c>
      <c r="I129" s="27" t="s">
        <v>29</v>
      </c>
      <c r="J129" s="30" t="str">
        <f>E21</f>
        <v>Ing. Daniel Hladniš</v>
      </c>
      <c r="L129" s="32"/>
    </row>
    <row r="130" spans="2:65" s="1" customFormat="1" ht="15.15" customHeight="1">
      <c r="B130" s="32"/>
      <c r="C130" s="27" t="s">
        <v>27</v>
      </c>
      <c r="F130" s="25" t="str">
        <f>IF(E18="","",E18)</f>
        <v>Vyplň údaj</v>
      </c>
      <c r="I130" s="27" t="s">
        <v>32</v>
      </c>
      <c r="J130" s="30" t="str">
        <f>E24</f>
        <v>CENLA, s. r. o.</v>
      </c>
      <c r="L130" s="32"/>
    </row>
    <row r="131" spans="2:65" s="1" customFormat="1" ht="10.25" customHeight="1">
      <c r="B131" s="32"/>
      <c r="L131" s="32"/>
    </row>
    <row r="132" spans="2:65" s="10" customFormat="1" ht="29.25" customHeight="1">
      <c r="B132" s="122"/>
      <c r="C132" s="123" t="s">
        <v>131</v>
      </c>
      <c r="D132" s="124" t="s">
        <v>60</v>
      </c>
      <c r="E132" s="124" t="s">
        <v>56</v>
      </c>
      <c r="F132" s="124" t="s">
        <v>57</v>
      </c>
      <c r="G132" s="124" t="s">
        <v>132</v>
      </c>
      <c r="H132" s="124" t="s">
        <v>133</v>
      </c>
      <c r="I132" s="124" t="s">
        <v>134</v>
      </c>
      <c r="J132" s="125" t="s">
        <v>110</v>
      </c>
      <c r="K132" s="126" t="s">
        <v>135</v>
      </c>
      <c r="L132" s="122"/>
      <c r="M132" s="62" t="s">
        <v>1</v>
      </c>
      <c r="N132" s="63" t="s">
        <v>39</v>
      </c>
      <c r="O132" s="63" t="s">
        <v>136</v>
      </c>
      <c r="P132" s="63" t="s">
        <v>137</v>
      </c>
      <c r="Q132" s="63" t="s">
        <v>138</v>
      </c>
      <c r="R132" s="63" t="s">
        <v>139</v>
      </c>
      <c r="S132" s="63" t="s">
        <v>140</v>
      </c>
      <c r="T132" s="64" t="s">
        <v>141</v>
      </c>
    </row>
    <row r="133" spans="2:65" s="1" customFormat="1" ht="22.75" customHeight="1">
      <c r="B133" s="32"/>
      <c r="C133" s="67" t="s">
        <v>111</v>
      </c>
      <c r="J133" s="127">
        <f>BK133</f>
        <v>0.03</v>
      </c>
      <c r="L133" s="32"/>
      <c r="M133" s="65"/>
      <c r="N133" s="56"/>
      <c r="O133" s="56"/>
      <c r="P133" s="128">
        <f>P134+P227+P280</f>
        <v>0</v>
      </c>
      <c r="Q133" s="56"/>
      <c r="R133" s="128">
        <f>R134+R227+R280</f>
        <v>31.587220519999995</v>
      </c>
      <c r="S133" s="56"/>
      <c r="T133" s="129">
        <f>T134+T227+T280</f>
        <v>2.2956400000000001</v>
      </c>
      <c r="AT133" s="17" t="s">
        <v>74</v>
      </c>
      <c r="AU133" s="17" t="s">
        <v>112</v>
      </c>
      <c r="BK133" s="130">
        <f>BK134+BK227+BK280</f>
        <v>0.03</v>
      </c>
    </row>
    <row r="134" spans="2:65" s="11" customFormat="1" ht="25.9" customHeight="1">
      <c r="B134" s="131"/>
      <c r="D134" s="132" t="s">
        <v>74</v>
      </c>
      <c r="E134" s="133" t="s">
        <v>142</v>
      </c>
      <c r="F134" s="133" t="s">
        <v>143</v>
      </c>
      <c r="I134" s="134"/>
      <c r="J134" s="135">
        <f>BK134</f>
        <v>0.03</v>
      </c>
      <c r="L134" s="131"/>
      <c r="M134" s="136"/>
      <c r="P134" s="137">
        <f>P135+P145+P157+P175+P188+P198</f>
        <v>0</v>
      </c>
      <c r="R134" s="137">
        <f>R135+R145+R157+R175+R188+R198</f>
        <v>22.412140359999999</v>
      </c>
      <c r="T134" s="138">
        <f>T135+T145+T157+T175+T188+T198</f>
        <v>2.2956400000000001</v>
      </c>
      <c r="AR134" s="132" t="s">
        <v>83</v>
      </c>
      <c r="AT134" s="139" t="s">
        <v>74</v>
      </c>
      <c r="AU134" s="139" t="s">
        <v>75</v>
      </c>
      <c r="AY134" s="132" t="s">
        <v>144</v>
      </c>
      <c r="BK134" s="140">
        <f>BK135+BK145+BK157+BK175+BK188+BK198</f>
        <v>0.03</v>
      </c>
    </row>
    <row r="135" spans="2:65" s="11" customFormat="1" ht="22.75" customHeight="1">
      <c r="B135" s="131"/>
      <c r="D135" s="132" t="s">
        <v>74</v>
      </c>
      <c r="E135" s="141" t="s">
        <v>83</v>
      </c>
      <c r="F135" s="141" t="s">
        <v>145</v>
      </c>
      <c r="I135" s="134"/>
      <c r="J135" s="142">
        <f>BK135</f>
        <v>0</v>
      </c>
      <c r="L135" s="131"/>
      <c r="M135" s="136"/>
      <c r="P135" s="137">
        <f>SUM(P136:P144)</f>
        <v>0</v>
      </c>
      <c r="R135" s="137">
        <f>SUM(R136:R144)</f>
        <v>0</v>
      </c>
      <c r="T135" s="138">
        <f>SUM(T136:T144)</f>
        <v>0</v>
      </c>
      <c r="AR135" s="132" t="s">
        <v>83</v>
      </c>
      <c r="AT135" s="139" t="s">
        <v>74</v>
      </c>
      <c r="AU135" s="139" t="s">
        <v>83</v>
      </c>
      <c r="AY135" s="132" t="s">
        <v>144</v>
      </c>
      <c r="BK135" s="140">
        <f>SUM(BK136:BK144)</f>
        <v>0</v>
      </c>
    </row>
    <row r="136" spans="2:65" s="1" customFormat="1" ht="33" customHeight="1">
      <c r="B136" s="143"/>
      <c r="C136" s="144" t="s">
        <v>146</v>
      </c>
      <c r="D136" s="144" t="s">
        <v>147</v>
      </c>
      <c r="E136" s="145" t="s">
        <v>148</v>
      </c>
      <c r="F136" s="146" t="s">
        <v>149</v>
      </c>
      <c r="G136" s="147" t="s">
        <v>150</v>
      </c>
      <c r="H136" s="148">
        <v>1.2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41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151</v>
      </c>
      <c r="AT136" s="156" t="s">
        <v>147</v>
      </c>
      <c r="AU136" s="156" t="s">
        <v>91</v>
      </c>
      <c r="AY136" s="17" t="s">
        <v>144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91</v>
      </c>
      <c r="BK136" s="157">
        <f>ROUND(I136*H136,2)</f>
        <v>0</v>
      </c>
      <c r="BL136" s="17" t="s">
        <v>151</v>
      </c>
      <c r="BM136" s="156" t="s">
        <v>152</v>
      </c>
    </row>
    <row r="137" spans="2:65" s="12" customFormat="1" ht="10">
      <c r="B137" s="158"/>
      <c r="D137" s="159" t="s">
        <v>153</v>
      </c>
      <c r="E137" s="160" t="s">
        <v>1</v>
      </c>
      <c r="F137" s="161" t="s">
        <v>154</v>
      </c>
      <c r="H137" s="160" t="s">
        <v>1</v>
      </c>
      <c r="I137" s="162"/>
      <c r="L137" s="158"/>
      <c r="M137" s="163"/>
      <c r="T137" s="164"/>
      <c r="AT137" s="160" t="s">
        <v>153</v>
      </c>
      <c r="AU137" s="160" t="s">
        <v>91</v>
      </c>
      <c r="AV137" s="12" t="s">
        <v>83</v>
      </c>
      <c r="AW137" s="12" t="s">
        <v>31</v>
      </c>
      <c r="AX137" s="12" t="s">
        <v>75</v>
      </c>
      <c r="AY137" s="160" t="s">
        <v>144</v>
      </c>
    </row>
    <row r="138" spans="2:65" s="13" customFormat="1" ht="10">
      <c r="B138" s="165"/>
      <c r="D138" s="159" t="s">
        <v>153</v>
      </c>
      <c r="E138" s="166" t="s">
        <v>1</v>
      </c>
      <c r="F138" s="167" t="s">
        <v>155</v>
      </c>
      <c r="H138" s="168">
        <v>1.2</v>
      </c>
      <c r="I138" s="169"/>
      <c r="L138" s="165"/>
      <c r="M138" s="170"/>
      <c r="T138" s="171"/>
      <c r="AT138" s="166" t="s">
        <v>153</v>
      </c>
      <c r="AU138" s="166" t="s">
        <v>91</v>
      </c>
      <c r="AV138" s="13" t="s">
        <v>91</v>
      </c>
      <c r="AW138" s="13" t="s">
        <v>31</v>
      </c>
      <c r="AX138" s="13" t="s">
        <v>75</v>
      </c>
      <c r="AY138" s="166" t="s">
        <v>144</v>
      </c>
    </row>
    <row r="139" spans="2:65" s="14" customFormat="1" ht="10">
      <c r="B139" s="172"/>
      <c r="D139" s="159" t="s">
        <v>153</v>
      </c>
      <c r="E139" s="173" t="s">
        <v>1</v>
      </c>
      <c r="F139" s="174" t="s">
        <v>156</v>
      </c>
      <c r="H139" s="175">
        <v>1.2</v>
      </c>
      <c r="I139" s="176"/>
      <c r="L139" s="172"/>
      <c r="M139" s="177"/>
      <c r="T139" s="178"/>
      <c r="AT139" s="173" t="s">
        <v>153</v>
      </c>
      <c r="AU139" s="173" t="s">
        <v>91</v>
      </c>
      <c r="AV139" s="14" t="s">
        <v>151</v>
      </c>
      <c r="AW139" s="14" t="s">
        <v>31</v>
      </c>
      <c r="AX139" s="14" t="s">
        <v>83</v>
      </c>
      <c r="AY139" s="173" t="s">
        <v>144</v>
      </c>
    </row>
    <row r="140" spans="2:65" s="1" customFormat="1" ht="24.15" customHeight="1">
      <c r="B140" s="143"/>
      <c r="C140" s="144" t="s">
        <v>157</v>
      </c>
      <c r="D140" s="144" t="s">
        <v>147</v>
      </c>
      <c r="E140" s="145" t="s">
        <v>158</v>
      </c>
      <c r="F140" s="146" t="s">
        <v>159</v>
      </c>
      <c r="G140" s="147" t="s">
        <v>150</v>
      </c>
      <c r="H140" s="148">
        <v>1.2</v>
      </c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41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151</v>
      </c>
      <c r="AT140" s="156" t="s">
        <v>147</v>
      </c>
      <c r="AU140" s="156" t="s">
        <v>91</v>
      </c>
      <c r="AY140" s="17" t="s">
        <v>144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91</v>
      </c>
      <c r="BK140" s="157">
        <f>ROUND(I140*H140,2)</f>
        <v>0</v>
      </c>
      <c r="BL140" s="17" t="s">
        <v>151</v>
      </c>
      <c r="BM140" s="156" t="s">
        <v>160</v>
      </c>
    </row>
    <row r="141" spans="2:65" s="1" customFormat="1" ht="33" customHeight="1">
      <c r="B141" s="143"/>
      <c r="C141" s="144" t="s">
        <v>161</v>
      </c>
      <c r="D141" s="144" t="s">
        <v>147</v>
      </c>
      <c r="E141" s="145" t="s">
        <v>162</v>
      </c>
      <c r="F141" s="146" t="s">
        <v>163</v>
      </c>
      <c r="G141" s="147" t="s">
        <v>150</v>
      </c>
      <c r="H141" s="148">
        <v>1.2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41</v>
      </c>
      <c r="P141" s="154">
        <f>O141*H141</f>
        <v>0</v>
      </c>
      <c r="Q141" s="154">
        <v>0</v>
      </c>
      <c r="R141" s="154">
        <f>Q141*H141</f>
        <v>0</v>
      </c>
      <c r="S141" s="154">
        <v>0</v>
      </c>
      <c r="T141" s="155">
        <f>S141*H141</f>
        <v>0</v>
      </c>
      <c r="AR141" s="156" t="s">
        <v>151</v>
      </c>
      <c r="AT141" s="156" t="s">
        <v>147</v>
      </c>
      <c r="AU141" s="156" t="s">
        <v>91</v>
      </c>
      <c r="AY141" s="17" t="s">
        <v>144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91</v>
      </c>
      <c r="BK141" s="157">
        <f>ROUND(I141*H141,2)</f>
        <v>0</v>
      </c>
      <c r="BL141" s="17" t="s">
        <v>151</v>
      </c>
      <c r="BM141" s="156" t="s">
        <v>164</v>
      </c>
    </row>
    <row r="142" spans="2:65" s="1" customFormat="1" ht="37.75" customHeight="1">
      <c r="B142" s="143"/>
      <c r="C142" s="144" t="s">
        <v>165</v>
      </c>
      <c r="D142" s="144" t="s">
        <v>147</v>
      </c>
      <c r="E142" s="145" t="s">
        <v>166</v>
      </c>
      <c r="F142" s="146" t="s">
        <v>167</v>
      </c>
      <c r="G142" s="147" t="s">
        <v>150</v>
      </c>
      <c r="H142" s="148">
        <v>8.4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41</v>
      </c>
      <c r="P142" s="154">
        <f>O142*H142</f>
        <v>0</v>
      </c>
      <c r="Q142" s="154">
        <v>0</v>
      </c>
      <c r="R142" s="154">
        <f>Q142*H142</f>
        <v>0</v>
      </c>
      <c r="S142" s="154">
        <v>0</v>
      </c>
      <c r="T142" s="155">
        <f>S142*H142</f>
        <v>0</v>
      </c>
      <c r="AR142" s="156" t="s">
        <v>151</v>
      </c>
      <c r="AT142" s="156" t="s">
        <v>147</v>
      </c>
      <c r="AU142" s="156" t="s">
        <v>91</v>
      </c>
      <c r="AY142" s="17" t="s">
        <v>144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91</v>
      </c>
      <c r="BK142" s="157">
        <f>ROUND(I142*H142,2)</f>
        <v>0</v>
      </c>
      <c r="BL142" s="17" t="s">
        <v>151</v>
      </c>
      <c r="BM142" s="156" t="s">
        <v>168</v>
      </c>
    </row>
    <row r="143" spans="2:65" s="13" customFormat="1" ht="10">
      <c r="B143" s="165"/>
      <c r="D143" s="159" t="s">
        <v>153</v>
      </c>
      <c r="F143" s="167" t="s">
        <v>169</v>
      </c>
      <c r="H143" s="168">
        <v>8.4</v>
      </c>
      <c r="I143" s="169"/>
      <c r="L143" s="165"/>
      <c r="M143" s="170"/>
      <c r="T143" s="171"/>
      <c r="AT143" s="166" t="s">
        <v>153</v>
      </c>
      <c r="AU143" s="166" t="s">
        <v>91</v>
      </c>
      <c r="AV143" s="13" t="s">
        <v>91</v>
      </c>
      <c r="AW143" s="13" t="s">
        <v>3</v>
      </c>
      <c r="AX143" s="13" t="s">
        <v>83</v>
      </c>
      <c r="AY143" s="166" t="s">
        <v>144</v>
      </c>
    </row>
    <row r="144" spans="2:65" s="1" customFormat="1" ht="16.5" customHeight="1">
      <c r="B144" s="143"/>
      <c r="C144" s="144" t="s">
        <v>170</v>
      </c>
      <c r="D144" s="144" t="s">
        <v>147</v>
      </c>
      <c r="E144" s="145" t="s">
        <v>171</v>
      </c>
      <c r="F144" s="146" t="s">
        <v>172</v>
      </c>
      <c r="G144" s="147" t="s">
        <v>150</v>
      </c>
      <c r="H144" s="148">
        <v>1.2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41</v>
      </c>
      <c r="P144" s="154">
        <f>O144*H144</f>
        <v>0</v>
      </c>
      <c r="Q144" s="154">
        <v>0</v>
      </c>
      <c r="R144" s="154">
        <f>Q144*H144</f>
        <v>0</v>
      </c>
      <c r="S144" s="154">
        <v>0</v>
      </c>
      <c r="T144" s="155">
        <f>S144*H144</f>
        <v>0</v>
      </c>
      <c r="AR144" s="156" t="s">
        <v>151</v>
      </c>
      <c r="AT144" s="156" t="s">
        <v>147</v>
      </c>
      <c r="AU144" s="156" t="s">
        <v>91</v>
      </c>
      <c r="AY144" s="17" t="s">
        <v>144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91</v>
      </c>
      <c r="BK144" s="157">
        <f>ROUND(I144*H144,2)</f>
        <v>0</v>
      </c>
      <c r="BL144" s="17" t="s">
        <v>151</v>
      </c>
      <c r="BM144" s="156" t="s">
        <v>173</v>
      </c>
    </row>
    <row r="145" spans="2:65" s="11" customFormat="1" ht="22.75" customHeight="1">
      <c r="B145" s="131"/>
      <c r="D145" s="132" t="s">
        <v>74</v>
      </c>
      <c r="E145" s="141" t="s">
        <v>91</v>
      </c>
      <c r="F145" s="141" t="s">
        <v>174</v>
      </c>
      <c r="I145" s="134"/>
      <c r="J145" s="142">
        <f>BK145</f>
        <v>0</v>
      </c>
      <c r="L145" s="131"/>
      <c r="M145" s="136"/>
      <c r="P145" s="137">
        <f>SUM(P146:P156)</f>
        <v>0</v>
      </c>
      <c r="R145" s="137">
        <f>SUM(R146:R156)</f>
        <v>3.7197938499999998</v>
      </c>
      <c r="T145" s="138">
        <f>SUM(T146:T156)</f>
        <v>0</v>
      </c>
      <c r="AR145" s="132" t="s">
        <v>83</v>
      </c>
      <c r="AT145" s="139" t="s">
        <v>74</v>
      </c>
      <c r="AU145" s="139" t="s">
        <v>83</v>
      </c>
      <c r="AY145" s="132" t="s">
        <v>144</v>
      </c>
      <c r="BK145" s="140">
        <f>SUM(BK146:BK156)</f>
        <v>0</v>
      </c>
    </row>
    <row r="146" spans="2:65" s="1" customFormat="1" ht="24.15" customHeight="1">
      <c r="B146" s="143"/>
      <c r="C146" s="144" t="s">
        <v>175</v>
      </c>
      <c r="D146" s="144" t="s">
        <v>147</v>
      </c>
      <c r="E146" s="145" t="s">
        <v>176</v>
      </c>
      <c r="F146" s="146" t="s">
        <v>177</v>
      </c>
      <c r="G146" s="147" t="s">
        <v>150</v>
      </c>
      <c r="H146" s="148">
        <v>1.5529999999999999</v>
      </c>
      <c r="I146" s="149"/>
      <c r="J146" s="150">
        <f>ROUND(I146*H146,2)</f>
        <v>0</v>
      </c>
      <c r="K146" s="151"/>
      <c r="L146" s="32"/>
      <c r="M146" s="152" t="s">
        <v>1</v>
      </c>
      <c r="N146" s="153" t="s">
        <v>41</v>
      </c>
      <c r="P146" s="154">
        <f>O146*H146</f>
        <v>0</v>
      </c>
      <c r="Q146" s="154">
        <v>2.3683299999999998</v>
      </c>
      <c r="R146" s="154">
        <f>Q146*H146</f>
        <v>3.6780164899999996</v>
      </c>
      <c r="S146" s="154">
        <v>0</v>
      </c>
      <c r="T146" s="155">
        <f>S146*H146</f>
        <v>0</v>
      </c>
      <c r="AR146" s="156" t="s">
        <v>151</v>
      </c>
      <c r="AT146" s="156" t="s">
        <v>147</v>
      </c>
      <c r="AU146" s="156" t="s">
        <v>91</v>
      </c>
      <c r="AY146" s="17" t="s">
        <v>144</v>
      </c>
      <c r="BE146" s="157">
        <f>IF(N146="základná",J146,0)</f>
        <v>0</v>
      </c>
      <c r="BF146" s="157">
        <f>IF(N146="znížená",J146,0)</f>
        <v>0</v>
      </c>
      <c r="BG146" s="157">
        <f>IF(N146="zákl. prenesená",J146,0)</f>
        <v>0</v>
      </c>
      <c r="BH146" s="157">
        <f>IF(N146="zníž. prenesená",J146,0)</f>
        <v>0</v>
      </c>
      <c r="BI146" s="157">
        <f>IF(N146="nulová",J146,0)</f>
        <v>0</v>
      </c>
      <c r="BJ146" s="17" t="s">
        <v>91</v>
      </c>
      <c r="BK146" s="157">
        <f>ROUND(I146*H146,2)</f>
        <v>0</v>
      </c>
      <c r="BL146" s="17" t="s">
        <v>151</v>
      </c>
      <c r="BM146" s="156" t="s">
        <v>178</v>
      </c>
    </row>
    <row r="147" spans="2:65" s="12" customFormat="1" ht="10">
      <c r="B147" s="158"/>
      <c r="D147" s="159" t="s">
        <v>153</v>
      </c>
      <c r="E147" s="160" t="s">
        <v>1</v>
      </c>
      <c r="F147" s="161" t="s">
        <v>179</v>
      </c>
      <c r="H147" s="160" t="s">
        <v>1</v>
      </c>
      <c r="I147" s="162"/>
      <c r="L147" s="158"/>
      <c r="M147" s="163"/>
      <c r="T147" s="164"/>
      <c r="AT147" s="160" t="s">
        <v>153</v>
      </c>
      <c r="AU147" s="160" t="s">
        <v>91</v>
      </c>
      <c r="AV147" s="12" t="s">
        <v>83</v>
      </c>
      <c r="AW147" s="12" t="s">
        <v>31</v>
      </c>
      <c r="AX147" s="12" t="s">
        <v>75</v>
      </c>
      <c r="AY147" s="160" t="s">
        <v>144</v>
      </c>
    </row>
    <row r="148" spans="2:65" s="13" customFormat="1" ht="10">
      <c r="B148" s="165"/>
      <c r="D148" s="159" t="s">
        <v>153</v>
      </c>
      <c r="E148" s="166" t="s">
        <v>1</v>
      </c>
      <c r="F148" s="167" t="s">
        <v>155</v>
      </c>
      <c r="H148" s="168">
        <v>1.2</v>
      </c>
      <c r="I148" s="169"/>
      <c r="L148" s="165"/>
      <c r="M148" s="170"/>
      <c r="T148" s="171"/>
      <c r="AT148" s="166" t="s">
        <v>153</v>
      </c>
      <c r="AU148" s="166" t="s">
        <v>91</v>
      </c>
      <c r="AV148" s="13" t="s">
        <v>91</v>
      </c>
      <c r="AW148" s="13" t="s">
        <v>31</v>
      </c>
      <c r="AX148" s="13" t="s">
        <v>75</v>
      </c>
      <c r="AY148" s="166" t="s">
        <v>144</v>
      </c>
    </row>
    <row r="149" spans="2:65" s="13" customFormat="1" ht="10">
      <c r="B149" s="165"/>
      <c r="D149" s="159" t="s">
        <v>153</v>
      </c>
      <c r="E149" s="166" t="s">
        <v>1</v>
      </c>
      <c r="F149" s="167" t="s">
        <v>180</v>
      </c>
      <c r="H149" s="168">
        <v>0.35299999999999998</v>
      </c>
      <c r="I149" s="169"/>
      <c r="L149" s="165"/>
      <c r="M149" s="170"/>
      <c r="T149" s="171"/>
      <c r="AT149" s="166" t="s">
        <v>153</v>
      </c>
      <c r="AU149" s="166" t="s">
        <v>91</v>
      </c>
      <c r="AV149" s="13" t="s">
        <v>91</v>
      </c>
      <c r="AW149" s="13" t="s">
        <v>31</v>
      </c>
      <c r="AX149" s="13" t="s">
        <v>75</v>
      </c>
      <c r="AY149" s="166" t="s">
        <v>144</v>
      </c>
    </row>
    <row r="150" spans="2:65" s="14" customFormat="1" ht="10">
      <c r="B150" s="172"/>
      <c r="D150" s="159" t="s">
        <v>153</v>
      </c>
      <c r="E150" s="173" t="s">
        <v>1</v>
      </c>
      <c r="F150" s="174" t="s">
        <v>156</v>
      </c>
      <c r="H150" s="175">
        <v>1.5529999999999999</v>
      </c>
      <c r="I150" s="176"/>
      <c r="L150" s="172"/>
      <c r="M150" s="177"/>
      <c r="T150" s="178"/>
      <c r="AT150" s="173" t="s">
        <v>153</v>
      </c>
      <c r="AU150" s="173" t="s">
        <v>91</v>
      </c>
      <c r="AV150" s="14" t="s">
        <v>151</v>
      </c>
      <c r="AW150" s="14" t="s">
        <v>31</v>
      </c>
      <c r="AX150" s="14" t="s">
        <v>83</v>
      </c>
      <c r="AY150" s="173" t="s">
        <v>144</v>
      </c>
    </row>
    <row r="151" spans="2:65" s="1" customFormat="1" ht="16.5" customHeight="1">
      <c r="B151" s="143"/>
      <c r="C151" s="144" t="s">
        <v>181</v>
      </c>
      <c r="D151" s="144" t="s">
        <v>147</v>
      </c>
      <c r="E151" s="145" t="s">
        <v>182</v>
      </c>
      <c r="F151" s="146" t="s">
        <v>183</v>
      </c>
      <c r="G151" s="147" t="s">
        <v>184</v>
      </c>
      <c r="H151" s="148">
        <v>4.1000000000000002E-2</v>
      </c>
      <c r="I151" s="149"/>
      <c r="J151" s="150">
        <f>ROUND(I151*H151,2)</f>
        <v>0</v>
      </c>
      <c r="K151" s="151"/>
      <c r="L151" s="32"/>
      <c r="M151" s="152" t="s">
        <v>1</v>
      </c>
      <c r="N151" s="153" t="s">
        <v>41</v>
      </c>
      <c r="P151" s="154">
        <f>O151*H151</f>
        <v>0</v>
      </c>
      <c r="Q151" s="154">
        <v>1.0189600000000001</v>
      </c>
      <c r="R151" s="154">
        <f>Q151*H151</f>
        <v>4.1777360000000006E-2</v>
      </c>
      <c r="S151" s="154">
        <v>0</v>
      </c>
      <c r="T151" s="155">
        <f>S151*H151</f>
        <v>0</v>
      </c>
      <c r="AR151" s="156" t="s">
        <v>151</v>
      </c>
      <c r="AT151" s="156" t="s">
        <v>147</v>
      </c>
      <c r="AU151" s="156" t="s">
        <v>91</v>
      </c>
      <c r="AY151" s="17" t="s">
        <v>144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7" t="s">
        <v>91</v>
      </c>
      <c r="BK151" s="157">
        <f>ROUND(I151*H151,2)</f>
        <v>0</v>
      </c>
      <c r="BL151" s="17" t="s">
        <v>151</v>
      </c>
      <c r="BM151" s="156" t="s">
        <v>185</v>
      </c>
    </row>
    <row r="152" spans="2:65" s="12" customFormat="1" ht="10">
      <c r="B152" s="158"/>
      <c r="D152" s="159" t="s">
        <v>153</v>
      </c>
      <c r="E152" s="160" t="s">
        <v>1</v>
      </c>
      <c r="F152" s="161" t="s">
        <v>186</v>
      </c>
      <c r="H152" s="160" t="s">
        <v>1</v>
      </c>
      <c r="I152" s="162"/>
      <c r="L152" s="158"/>
      <c r="M152" s="163"/>
      <c r="T152" s="164"/>
      <c r="AT152" s="160" t="s">
        <v>153</v>
      </c>
      <c r="AU152" s="160" t="s">
        <v>91</v>
      </c>
      <c r="AV152" s="12" t="s">
        <v>83</v>
      </c>
      <c r="AW152" s="12" t="s">
        <v>31</v>
      </c>
      <c r="AX152" s="12" t="s">
        <v>75</v>
      </c>
      <c r="AY152" s="160" t="s">
        <v>144</v>
      </c>
    </row>
    <row r="153" spans="2:65" s="13" customFormat="1" ht="10">
      <c r="B153" s="165"/>
      <c r="D153" s="159" t="s">
        <v>153</v>
      </c>
      <c r="E153" s="166" t="s">
        <v>1</v>
      </c>
      <c r="F153" s="167" t="s">
        <v>187</v>
      </c>
      <c r="H153" s="168">
        <v>2.9000000000000001E-2</v>
      </c>
      <c r="I153" s="169"/>
      <c r="L153" s="165"/>
      <c r="M153" s="170"/>
      <c r="T153" s="171"/>
      <c r="AT153" s="166" t="s">
        <v>153</v>
      </c>
      <c r="AU153" s="166" t="s">
        <v>91</v>
      </c>
      <c r="AV153" s="13" t="s">
        <v>91</v>
      </c>
      <c r="AW153" s="13" t="s">
        <v>31</v>
      </c>
      <c r="AX153" s="13" t="s">
        <v>75</v>
      </c>
      <c r="AY153" s="166" t="s">
        <v>144</v>
      </c>
    </row>
    <row r="154" spans="2:65" s="13" customFormat="1" ht="10">
      <c r="B154" s="165"/>
      <c r="D154" s="159" t="s">
        <v>153</v>
      </c>
      <c r="E154" s="166" t="s">
        <v>1</v>
      </c>
      <c r="F154" s="167" t="s">
        <v>188</v>
      </c>
      <c r="H154" s="168">
        <v>0.01</v>
      </c>
      <c r="I154" s="169"/>
      <c r="L154" s="165"/>
      <c r="M154" s="170"/>
      <c r="T154" s="171"/>
      <c r="AT154" s="166" t="s">
        <v>153</v>
      </c>
      <c r="AU154" s="166" t="s">
        <v>91</v>
      </c>
      <c r="AV154" s="13" t="s">
        <v>91</v>
      </c>
      <c r="AW154" s="13" t="s">
        <v>31</v>
      </c>
      <c r="AX154" s="13" t="s">
        <v>75</v>
      </c>
      <c r="AY154" s="166" t="s">
        <v>144</v>
      </c>
    </row>
    <row r="155" spans="2:65" s="13" customFormat="1" ht="10">
      <c r="B155" s="165"/>
      <c r="D155" s="159" t="s">
        <v>153</v>
      </c>
      <c r="E155" s="166" t="s">
        <v>1</v>
      </c>
      <c r="F155" s="167" t="s">
        <v>189</v>
      </c>
      <c r="H155" s="168">
        <v>2E-3</v>
      </c>
      <c r="I155" s="169"/>
      <c r="L155" s="165"/>
      <c r="M155" s="170"/>
      <c r="T155" s="171"/>
      <c r="AT155" s="166" t="s">
        <v>153</v>
      </c>
      <c r="AU155" s="166" t="s">
        <v>91</v>
      </c>
      <c r="AV155" s="13" t="s">
        <v>91</v>
      </c>
      <c r="AW155" s="13" t="s">
        <v>31</v>
      </c>
      <c r="AX155" s="13" t="s">
        <v>75</v>
      </c>
      <c r="AY155" s="166" t="s">
        <v>144</v>
      </c>
    </row>
    <row r="156" spans="2:65" s="14" customFormat="1" ht="10">
      <c r="B156" s="172"/>
      <c r="D156" s="159" t="s">
        <v>153</v>
      </c>
      <c r="E156" s="173" t="s">
        <v>1</v>
      </c>
      <c r="F156" s="174" t="s">
        <v>156</v>
      </c>
      <c r="H156" s="175">
        <v>4.1000000000000002E-2</v>
      </c>
      <c r="I156" s="176"/>
      <c r="L156" s="172"/>
      <c r="M156" s="177"/>
      <c r="T156" s="178"/>
      <c r="AT156" s="173" t="s">
        <v>153</v>
      </c>
      <c r="AU156" s="173" t="s">
        <v>91</v>
      </c>
      <c r="AV156" s="14" t="s">
        <v>151</v>
      </c>
      <c r="AW156" s="14" t="s">
        <v>31</v>
      </c>
      <c r="AX156" s="14" t="s">
        <v>83</v>
      </c>
      <c r="AY156" s="173" t="s">
        <v>144</v>
      </c>
    </row>
    <row r="157" spans="2:65" s="11" customFormat="1" ht="22.75" customHeight="1">
      <c r="B157" s="131"/>
      <c r="D157" s="132" t="s">
        <v>74</v>
      </c>
      <c r="E157" s="141" t="s">
        <v>190</v>
      </c>
      <c r="F157" s="141" t="s">
        <v>191</v>
      </c>
      <c r="I157" s="134"/>
      <c r="J157" s="142">
        <f>BK157</f>
        <v>0.03</v>
      </c>
      <c r="L157" s="131"/>
      <c r="M157" s="136"/>
      <c r="P157" s="137">
        <f>SUM(P158:P174)</f>
        <v>0</v>
      </c>
      <c r="R157" s="137">
        <f>SUM(R158:R174)</f>
        <v>0.1572182</v>
      </c>
      <c r="T157" s="138">
        <f>SUM(T158:T174)</f>
        <v>0</v>
      </c>
      <c r="AR157" s="132" t="s">
        <v>83</v>
      </c>
      <c r="AT157" s="139" t="s">
        <v>74</v>
      </c>
      <c r="AU157" s="139" t="s">
        <v>83</v>
      </c>
      <c r="AY157" s="132" t="s">
        <v>144</v>
      </c>
      <c r="BK157" s="140">
        <f>SUM(BK158:BK174)</f>
        <v>0.03</v>
      </c>
    </row>
    <row r="158" spans="2:65" s="1" customFormat="1" ht="33" customHeight="1">
      <c r="B158" s="143"/>
      <c r="C158" s="144" t="s">
        <v>192</v>
      </c>
      <c r="D158" s="144" t="s">
        <v>147</v>
      </c>
      <c r="E158" s="145" t="s">
        <v>193</v>
      </c>
      <c r="F158" s="146" t="s">
        <v>194</v>
      </c>
      <c r="G158" s="147" t="s">
        <v>150</v>
      </c>
      <c r="H158" s="148">
        <v>6.3E-2</v>
      </c>
      <c r="I158" s="149"/>
      <c r="J158" s="150">
        <f>ROUND(I158*H158,2)</f>
        <v>0</v>
      </c>
      <c r="K158" s="151"/>
      <c r="L158" s="32"/>
      <c r="M158" s="152" t="s">
        <v>1</v>
      </c>
      <c r="N158" s="153" t="s">
        <v>41</v>
      </c>
      <c r="P158" s="154">
        <f>O158*H158</f>
        <v>0</v>
      </c>
      <c r="Q158" s="154">
        <v>2.3598499999999998</v>
      </c>
      <c r="R158" s="154">
        <f>Q158*H158</f>
        <v>0.14867054999999998</v>
      </c>
      <c r="S158" s="154">
        <v>0</v>
      </c>
      <c r="T158" s="155">
        <f>S158*H158</f>
        <v>0</v>
      </c>
      <c r="AR158" s="156" t="s">
        <v>151</v>
      </c>
      <c r="AT158" s="156" t="s">
        <v>147</v>
      </c>
      <c r="AU158" s="156" t="s">
        <v>91</v>
      </c>
      <c r="AY158" s="17" t="s">
        <v>144</v>
      </c>
      <c r="BE158" s="157">
        <f>IF(N158="základná",J158,0)</f>
        <v>0</v>
      </c>
      <c r="BF158" s="157">
        <f>IF(N158="znížená",J158,0)</f>
        <v>0</v>
      </c>
      <c r="BG158" s="157">
        <f>IF(N158="zákl. prenesená",J158,0)</f>
        <v>0</v>
      </c>
      <c r="BH158" s="157">
        <f>IF(N158="zníž. prenesená",J158,0)</f>
        <v>0</v>
      </c>
      <c r="BI158" s="157">
        <f>IF(N158="nulová",J158,0)</f>
        <v>0</v>
      </c>
      <c r="BJ158" s="17" t="s">
        <v>91</v>
      </c>
      <c r="BK158" s="157">
        <f>ROUND(I158*H158,2)</f>
        <v>0</v>
      </c>
      <c r="BL158" s="17" t="s">
        <v>151</v>
      </c>
      <c r="BM158" s="156" t="s">
        <v>195</v>
      </c>
    </row>
    <row r="159" spans="2:65" s="12" customFormat="1" ht="10">
      <c r="B159" s="158"/>
      <c r="D159" s="159" t="s">
        <v>153</v>
      </c>
      <c r="E159" s="160" t="s">
        <v>1</v>
      </c>
      <c r="F159" s="161" t="s">
        <v>196</v>
      </c>
      <c r="H159" s="160" t="s">
        <v>1</v>
      </c>
      <c r="I159" s="162"/>
      <c r="L159" s="158"/>
      <c r="M159" s="163"/>
      <c r="T159" s="164"/>
      <c r="AT159" s="160" t="s">
        <v>153</v>
      </c>
      <c r="AU159" s="160" t="s">
        <v>91</v>
      </c>
      <c r="AV159" s="12" t="s">
        <v>83</v>
      </c>
      <c r="AW159" s="12" t="s">
        <v>31</v>
      </c>
      <c r="AX159" s="12" t="s">
        <v>75</v>
      </c>
      <c r="AY159" s="160" t="s">
        <v>144</v>
      </c>
    </row>
    <row r="160" spans="2:65" s="13" customFormat="1" ht="10">
      <c r="B160" s="165"/>
      <c r="D160" s="159" t="s">
        <v>153</v>
      </c>
      <c r="E160" s="166" t="s">
        <v>1</v>
      </c>
      <c r="F160" s="167" t="s">
        <v>197</v>
      </c>
      <c r="H160" s="168">
        <v>6.3E-2</v>
      </c>
      <c r="I160" s="169"/>
      <c r="L160" s="165"/>
      <c r="M160" s="170"/>
      <c r="T160" s="171"/>
      <c r="AT160" s="166" t="s">
        <v>153</v>
      </c>
      <c r="AU160" s="166" t="s">
        <v>91</v>
      </c>
      <c r="AV160" s="13" t="s">
        <v>91</v>
      </c>
      <c r="AW160" s="13" t="s">
        <v>31</v>
      </c>
      <c r="AX160" s="13" t="s">
        <v>75</v>
      </c>
      <c r="AY160" s="166" t="s">
        <v>144</v>
      </c>
    </row>
    <row r="161" spans="2:65" s="14" customFormat="1" ht="10">
      <c r="B161" s="172"/>
      <c r="D161" s="159" t="s">
        <v>153</v>
      </c>
      <c r="E161" s="173" t="s">
        <v>1</v>
      </c>
      <c r="F161" s="174" t="s">
        <v>156</v>
      </c>
      <c r="H161" s="175">
        <v>6.3E-2</v>
      </c>
      <c r="I161" s="176"/>
      <c r="L161" s="172"/>
      <c r="M161" s="177"/>
      <c r="T161" s="178"/>
      <c r="AT161" s="173" t="s">
        <v>153</v>
      </c>
      <c r="AU161" s="173" t="s">
        <v>91</v>
      </c>
      <c r="AV161" s="14" t="s">
        <v>151</v>
      </c>
      <c r="AW161" s="14" t="s">
        <v>31</v>
      </c>
      <c r="AX161" s="14" t="s">
        <v>83</v>
      </c>
      <c r="AY161" s="173" t="s">
        <v>144</v>
      </c>
    </row>
    <row r="162" spans="2:65" s="1" customFormat="1" ht="24.15" customHeight="1">
      <c r="B162" s="143"/>
      <c r="C162" s="144" t="s">
        <v>198</v>
      </c>
      <c r="D162" s="144" t="s">
        <v>147</v>
      </c>
      <c r="E162" s="145" t="s">
        <v>199</v>
      </c>
      <c r="F162" s="146" t="s">
        <v>200</v>
      </c>
      <c r="G162" s="147" t="s">
        <v>201</v>
      </c>
      <c r="H162" s="148">
        <v>0.55200000000000005</v>
      </c>
      <c r="I162" s="149"/>
      <c r="J162" s="150">
        <f>ROUND(I162*H162,2)</f>
        <v>0</v>
      </c>
      <c r="K162" s="151"/>
      <c r="L162" s="32"/>
      <c r="M162" s="152" t="s">
        <v>1</v>
      </c>
      <c r="N162" s="153" t="s">
        <v>41</v>
      </c>
      <c r="P162" s="154">
        <f>O162*H162</f>
        <v>0</v>
      </c>
      <c r="Q162" s="154">
        <v>6.2500000000000003E-3</v>
      </c>
      <c r="R162" s="154">
        <f>Q162*H162</f>
        <v>3.4500000000000004E-3</v>
      </c>
      <c r="S162" s="154">
        <v>0</v>
      </c>
      <c r="T162" s="155">
        <f>S162*H162</f>
        <v>0</v>
      </c>
      <c r="AR162" s="156" t="s">
        <v>151</v>
      </c>
      <c r="AT162" s="156" t="s">
        <v>147</v>
      </c>
      <c r="AU162" s="156" t="s">
        <v>91</v>
      </c>
      <c r="AY162" s="17" t="s">
        <v>144</v>
      </c>
      <c r="BE162" s="157">
        <f>IF(N162="základná",J162,0)</f>
        <v>0</v>
      </c>
      <c r="BF162" s="157">
        <f>IF(N162="znížená",J162,0)</f>
        <v>0</v>
      </c>
      <c r="BG162" s="157">
        <f>IF(N162="zákl. prenesená",J162,0)</f>
        <v>0</v>
      </c>
      <c r="BH162" s="157">
        <f>IF(N162="zníž. prenesená",J162,0)</f>
        <v>0</v>
      </c>
      <c r="BI162" s="157">
        <f>IF(N162="nulová",J162,0)</f>
        <v>0</v>
      </c>
      <c r="BJ162" s="17" t="s">
        <v>91</v>
      </c>
      <c r="BK162" s="157">
        <f>ROUND(I162*H162,2)</f>
        <v>0</v>
      </c>
      <c r="BL162" s="17" t="s">
        <v>151</v>
      </c>
      <c r="BM162" s="156" t="s">
        <v>202</v>
      </c>
    </row>
    <row r="163" spans="2:65" s="12" customFormat="1" ht="10">
      <c r="B163" s="158"/>
      <c r="D163" s="159" t="s">
        <v>153</v>
      </c>
      <c r="E163" s="160" t="s">
        <v>1</v>
      </c>
      <c r="F163" s="161" t="s">
        <v>196</v>
      </c>
      <c r="H163" s="160" t="s">
        <v>1</v>
      </c>
      <c r="I163" s="162"/>
      <c r="L163" s="158"/>
      <c r="M163" s="163"/>
      <c r="T163" s="164"/>
      <c r="AT163" s="160" t="s">
        <v>153</v>
      </c>
      <c r="AU163" s="160" t="s">
        <v>91</v>
      </c>
      <c r="AV163" s="12" t="s">
        <v>83</v>
      </c>
      <c r="AW163" s="12" t="s">
        <v>31</v>
      </c>
      <c r="AX163" s="12" t="s">
        <v>75</v>
      </c>
      <c r="AY163" s="160" t="s">
        <v>144</v>
      </c>
    </row>
    <row r="164" spans="2:65" s="13" customFormat="1" ht="10">
      <c r="B164" s="165"/>
      <c r="D164" s="159" t="s">
        <v>153</v>
      </c>
      <c r="E164" s="166" t="s">
        <v>1</v>
      </c>
      <c r="F164" s="167" t="s">
        <v>203</v>
      </c>
      <c r="H164" s="168">
        <v>0.55200000000000005</v>
      </c>
      <c r="I164" s="169"/>
      <c r="L164" s="165"/>
      <c r="M164" s="170"/>
      <c r="T164" s="171"/>
      <c r="AT164" s="166" t="s">
        <v>153</v>
      </c>
      <c r="AU164" s="166" t="s">
        <v>91</v>
      </c>
      <c r="AV164" s="13" t="s">
        <v>91</v>
      </c>
      <c r="AW164" s="13" t="s">
        <v>31</v>
      </c>
      <c r="AX164" s="13" t="s">
        <v>75</v>
      </c>
      <c r="AY164" s="166" t="s">
        <v>144</v>
      </c>
    </row>
    <row r="165" spans="2:65" s="14" customFormat="1" ht="10">
      <c r="B165" s="172"/>
      <c r="D165" s="159" t="s">
        <v>153</v>
      </c>
      <c r="E165" s="173" t="s">
        <v>1</v>
      </c>
      <c r="F165" s="174" t="s">
        <v>156</v>
      </c>
      <c r="H165" s="175">
        <v>0.55200000000000005</v>
      </c>
      <c r="I165" s="176"/>
      <c r="L165" s="172"/>
      <c r="M165" s="177"/>
      <c r="T165" s="178"/>
      <c r="AT165" s="173" t="s">
        <v>153</v>
      </c>
      <c r="AU165" s="173" t="s">
        <v>91</v>
      </c>
      <c r="AV165" s="14" t="s">
        <v>151</v>
      </c>
      <c r="AW165" s="14" t="s">
        <v>31</v>
      </c>
      <c r="AX165" s="14" t="s">
        <v>83</v>
      </c>
      <c r="AY165" s="173" t="s">
        <v>144</v>
      </c>
    </row>
    <row r="166" spans="2:65" s="1" customFormat="1" ht="24.15" customHeight="1">
      <c r="B166" s="143"/>
      <c r="C166" s="144" t="s">
        <v>204</v>
      </c>
      <c r="D166" s="144" t="s">
        <v>147</v>
      </c>
      <c r="E166" s="145" t="s">
        <v>205</v>
      </c>
      <c r="F166" s="146" t="s">
        <v>206</v>
      </c>
      <c r="G166" s="147" t="s">
        <v>201</v>
      </c>
      <c r="H166" s="148">
        <v>0.55200000000000005</v>
      </c>
      <c r="I166" s="149"/>
      <c r="J166" s="150">
        <f>ROUND(I166*H166,2)</f>
        <v>0</v>
      </c>
      <c r="K166" s="151"/>
      <c r="L166" s="32"/>
      <c r="M166" s="152" t="s">
        <v>1</v>
      </c>
      <c r="N166" s="153" t="s">
        <v>41</v>
      </c>
      <c r="P166" s="154">
        <f>O166*H166</f>
        <v>0</v>
      </c>
      <c r="Q166" s="154">
        <v>0</v>
      </c>
      <c r="R166" s="154">
        <f>Q166*H166</f>
        <v>0</v>
      </c>
      <c r="S166" s="154">
        <v>0</v>
      </c>
      <c r="T166" s="155">
        <f>S166*H166</f>
        <v>0</v>
      </c>
      <c r="AR166" s="156" t="s">
        <v>151</v>
      </c>
      <c r="AT166" s="156" t="s">
        <v>147</v>
      </c>
      <c r="AU166" s="156" t="s">
        <v>91</v>
      </c>
      <c r="AY166" s="17" t="s">
        <v>144</v>
      </c>
      <c r="BE166" s="157">
        <f>IF(N166="základná",J166,0)</f>
        <v>0</v>
      </c>
      <c r="BF166" s="157">
        <f>IF(N166="znížená",J166,0)</f>
        <v>0</v>
      </c>
      <c r="BG166" s="157">
        <f>IF(N166="zákl. prenesená",J166,0)</f>
        <v>0</v>
      </c>
      <c r="BH166" s="157">
        <f>IF(N166="zníž. prenesená",J166,0)</f>
        <v>0</v>
      </c>
      <c r="BI166" s="157">
        <f>IF(N166="nulová",J166,0)</f>
        <v>0</v>
      </c>
      <c r="BJ166" s="17" t="s">
        <v>91</v>
      </c>
      <c r="BK166" s="157">
        <f>ROUND(I166*H166,2)</f>
        <v>0</v>
      </c>
      <c r="BL166" s="17" t="s">
        <v>151</v>
      </c>
      <c r="BM166" s="156" t="s">
        <v>207</v>
      </c>
    </row>
    <row r="167" spans="2:65" s="12" customFormat="1" ht="10">
      <c r="B167" s="158"/>
      <c r="D167" s="159" t="s">
        <v>153</v>
      </c>
      <c r="E167" s="160" t="s">
        <v>1</v>
      </c>
      <c r="F167" s="161" t="s">
        <v>196</v>
      </c>
      <c r="H167" s="160" t="s">
        <v>1</v>
      </c>
      <c r="I167" s="162"/>
      <c r="L167" s="158"/>
      <c r="M167" s="163"/>
      <c r="T167" s="164"/>
      <c r="AT167" s="160" t="s">
        <v>153</v>
      </c>
      <c r="AU167" s="160" t="s">
        <v>91</v>
      </c>
      <c r="AV167" s="12" t="s">
        <v>83</v>
      </c>
      <c r="AW167" s="12" t="s">
        <v>31</v>
      </c>
      <c r="AX167" s="12" t="s">
        <v>75</v>
      </c>
      <c r="AY167" s="160" t="s">
        <v>144</v>
      </c>
    </row>
    <row r="168" spans="2:65" s="13" customFormat="1" ht="10">
      <c r="B168" s="165"/>
      <c r="D168" s="159" t="s">
        <v>153</v>
      </c>
      <c r="E168" s="166" t="s">
        <v>1</v>
      </c>
      <c r="F168" s="167" t="s">
        <v>203</v>
      </c>
      <c r="H168" s="168">
        <v>0.55200000000000005</v>
      </c>
      <c r="I168" s="169"/>
      <c r="L168" s="165"/>
      <c r="M168" s="170"/>
      <c r="T168" s="171"/>
      <c r="AT168" s="166" t="s">
        <v>153</v>
      </c>
      <c r="AU168" s="166" t="s">
        <v>91</v>
      </c>
      <c r="AV168" s="13" t="s">
        <v>91</v>
      </c>
      <c r="AW168" s="13" t="s">
        <v>31</v>
      </c>
      <c r="AX168" s="13" t="s">
        <v>75</v>
      </c>
      <c r="AY168" s="166" t="s">
        <v>144</v>
      </c>
    </row>
    <row r="169" spans="2:65" s="14" customFormat="1" ht="10">
      <c r="B169" s="172"/>
      <c r="D169" s="159" t="s">
        <v>153</v>
      </c>
      <c r="E169" s="173" t="s">
        <v>1</v>
      </c>
      <c r="F169" s="174" t="s">
        <v>156</v>
      </c>
      <c r="H169" s="175">
        <v>0.55200000000000005</v>
      </c>
      <c r="I169" s="176"/>
      <c r="L169" s="172"/>
      <c r="M169" s="177"/>
      <c r="T169" s="178"/>
      <c r="AT169" s="173" t="s">
        <v>153</v>
      </c>
      <c r="AU169" s="173" t="s">
        <v>91</v>
      </c>
      <c r="AV169" s="14" t="s">
        <v>151</v>
      </c>
      <c r="AW169" s="14" t="s">
        <v>31</v>
      </c>
      <c r="AX169" s="14" t="s">
        <v>83</v>
      </c>
      <c r="AY169" s="173" t="s">
        <v>144</v>
      </c>
    </row>
    <row r="170" spans="2:65" s="1" customFormat="1" ht="24.15" customHeight="1">
      <c r="B170" s="143"/>
      <c r="C170" s="144" t="s">
        <v>208</v>
      </c>
      <c r="D170" s="144" t="s">
        <v>147</v>
      </c>
      <c r="E170" s="145" t="s">
        <v>209</v>
      </c>
      <c r="F170" s="146" t="s">
        <v>210</v>
      </c>
      <c r="G170" s="147" t="s">
        <v>184</v>
      </c>
      <c r="H170" s="148">
        <v>5.0000000000000001E-3</v>
      </c>
      <c r="I170" s="149">
        <v>5</v>
      </c>
      <c r="J170" s="150">
        <f>ROUND(I170*H170,2)</f>
        <v>0.03</v>
      </c>
      <c r="K170" s="151"/>
      <c r="L170" s="32"/>
      <c r="M170" s="152" t="s">
        <v>1</v>
      </c>
      <c r="N170" s="153" t="s">
        <v>41</v>
      </c>
      <c r="P170" s="154">
        <f>O170*H170</f>
        <v>0</v>
      </c>
      <c r="Q170" s="154">
        <v>1.01953</v>
      </c>
      <c r="R170" s="154">
        <f>Q170*H170</f>
        <v>5.0976500000000004E-3</v>
      </c>
      <c r="S170" s="154">
        <v>0</v>
      </c>
      <c r="T170" s="155">
        <f>S170*H170</f>
        <v>0</v>
      </c>
      <c r="AR170" s="156" t="s">
        <v>151</v>
      </c>
      <c r="AT170" s="156" t="s">
        <v>147</v>
      </c>
      <c r="AU170" s="156" t="s">
        <v>91</v>
      </c>
      <c r="AY170" s="17" t="s">
        <v>144</v>
      </c>
      <c r="BE170" s="157">
        <f>IF(N170="základná",J170,0)</f>
        <v>0</v>
      </c>
      <c r="BF170" s="157">
        <f>IF(N170="znížená",J170,0)</f>
        <v>0.03</v>
      </c>
      <c r="BG170" s="157">
        <f>IF(N170="zákl. prenesená",J170,0)</f>
        <v>0</v>
      </c>
      <c r="BH170" s="157">
        <f>IF(N170="zníž. prenesená",J170,0)</f>
        <v>0</v>
      </c>
      <c r="BI170" s="157">
        <f>IF(N170="nulová",J170,0)</f>
        <v>0</v>
      </c>
      <c r="BJ170" s="17" t="s">
        <v>91</v>
      </c>
      <c r="BK170" s="157">
        <f>ROUND(I170*H170,2)</f>
        <v>0.03</v>
      </c>
      <c r="BL170" s="17" t="s">
        <v>151</v>
      </c>
      <c r="BM170" s="156" t="s">
        <v>211</v>
      </c>
    </row>
    <row r="171" spans="2:65" s="12" customFormat="1" ht="10">
      <c r="B171" s="158"/>
      <c r="D171" s="159" t="s">
        <v>153</v>
      </c>
      <c r="E171" s="160" t="s">
        <v>1</v>
      </c>
      <c r="F171" s="161" t="s">
        <v>196</v>
      </c>
      <c r="H171" s="160" t="s">
        <v>1</v>
      </c>
      <c r="I171" s="162"/>
      <c r="L171" s="158"/>
      <c r="M171" s="163"/>
      <c r="T171" s="164"/>
      <c r="AT171" s="160" t="s">
        <v>153</v>
      </c>
      <c r="AU171" s="160" t="s">
        <v>91</v>
      </c>
      <c r="AV171" s="12" t="s">
        <v>83</v>
      </c>
      <c r="AW171" s="12" t="s">
        <v>31</v>
      </c>
      <c r="AX171" s="12" t="s">
        <v>75</v>
      </c>
      <c r="AY171" s="160" t="s">
        <v>144</v>
      </c>
    </row>
    <row r="172" spans="2:65" s="13" customFormat="1" ht="10">
      <c r="B172" s="165"/>
      <c r="D172" s="159" t="s">
        <v>153</v>
      </c>
      <c r="E172" s="166" t="s">
        <v>1</v>
      </c>
      <c r="F172" s="167" t="s">
        <v>189</v>
      </c>
      <c r="H172" s="168">
        <v>2E-3</v>
      </c>
      <c r="I172" s="169"/>
      <c r="L172" s="165"/>
      <c r="M172" s="170"/>
      <c r="T172" s="171"/>
      <c r="AT172" s="166" t="s">
        <v>153</v>
      </c>
      <c r="AU172" s="166" t="s">
        <v>91</v>
      </c>
      <c r="AV172" s="13" t="s">
        <v>91</v>
      </c>
      <c r="AW172" s="13" t="s">
        <v>31</v>
      </c>
      <c r="AX172" s="13" t="s">
        <v>75</v>
      </c>
      <c r="AY172" s="166" t="s">
        <v>144</v>
      </c>
    </row>
    <row r="173" spans="2:65" s="13" customFormat="1" ht="10">
      <c r="B173" s="165"/>
      <c r="D173" s="159" t="s">
        <v>153</v>
      </c>
      <c r="E173" s="166" t="s">
        <v>1</v>
      </c>
      <c r="F173" s="167" t="s">
        <v>212</v>
      </c>
      <c r="H173" s="168">
        <v>3.0000000000000001E-3</v>
      </c>
      <c r="I173" s="169"/>
      <c r="L173" s="165"/>
      <c r="M173" s="170"/>
      <c r="T173" s="171"/>
      <c r="AT173" s="166" t="s">
        <v>153</v>
      </c>
      <c r="AU173" s="166" t="s">
        <v>91</v>
      </c>
      <c r="AV173" s="13" t="s">
        <v>91</v>
      </c>
      <c r="AW173" s="13" t="s">
        <v>31</v>
      </c>
      <c r="AX173" s="13" t="s">
        <v>75</v>
      </c>
      <c r="AY173" s="166" t="s">
        <v>144</v>
      </c>
    </row>
    <row r="174" spans="2:65" s="14" customFormat="1" ht="10">
      <c r="B174" s="172"/>
      <c r="D174" s="159" t="s">
        <v>153</v>
      </c>
      <c r="E174" s="173" t="s">
        <v>1</v>
      </c>
      <c r="F174" s="174" t="s">
        <v>156</v>
      </c>
      <c r="H174" s="175">
        <v>5.0000000000000001E-3</v>
      </c>
      <c r="I174" s="176"/>
      <c r="L174" s="172"/>
      <c r="M174" s="177"/>
      <c r="T174" s="178"/>
      <c r="AT174" s="173" t="s">
        <v>153</v>
      </c>
      <c r="AU174" s="173" t="s">
        <v>91</v>
      </c>
      <c r="AV174" s="14" t="s">
        <v>151</v>
      </c>
      <c r="AW174" s="14" t="s">
        <v>31</v>
      </c>
      <c r="AX174" s="14" t="s">
        <v>83</v>
      </c>
      <c r="AY174" s="173" t="s">
        <v>144</v>
      </c>
    </row>
    <row r="175" spans="2:65" s="11" customFormat="1" ht="22.75" customHeight="1">
      <c r="B175" s="131"/>
      <c r="D175" s="132" t="s">
        <v>74</v>
      </c>
      <c r="E175" s="141" t="s">
        <v>151</v>
      </c>
      <c r="F175" s="141" t="s">
        <v>213</v>
      </c>
      <c r="I175" s="134"/>
      <c r="J175" s="142">
        <f>BK175</f>
        <v>0</v>
      </c>
      <c r="L175" s="131"/>
      <c r="M175" s="136"/>
      <c r="P175" s="137">
        <f>SUM(P176:P187)</f>
        <v>0</v>
      </c>
      <c r="R175" s="137">
        <f>SUM(R176:R187)</f>
        <v>17.84360671</v>
      </c>
      <c r="T175" s="138">
        <f>SUM(T176:T187)</f>
        <v>0</v>
      </c>
      <c r="AR175" s="132" t="s">
        <v>83</v>
      </c>
      <c r="AT175" s="139" t="s">
        <v>74</v>
      </c>
      <c r="AU175" s="139" t="s">
        <v>83</v>
      </c>
      <c r="AY175" s="132" t="s">
        <v>144</v>
      </c>
      <c r="BK175" s="140">
        <f>SUM(BK176:BK187)</f>
        <v>0</v>
      </c>
    </row>
    <row r="176" spans="2:65" s="1" customFormat="1" ht="24.15" customHeight="1">
      <c r="B176" s="143"/>
      <c r="C176" s="144" t="s">
        <v>214</v>
      </c>
      <c r="D176" s="144" t="s">
        <v>147</v>
      </c>
      <c r="E176" s="145" t="s">
        <v>215</v>
      </c>
      <c r="F176" s="146" t="s">
        <v>216</v>
      </c>
      <c r="G176" s="147" t="s">
        <v>150</v>
      </c>
      <c r="H176" s="148">
        <v>6.8330000000000002</v>
      </c>
      <c r="I176" s="149"/>
      <c r="J176" s="150">
        <f>ROUND(I176*H176,2)</f>
        <v>0</v>
      </c>
      <c r="K176" s="151"/>
      <c r="L176" s="32"/>
      <c r="M176" s="152" t="s">
        <v>1</v>
      </c>
      <c r="N176" s="153" t="s">
        <v>41</v>
      </c>
      <c r="P176" s="154">
        <f>O176*H176</f>
        <v>0</v>
      </c>
      <c r="Q176" s="154">
        <v>2.3599899999999998</v>
      </c>
      <c r="R176" s="154">
        <f>Q176*H176</f>
        <v>16.125811669999997</v>
      </c>
      <c r="S176" s="154">
        <v>0</v>
      </c>
      <c r="T176" s="155">
        <f>S176*H176</f>
        <v>0</v>
      </c>
      <c r="AR176" s="156" t="s">
        <v>151</v>
      </c>
      <c r="AT176" s="156" t="s">
        <v>147</v>
      </c>
      <c r="AU176" s="156" t="s">
        <v>91</v>
      </c>
      <c r="AY176" s="17" t="s">
        <v>144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91</v>
      </c>
      <c r="BK176" s="157">
        <f>ROUND(I176*H176,2)</f>
        <v>0</v>
      </c>
      <c r="BL176" s="17" t="s">
        <v>151</v>
      </c>
      <c r="BM176" s="156" t="s">
        <v>217</v>
      </c>
    </row>
    <row r="177" spans="2:65" s="12" customFormat="1" ht="10">
      <c r="B177" s="158"/>
      <c r="D177" s="159" t="s">
        <v>153</v>
      </c>
      <c r="E177" s="160" t="s">
        <v>1</v>
      </c>
      <c r="F177" s="161" t="s">
        <v>218</v>
      </c>
      <c r="H177" s="160" t="s">
        <v>1</v>
      </c>
      <c r="I177" s="162"/>
      <c r="L177" s="158"/>
      <c r="M177" s="163"/>
      <c r="T177" s="164"/>
      <c r="AT177" s="160" t="s">
        <v>153</v>
      </c>
      <c r="AU177" s="160" t="s">
        <v>91</v>
      </c>
      <c r="AV177" s="12" t="s">
        <v>83</v>
      </c>
      <c r="AW177" s="12" t="s">
        <v>31</v>
      </c>
      <c r="AX177" s="12" t="s">
        <v>75</v>
      </c>
      <c r="AY177" s="160" t="s">
        <v>144</v>
      </c>
    </row>
    <row r="178" spans="2:65" s="13" customFormat="1" ht="10">
      <c r="B178" s="165"/>
      <c r="D178" s="159" t="s">
        <v>153</v>
      </c>
      <c r="E178" s="166" t="s">
        <v>1</v>
      </c>
      <c r="F178" s="167" t="s">
        <v>219</v>
      </c>
      <c r="H178" s="168">
        <v>6.8330000000000002</v>
      </c>
      <c r="I178" s="169"/>
      <c r="L178" s="165"/>
      <c r="M178" s="170"/>
      <c r="T178" s="171"/>
      <c r="AT178" s="166" t="s">
        <v>153</v>
      </c>
      <c r="AU178" s="166" t="s">
        <v>91</v>
      </c>
      <c r="AV178" s="13" t="s">
        <v>91</v>
      </c>
      <c r="AW178" s="13" t="s">
        <v>31</v>
      </c>
      <c r="AX178" s="13" t="s">
        <v>75</v>
      </c>
      <c r="AY178" s="166" t="s">
        <v>144</v>
      </c>
    </row>
    <row r="179" spans="2:65" s="14" customFormat="1" ht="10">
      <c r="B179" s="172"/>
      <c r="D179" s="159" t="s">
        <v>153</v>
      </c>
      <c r="E179" s="173" t="s">
        <v>1</v>
      </c>
      <c r="F179" s="174" t="s">
        <v>156</v>
      </c>
      <c r="H179" s="175">
        <v>6.8330000000000002</v>
      </c>
      <c r="I179" s="176"/>
      <c r="L179" s="172"/>
      <c r="M179" s="177"/>
      <c r="T179" s="178"/>
      <c r="AT179" s="173" t="s">
        <v>153</v>
      </c>
      <c r="AU179" s="173" t="s">
        <v>91</v>
      </c>
      <c r="AV179" s="14" t="s">
        <v>151</v>
      </c>
      <c r="AW179" s="14" t="s">
        <v>31</v>
      </c>
      <c r="AX179" s="14" t="s">
        <v>83</v>
      </c>
      <c r="AY179" s="173" t="s">
        <v>144</v>
      </c>
    </row>
    <row r="180" spans="2:65" s="1" customFormat="1" ht="24.15" customHeight="1">
      <c r="B180" s="143"/>
      <c r="C180" s="144" t="s">
        <v>220</v>
      </c>
      <c r="D180" s="144" t="s">
        <v>147</v>
      </c>
      <c r="E180" s="145" t="s">
        <v>221</v>
      </c>
      <c r="F180" s="146" t="s">
        <v>222</v>
      </c>
      <c r="G180" s="147" t="s">
        <v>201</v>
      </c>
      <c r="H180" s="148">
        <v>113.88800000000001</v>
      </c>
      <c r="I180" s="149"/>
      <c r="J180" s="150">
        <f>ROUND(I180*H180,2)</f>
        <v>0</v>
      </c>
      <c r="K180" s="151"/>
      <c r="L180" s="32"/>
      <c r="M180" s="152" t="s">
        <v>1</v>
      </c>
      <c r="N180" s="153" t="s">
        <v>41</v>
      </c>
      <c r="P180" s="154">
        <f>O180*H180</f>
        <v>0</v>
      </c>
      <c r="Q180" s="154">
        <v>1.0330000000000001E-2</v>
      </c>
      <c r="R180" s="154">
        <f>Q180*H180</f>
        <v>1.1764630400000002</v>
      </c>
      <c r="S180" s="154">
        <v>0</v>
      </c>
      <c r="T180" s="155">
        <f>S180*H180</f>
        <v>0</v>
      </c>
      <c r="AR180" s="156" t="s">
        <v>151</v>
      </c>
      <c r="AT180" s="156" t="s">
        <v>147</v>
      </c>
      <c r="AU180" s="156" t="s">
        <v>91</v>
      </c>
      <c r="AY180" s="17" t="s">
        <v>144</v>
      </c>
      <c r="BE180" s="157">
        <f>IF(N180="základná",J180,0)</f>
        <v>0</v>
      </c>
      <c r="BF180" s="157">
        <f>IF(N180="znížená",J180,0)</f>
        <v>0</v>
      </c>
      <c r="BG180" s="157">
        <f>IF(N180="zákl. prenesená",J180,0)</f>
        <v>0</v>
      </c>
      <c r="BH180" s="157">
        <f>IF(N180="zníž. prenesená",J180,0)</f>
        <v>0</v>
      </c>
      <c r="BI180" s="157">
        <f>IF(N180="nulová",J180,0)</f>
        <v>0</v>
      </c>
      <c r="BJ180" s="17" t="s">
        <v>91</v>
      </c>
      <c r="BK180" s="157">
        <f>ROUND(I180*H180,2)</f>
        <v>0</v>
      </c>
      <c r="BL180" s="17" t="s">
        <v>151</v>
      </c>
      <c r="BM180" s="156" t="s">
        <v>223</v>
      </c>
    </row>
    <row r="181" spans="2:65" s="12" customFormat="1" ht="10">
      <c r="B181" s="158"/>
      <c r="D181" s="159" t="s">
        <v>153</v>
      </c>
      <c r="E181" s="160" t="s">
        <v>1</v>
      </c>
      <c r="F181" s="161" t="s">
        <v>224</v>
      </c>
      <c r="H181" s="160" t="s">
        <v>1</v>
      </c>
      <c r="I181" s="162"/>
      <c r="L181" s="158"/>
      <c r="M181" s="163"/>
      <c r="T181" s="164"/>
      <c r="AT181" s="160" t="s">
        <v>153</v>
      </c>
      <c r="AU181" s="160" t="s">
        <v>91</v>
      </c>
      <c r="AV181" s="12" t="s">
        <v>83</v>
      </c>
      <c r="AW181" s="12" t="s">
        <v>31</v>
      </c>
      <c r="AX181" s="12" t="s">
        <v>75</v>
      </c>
      <c r="AY181" s="160" t="s">
        <v>144</v>
      </c>
    </row>
    <row r="182" spans="2:65" s="13" customFormat="1" ht="10">
      <c r="B182" s="165"/>
      <c r="D182" s="159" t="s">
        <v>153</v>
      </c>
      <c r="E182" s="166" t="s">
        <v>1</v>
      </c>
      <c r="F182" s="167" t="s">
        <v>225</v>
      </c>
      <c r="H182" s="168">
        <v>113.88800000000001</v>
      </c>
      <c r="I182" s="169"/>
      <c r="L182" s="165"/>
      <c r="M182" s="170"/>
      <c r="T182" s="171"/>
      <c r="AT182" s="166" t="s">
        <v>153</v>
      </c>
      <c r="AU182" s="166" t="s">
        <v>91</v>
      </c>
      <c r="AV182" s="13" t="s">
        <v>91</v>
      </c>
      <c r="AW182" s="13" t="s">
        <v>31</v>
      </c>
      <c r="AX182" s="13" t="s">
        <v>75</v>
      </c>
      <c r="AY182" s="166" t="s">
        <v>144</v>
      </c>
    </row>
    <row r="183" spans="2:65" s="14" customFormat="1" ht="10">
      <c r="B183" s="172"/>
      <c r="D183" s="159" t="s">
        <v>153</v>
      </c>
      <c r="E183" s="173" t="s">
        <v>1</v>
      </c>
      <c r="F183" s="174" t="s">
        <v>156</v>
      </c>
      <c r="H183" s="175">
        <v>113.88800000000001</v>
      </c>
      <c r="I183" s="176"/>
      <c r="L183" s="172"/>
      <c r="M183" s="177"/>
      <c r="T183" s="178"/>
      <c r="AT183" s="173" t="s">
        <v>153</v>
      </c>
      <c r="AU183" s="173" t="s">
        <v>91</v>
      </c>
      <c r="AV183" s="14" t="s">
        <v>151</v>
      </c>
      <c r="AW183" s="14" t="s">
        <v>31</v>
      </c>
      <c r="AX183" s="14" t="s">
        <v>83</v>
      </c>
      <c r="AY183" s="173" t="s">
        <v>144</v>
      </c>
    </row>
    <row r="184" spans="2:65" s="1" customFormat="1" ht="37.75" customHeight="1">
      <c r="B184" s="143"/>
      <c r="C184" s="144" t="s">
        <v>226</v>
      </c>
      <c r="D184" s="144" t="s">
        <v>147</v>
      </c>
      <c r="E184" s="145" t="s">
        <v>227</v>
      </c>
      <c r="F184" s="146" t="s">
        <v>228</v>
      </c>
      <c r="G184" s="147" t="s">
        <v>184</v>
      </c>
      <c r="H184" s="148">
        <v>0.45</v>
      </c>
      <c r="I184" s="149"/>
      <c r="J184" s="150">
        <f>ROUND(I184*H184,2)</f>
        <v>0</v>
      </c>
      <c r="K184" s="151"/>
      <c r="L184" s="32"/>
      <c r="M184" s="152" t="s">
        <v>1</v>
      </c>
      <c r="N184" s="153" t="s">
        <v>41</v>
      </c>
      <c r="P184" s="154">
        <f>O184*H184</f>
        <v>0</v>
      </c>
      <c r="Q184" s="154">
        <v>1.20296</v>
      </c>
      <c r="R184" s="154">
        <f>Q184*H184</f>
        <v>0.54133200000000004</v>
      </c>
      <c r="S184" s="154">
        <v>0</v>
      </c>
      <c r="T184" s="155">
        <f>S184*H184</f>
        <v>0</v>
      </c>
      <c r="AR184" s="156" t="s">
        <v>151</v>
      </c>
      <c r="AT184" s="156" t="s">
        <v>147</v>
      </c>
      <c r="AU184" s="156" t="s">
        <v>91</v>
      </c>
      <c r="AY184" s="17" t="s">
        <v>144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7" t="s">
        <v>91</v>
      </c>
      <c r="BK184" s="157">
        <f>ROUND(I184*H184,2)</f>
        <v>0</v>
      </c>
      <c r="BL184" s="17" t="s">
        <v>151</v>
      </c>
      <c r="BM184" s="156" t="s">
        <v>229</v>
      </c>
    </row>
    <row r="185" spans="2:65" s="12" customFormat="1" ht="10">
      <c r="B185" s="158"/>
      <c r="D185" s="159" t="s">
        <v>153</v>
      </c>
      <c r="E185" s="160" t="s">
        <v>1</v>
      </c>
      <c r="F185" s="161" t="s">
        <v>230</v>
      </c>
      <c r="H185" s="160" t="s">
        <v>1</v>
      </c>
      <c r="I185" s="162"/>
      <c r="L185" s="158"/>
      <c r="M185" s="163"/>
      <c r="T185" s="164"/>
      <c r="AT185" s="160" t="s">
        <v>153</v>
      </c>
      <c r="AU185" s="160" t="s">
        <v>91</v>
      </c>
      <c r="AV185" s="12" t="s">
        <v>83</v>
      </c>
      <c r="AW185" s="12" t="s">
        <v>31</v>
      </c>
      <c r="AX185" s="12" t="s">
        <v>75</v>
      </c>
      <c r="AY185" s="160" t="s">
        <v>144</v>
      </c>
    </row>
    <row r="186" spans="2:65" s="13" customFormat="1" ht="10">
      <c r="B186" s="165"/>
      <c r="D186" s="159" t="s">
        <v>153</v>
      </c>
      <c r="E186" s="166" t="s">
        <v>1</v>
      </c>
      <c r="F186" s="167" t="s">
        <v>231</v>
      </c>
      <c r="H186" s="168">
        <v>0.45</v>
      </c>
      <c r="I186" s="169"/>
      <c r="L186" s="165"/>
      <c r="M186" s="170"/>
      <c r="T186" s="171"/>
      <c r="AT186" s="166" t="s">
        <v>153</v>
      </c>
      <c r="AU186" s="166" t="s">
        <v>91</v>
      </c>
      <c r="AV186" s="13" t="s">
        <v>91</v>
      </c>
      <c r="AW186" s="13" t="s">
        <v>31</v>
      </c>
      <c r="AX186" s="13" t="s">
        <v>75</v>
      </c>
      <c r="AY186" s="166" t="s">
        <v>144</v>
      </c>
    </row>
    <row r="187" spans="2:65" s="14" customFormat="1" ht="10">
      <c r="B187" s="172"/>
      <c r="D187" s="159" t="s">
        <v>153</v>
      </c>
      <c r="E187" s="173" t="s">
        <v>1</v>
      </c>
      <c r="F187" s="174" t="s">
        <v>156</v>
      </c>
      <c r="H187" s="175">
        <v>0.45</v>
      </c>
      <c r="I187" s="176"/>
      <c r="L187" s="172"/>
      <c r="M187" s="177"/>
      <c r="T187" s="178"/>
      <c r="AT187" s="173" t="s">
        <v>153</v>
      </c>
      <c r="AU187" s="173" t="s">
        <v>91</v>
      </c>
      <c r="AV187" s="14" t="s">
        <v>151</v>
      </c>
      <c r="AW187" s="14" t="s">
        <v>31</v>
      </c>
      <c r="AX187" s="14" t="s">
        <v>83</v>
      </c>
      <c r="AY187" s="173" t="s">
        <v>144</v>
      </c>
    </row>
    <row r="188" spans="2:65" s="11" customFormat="1" ht="22.75" customHeight="1">
      <c r="B188" s="131"/>
      <c r="D188" s="132" t="s">
        <v>74</v>
      </c>
      <c r="E188" s="141" t="s">
        <v>232</v>
      </c>
      <c r="F188" s="141" t="s">
        <v>233</v>
      </c>
      <c r="I188" s="134"/>
      <c r="J188" s="142">
        <f>BK188</f>
        <v>0</v>
      </c>
      <c r="L188" s="131"/>
      <c r="M188" s="136"/>
      <c r="P188" s="137">
        <f>SUM(P189:P197)</f>
        <v>0</v>
      </c>
      <c r="R188" s="137">
        <f>SUM(R189:R197)</f>
        <v>0.69082159999999992</v>
      </c>
      <c r="T188" s="138">
        <f>SUM(T189:T197)</f>
        <v>0</v>
      </c>
      <c r="AR188" s="132" t="s">
        <v>83</v>
      </c>
      <c r="AT188" s="139" t="s">
        <v>74</v>
      </c>
      <c r="AU188" s="139" t="s">
        <v>83</v>
      </c>
      <c r="AY188" s="132" t="s">
        <v>144</v>
      </c>
      <c r="BK188" s="140">
        <f>SUM(BK189:BK197)</f>
        <v>0</v>
      </c>
    </row>
    <row r="189" spans="2:65" s="1" customFormat="1" ht="24.15" customHeight="1">
      <c r="B189" s="143"/>
      <c r="C189" s="144" t="s">
        <v>234</v>
      </c>
      <c r="D189" s="144" t="s">
        <v>147</v>
      </c>
      <c r="E189" s="145" t="s">
        <v>235</v>
      </c>
      <c r="F189" s="146" t="s">
        <v>236</v>
      </c>
      <c r="G189" s="147" t="s">
        <v>201</v>
      </c>
      <c r="H189" s="148">
        <v>3.92</v>
      </c>
      <c r="I189" s="149"/>
      <c r="J189" s="150">
        <f>ROUND(I189*H189,2)</f>
        <v>0</v>
      </c>
      <c r="K189" s="151"/>
      <c r="L189" s="32"/>
      <c r="M189" s="152" t="s">
        <v>1</v>
      </c>
      <c r="N189" s="153" t="s">
        <v>41</v>
      </c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AR189" s="156" t="s">
        <v>151</v>
      </c>
      <c r="AT189" s="156" t="s">
        <v>147</v>
      </c>
      <c r="AU189" s="156" t="s">
        <v>91</v>
      </c>
      <c r="AY189" s="17" t="s">
        <v>144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7" t="s">
        <v>91</v>
      </c>
      <c r="BK189" s="157">
        <f>ROUND(I189*H189,2)</f>
        <v>0</v>
      </c>
      <c r="BL189" s="17" t="s">
        <v>151</v>
      </c>
      <c r="BM189" s="156" t="s">
        <v>237</v>
      </c>
    </row>
    <row r="190" spans="2:65" s="12" customFormat="1" ht="10">
      <c r="B190" s="158"/>
      <c r="D190" s="159" t="s">
        <v>153</v>
      </c>
      <c r="E190" s="160" t="s">
        <v>1</v>
      </c>
      <c r="F190" s="161" t="s">
        <v>179</v>
      </c>
      <c r="H190" s="160" t="s">
        <v>1</v>
      </c>
      <c r="I190" s="162"/>
      <c r="L190" s="158"/>
      <c r="M190" s="163"/>
      <c r="T190" s="164"/>
      <c r="AT190" s="160" t="s">
        <v>153</v>
      </c>
      <c r="AU190" s="160" t="s">
        <v>91</v>
      </c>
      <c r="AV190" s="12" t="s">
        <v>83</v>
      </c>
      <c r="AW190" s="12" t="s">
        <v>31</v>
      </c>
      <c r="AX190" s="12" t="s">
        <v>75</v>
      </c>
      <c r="AY190" s="160" t="s">
        <v>144</v>
      </c>
    </row>
    <row r="191" spans="2:65" s="13" customFormat="1" ht="10">
      <c r="B191" s="165"/>
      <c r="D191" s="159" t="s">
        <v>153</v>
      </c>
      <c r="E191" s="166" t="s">
        <v>1</v>
      </c>
      <c r="F191" s="167" t="s">
        <v>238</v>
      </c>
      <c r="H191" s="168">
        <v>3.92</v>
      </c>
      <c r="I191" s="169"/>
      <c r="L191" s="165"/>
      <c r="M191" s="170"/>
      <c r="T191" s="171"/>
      <c r="AT191" s="166" t="s">
        <v>153</v>
      </c>
      <c r="AU191" s="166" t="s">
        <v>91</v>
      </c>
      <c r="AV191" s="13" t="s">
        <v>91</v>
      </c>
      <c r="AW191" s="13" t="s">
        <v>31</v>
      </c>
      <c r="AX191" s="13" t="s">
        <v>75</v>
      </c>
      <c r="AY191" s="166" t="s">
        <v>144</v>
      </c>
    </row>
    <row r="192" spans="2:65" s="14" customFormat="1" ht="10">
      <c r="B192" s="172"/>
      <c r="D192" s="159" t="s">
        <v>153</v>
      </c>
      <c r="E192" s="173" t="s">
        <v>1</v>
      </c>
      <c r="F192" s="174" t="s">
        <v>156</v>
      </c>
      <c r="H192" s="175">
        <v>3.92</v>
      </c>
      <c r="I192" s="176"/>
      <c r="L192" s="172"/>
      <c r="M192" s="177"/>
      <c r="T192" s="178"/>
      <c r="AT192" s="173" t="s">
        <v>153</v>
      </c>
      <c r="AU192" s="173" t="s">
        <v>91</v>
      </c>
      <c r="AV192" s="14" t="s">
        <v>151</v>
      </c>
      <c r="AW192" s="14" t="s">
        <v>31</v>
      </c>
      <c r="AX192" s="14" t="s">
        <v>83</v>
      </c>
      <c r="AY192" s="173" t="s">
        <v>144</v>
      </c>
    </row>
    <row r="193" spans="2:65" s="1" customFormat="1" ht="16.5" customHeight="1">
      <c r="B193" s="143"/>
      <c r="C193" s="179" t="s">
        <v>239</v>
      </c>
      <c r="D193" s="179" t="s">
        <v>240</v>
      </c>
      <c r="E193" s="180" t="s">
        <v>241</v>
      </c>
      <c r="F193" s="181" t="s">
        <v>242</v>
      </c>
      <c r="G193" s="182" t="s">
        <v>201</v>
      </c>
      <c r="H193" s="183">
        <v>3.92</v>
      </c>
      <c r="I193" s="184"/>
      <c r="J193" s="185">
        <f>ROUND(I193*H193,2)</f>
        <v>0</v>
      </c>
      <c r="K193" s="186"/>
      <c r="L193" s="187"/>
      <c r="M193" s="188" t="s">
        <v>1</v>
      </c>
      <c r="N193" s="189" t="s">
        <v>41</v>
      </c>
      <c r="P193" s="154">
        <f>O193*H193</f>
        <v>0</v>
      </c>
      <c r="Q193" s="154">
        <v>1E-4</v>
      </c>
      <c r="R193" s="154">
        <f>Q193*H193</f>
        <v>3.9199999999999999E-4</v>
      </c>
      <c r="S193" s="154">
        <v>0</v>
      </c>
      <c r="T193" s="155">
        <f>S193*H193</f>
        <v>0</v>
      </c>
      <c r="AR193" s="156" t="s">
        <v>243</v>
      </c>
      <c r="AT193" s="156" t="s">
        <v>240</v>
      </c>
      <c r="AU193" s="156" t="s">
        <v>91</v>
      </c>
      <c r="AY193" s="17" t="s">
        <v>144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91</v>
      </c>
      <c r="BK193" s="157">
        <f>ROUND(I193*H193,2)</f>
        <v>0</v>
      </c>
      <c r="BL193" s="17" t="s">
        <v>151</v>
      </c>
      <c r="BM193" s="156" t="s">
        <v>244</v>
      </c>
    </row>
    <row r="194" spans="2:65" s="1" customFormat="1" ht="24.15" customHeight="1">
      <c r="B194" s="143"/>
      <c r="C194" s="144" t="s">
        <v>245</v>
      </c>
      <c r="D194" s="144" t="s">
        <v>147</v>
      </c>
      <c r="E194" s="145" t="s">
        <v>246</v>
      </c>
      <c r="F194" s="146" t="s">
        <v>247</v>
      </c>
      <c r="G194" s="147" t="s">
        <v>201</v>
      </c>
      <c r="H194" s="148">
        <v>3.92</v>
      </c>
      <c r="I194" s="149"/>
      <c r="J194" s="150">
        <f>ROUND(I194*H194,2)</f>
        <v>0</v>
      </c>
      <c r="K194" s="151"/>
      <c r="L194" s="32"/>
      <c r="M194" s="152" t="s">
        <v>1</v>
      </c>
      <c r="N194" s="153" t="s">
        <v>41</v>
      </c>
      <c r="P194" s="154">
        <f>O194*H194</f>
        <v>0</v>
      </c>
      <c r="Q194" s="154">
        <v>0.17613000000000001</v>
      </c>
      <c r="R194" s="154">
        <f>Q194*H194</f>
        <v>0.69042959999999998</v>
      </c>
      <c r="S194" s="154">
        <v>0</v>
      </c>
      <c r="T194" s="155">
        <f>S194*H194</f>
        <v>0</v>
      </c>
      <c r="AR194" s="156" t="s">
        <v>151</v>
      </c>
      <c r="AT194" s="156" t="s">
        <v>147</v>
      </c>
      <c r="AU194" s="156" t="s">
        <v>91</v>
      </c>
      <c r="AY194" s="17" t="s">
        <v>144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7" t="s">
        <v>91</v>
      </c>
      <c r="BK194" s="157">
        <f>ROUND(I194*H194,2)</f>
        <v>0</v>
      </c>
      <c r="BL194" s="17" t="s">
        <v>151</v>
      </c>
      <c r="BM194" s="156" t="s">
        <v>248</v>
      </c>
    </row>
    <row r="195" spans="2:65" s="12" customFormat="1" ht="10">
      <c r="B195" s="158"/>
      <c r="D195" s="159" t="s">
        <v>153</v>
      </c>
      <c r="E195" s="160" t="s">
        <v>1</v>
      </c>
      <c r="F195" s="161" t="s">
        <v>179</v>
      </c>
      <c r="H195" s="160" t="s">
        <v>1</v>
      </c>
      <c r="I195" s="162"/>
      <c r="L195" s="158"/>
      <c r="M195" s="163"/>
      <c r="T195" s="164"/>
      <c r="AT195" s="160" t="s">
        <v>153</v>
      </c>
      <c r="AU195" s="160" t="s">
        <v>91</v>
      </c>
      <c r="AV195" s="12" t="s">
        <v>83</v>
      </c>
      <c r="AW195" s="12" t="s">
        <v>31</v>
      </c>
      <c r="AX195" s="12" t="s">
        <v>75</v>
      </c>
      <c r="AY195" s="160" t="s">
        <v>144</v>
      </c>
    </row>
    <row r="196" spans="2:65" s="13" customFormat="1" ht="10">
      <c r="B196" s="165"/>
      <c r="D196" s="159" t="s">
        <v>153</v>
      </c>
      <c r="E196" s="166" t="s">
        <v>1</v>
      </c>
      <c r="F196" s="167" t="s">
        <v>238</v>
      </c>
      <c r="H196" s="168">
        <v>3.92</v>
      </c>
      <c r="I196" s="169"/>
      <c r="L196" s="165"/>
      <c r="M196" s="170"/>
      <c r="T196" s="171"/>
      <c r="AT196" s="166" t="s">
        <v>153</v>
      </c>
      <c r="AU196" s="166" t="s">
        <v>91</v>
      </c>
      <c r="AV196" s="13" t="s">
        <v>91</v>
      </c>
      <c r="AW196" s="13" t="s">
        <v>31</v>
      </c>
      <c r="AX196" s="13" t="s">
        <v>75</v>
      </c>
      <c r="AY196" s="166" t="s">
        <v>144</v>
      </c>
    </row>
    <row r="197" spans="2:65" s="14" customFormat="1" ht="10">
      <c r="B197" s="172"/>
      <c r="D197" s="159" t="s">
        <v>153</v>
      </c>
      <c r="E197" s="173" t="s">
        <v>1</v>
      </c>
      <c r="F197" s="174" t="s">
        <v>156</v>
      </c>
      <c r="H197" s="175">
        <v>3.92</v>
      </c>
      <c r="I197" s="176"/>
      <c r="L197" s="172"/>
      <c r="M197" s="177"/>
      <c r="T197" s="178"/>
      <c r="AT197" s="173" t="s">
        <v>153</v>
      </c>
      <c r="AU197" s="173" t="s">
        <v>91</v>
      </c>
      <c r="AV197" s="14" t="s">
        <v>151</v>
      </c>
      <c r="AW197" s="14" t="s">
        <v>31</v>
      </c>
      <c r="AX197" s="14" t="s">
        <v>83</v>
      </c>
      <c r="AY197" s="173" t="s">
        <v>144</v>
      </c>
    </row>
    <row r="198" spans="2:65" s="11" customFormat="1" ht="22.75" customHeight="1">
      <c r="B198" s="131"/>
      <c r="D198" s="132" t="s">
        <v>74</v>
      </c>
      <c r="E198" s="141" t="s">
        <v>249</v>
      </c>
      <c r="F198" s="141" t="s">
        <v>250</v>
      </c>
      <c r="I198" s="134"/>
      <c r="J198" s="142">
        <f>BK198</f>
        <v>0</v>
      </c>
      <c r="L198" s="131"/>
      <c r="M198" s="136"/>
      <c r="P198" s="137">
        <f>SUM(P199:P226)</f>
        <v>0</v>
      </c>
      <c r="R198" s="137">
        <f>SUM(R199:R226)</f>
        <v>6.9999999999999999E-4</v>
      </c>
      <c r="T198" s="138">
        <f>SUM(T199:T226)</f>
        <v>2.2956400000000001</v>
      </c>
      <c r="AR198" s="132" t="s">
        <v>83</v>
      </c>
      <c r="AT198" s="139" t="s">
        <v>74</v>
      </c>
      <c r="AU198" s="139" t="s">
        <v>83</v>
      </c>
      <c r="AY198" s="132" t="s">
        <v>144</v>
      </c>
      <c r="BK198" s="140">
        <f>SUM(BK199:BK226)</f>
        <v>0</v>
      </c>
    </row>
    <row r="199" spans="2:65" s="1" customFormat="1" ht="37.75" customHeight="1">
      <c r="B199" s="143"/>
      <c r="C199" s="144" t="s">
        <v>251</v>
      </c>
      <c r="D199" s="144" t="s">
        <v>147</v>
      </c>
      <c r="E199" s="145" t="s">
        <v>252</v>
      </c>
      <c r="F199" s="146" t="s">
        <v>253</v>
      </c>
      <c r="G199" s="147" t="s">
        <v>254</v>
      </c>
      <c r="H199" s="148">
        <v>2</v>
      </c>
      <c r="I199" s="149"/>
      <c r="J199" s="150">
        <f>ROUND(I199*H199,2)</f>
        <v>0</v>
      </c>
      <c r="K199" s="151"/>
      <c r="L199" s="32"/>
      <c r="M199" s="152" t="s">
        <v>1</v>
      </c>
      <c r="N199" s="153" t="s">
        <v>41</v>
      </c>
      <c r="P199" s="154">
        <f>O199*H199</f>
        <v>0</v>
      </c>
      <c r="Q199" s="154">
        <v>3.5E-4</v>
      </c>
      <c r="R199" s="154">
        <f>Q199*H199</f>
        <v>6.9999999999999999E-4</v>
      </c>
      <c r="S199" s="154">
        <v>0</v>
      </c>
      <c r="T199" s="155">
        <f>S199*H199</f>
        <v>0</v>
      </c>
      <c r="AR199" s="156" t="s">
        <v>151</v>
      </c>
      <c r="AT199" s="156" t="s">
        <v>147</v>
      </c>
      <c r="AU199" s="156" t="s">
        <v>91</v>
      </c>
      <c r="AY199" s="17" t="s">
        <v>144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91</v>
      </c>
      <c r="BK199" s="157">
        <f>ROUND(I199*H199,2)</f>
        <v>0</v>
      </c>
      <c r="BL199" s="17" t="s">
        <v>151</v>
      </c>
      <c r="BM199" s="156" t="s">
        <v>255</v>
      </c>
    </row>
    <row r="200" spans="2:65" s="12" customFormat="1" ht="10">
      <c r="B200" s="158"/>
      <c r="D200" s="159" t="s">
        <v>153</v>
      </c>
      <c r="E200" s="160" t="s">
        <v>1</v>
      </c>
      <c r="F200" s="161" t="s">
        <v>256</v>
      </c>
      <c r="H200" s="160" t="s">
        <v>1</v>
      </c>
      <c r="I200" s="162"/>
      <c r="L200" s="158"/>
      <c r="M200" s="163"/>
      <c r="T200" s="164"/>
      <c r="AT200" s="160" t="s">
        <v>153</v>
      </c>
      <c r="AU200" s="160" t="s">
        <v>91</v>
      </c>
      <c r="AV200" s="12" t="s">
        <v>83</v>
      </c>
      <c r="AW200" s="12" t="s">
        <v>31</v>
      </c>
      <c r="AX200" s="12" t="s">
        <v>75</v>
      </c>
      <c r="AY200" s="160" t="s">
        <v>144</v>
      </c>
    </row>
    <row r="201" spans="2:65" s="13" customFormat="1" ht="10">
      <c r="B201" s="165"/>
      <c r="D201" s="159" t="s">
        <v>153</v>
      </c>
      <c r="E201" s="166" t="s">
        <v>1</v>
      </c>
      <c r="F201" s="167" t="s">
        <v>91</v>
      </c>
      <c r="H201" s="168">
        <v>2</v>
      </c>
      <c r="I201" s="169"/>
      <c r="L201" s="165"/>
      <c r="M201" s="170"/>
      <c r="T201" s="171"/>
      <c r="AT201" s="166" t="s">
        <v>153</v>
      </c>
      <c r="AU201" s="166" t="s">
        <v>91</v>
      </c>
      <c r="AV201" s="13" t="s">
        <v>91</v>
      </c>
      <c r="AW201" s="13" t="s">
        <v>31</v>
      </c>
      <c r="AX201" s="13" t="s">
        <v>75</v>
      </c>
      <c r="AY201" s="166" t="s">
        <v>144</v>
      </c>
    </row>
    <row r="202" spans="2:65" s="14" customFormat="1" ht="10">
      <c r="B202" s="172"/>
      <c r="D202" s="159" t="s">
        <v>153</v>
      </c>
      <c r="E202" s="173" t="s">
        <v>1</v>
      </c>
      <c r="F202" s="174" t="s">
        <v>156</v>
      </c>
      <c r="H202" s="175">
        <v>2</v>
      </c>
      <c r="I202" s="176"/>
      <c r="L202" s="172"/>
      <c r="M202" s="177"/>
      <c r="T202" s="178"/>
      <c r="AT202" s="173" t="s">
        <v>153</v>
      </c>
      <c r="AU202" s="173" t="s">
        <v>91</v>
      </c>
      <c r="AV202" s="14" t="s">
        <v>151</v>
      </c>
      <c r="AW202" s="14" t="s">
        <v>31</v>
      </c>
      <c r="AX202" s="14" t="s">
        <v>83</v>
      </c>
      <c r="AY202" s="173" t="s">
        <v>144</v>
      </c>
    </row>
    <row r="203" spans="2:65" s="1" customFormat="1" ht="37.75" customHeight="1">
      <c r="B203" s="143"/>
      <c r="C203" s="144" t="s">
        <v>232</v>
      </c>
      <c r="D203" s="144" t="s">
        <v>147</v>
      </c>
      <c r="E203" s="145" t="s">
        <v>257</v>
      </c>
      <c r="F203" s="146" t="s">
        <v>258</v>
      </c>
      <c r="G203" s="147" t="s">
        <v>150</v>
      </c>
      <c r="H203" s="148">
        <v>0.2</v>
      </c>
      <c r="I203" s="149"/>
      <c r="J203" s="150">
        <f>ROUND(I203*H203,2)</f>
        <v>0</v>
      </c>
      <c r="K203" s="151"/>
      <c r="L203" s="32"/>
      <c r="M203" s="152" t="s">
        <v>1</v>
      </c>
      <c r="N203" s="153" t="s">
        <v>41</v>
      </c>
      <c r="P203" s="154">
        <f>O203*H203</f>
        <v>0</v>
      </c>
      <c r="Q203" s="154">
        <v>0</v>
      </c>
      <c r="R203" s="154">
        <f>Q203*H203</f>
        <v>0</v>
      </c>
      <c r="S203" s="154">
        <v>2.2000000000000002</v>
      </c>
      <c r="T203" s="155">
        <f>S203*H203</f>
        <v>0.44000000000000006</v>
      </c>
      <c r="AR203" s="156" t="s">
        <v>151</v>
      </c>
      <c r="AT203" s="156" t="s">
        <v>147</v>
      </c>
      <c r="AU203" s="156" t="s">
        <v>91</v>
      </c>
      <c r="AY203" s="17" t="s">
        <v>144</v>
      </c>
      <c r="BE203" s="157">
        <f>IF(N203="základná",J203,0)</f>
        <v>0</v>
      </c>
      <c r="BF203" s="157">
        <f>IF(N203="znížená",J203,0)</f>
        <v>0</v>
      </c>
      <c r="BG203" s="157">
        <f>IF(N203="zákl. prenesená",J203,0)</f>
        <v>0</v>
      </c>
      <c r="BH203" s="157">
        <f>IF(N203="zníž. prenesená",J203,0)</f>
        <v>0</v>
      </c>
      <c r="BI203" s="157">
        <f>IF(N203="nulová",J203,0)</f>
        <v>0</v>
      </c>
      <c r="BJ203" s="17" t="s">
        <v>91</v>
      </c>
      <c r="BK203" s="157">
        <f>ROUND(I203*H203,2)</f>
        <v>0</v>
      </c>
      <c r="BL203" s="17" t="s">
        <v>151</v>
      </c>
      <c r="BM203" s="156" t="s">
        <v>259</v>
      </c>
    </row>
    <row r="204" spans="2:65" s="12" customFormat="1" ht="10">
      <c r="B204" s="158"/>
      <c r="D204" s="159" t="s">
        <v>153</v>
      </c>
      <c r="E204" s="160" t="s">
        <v>1</v>
      </c>
      <c r="F204" s="161" t="s">
        <v>154</v>
      </c>
      <c r="H204" s="160" t="s">
        <v>1</v>
      </c>
      <c r="I204" s="162"/>
      <c r="L204" s="158"/>
      <c r="M204" s="163"/>
      <c r="T204" s="164"/>
      <c r="AT204" s="160" t="s">
        <v>153</v>
      </c>
      <c r="AU204" s="160" t="s">
        <v>91</v>
      </c>
      <c r="AV204" s="12" t="s">
        <v>83</v>
      </c>
      <c r="AW204" s="12" t="s">
        <v>31</v>
      </c>
      <c r="AX204" s="12" t="s">
        <v>75</v>
      </c>
      <c r="AY204" s="160" t="s">
        <v>144</v>
      </c>
    </row>
    <row r="205" spans="2:65" s="13" customFormat="1" ht="10">
      <c r="B205" s="165"/>
      <c r="D205" s="159" t="s">
        <v>153</v>
      </c>
      <c r="E205" s="166" t="s">
        <v>1</v>
      </c>
      <c r="F205" s="167" t="s">
        <v>260</v>
      </c>
      <c r="H205" s="168">
        <v>0.2</v>
      </c>
      <c r="I205" s="169"/>
      <c r="L205" s="165"/>
      <c r="M205" s="170"/>
      <c r="T205" s="171"/>
      <c r="AT205" s="166" t="s">
        <v>153</v>
      </c>
      <c r="AU205" s="166" t="s">
        <v>91</v>
      </c>
      <c r="AV205" s="13" t="s">
        <v>91</v>
      </c>
      <c r="AW205" s="13" t="s">
        <v>31</v>
      </c>
      <c r="AX205" s="13" t="s">
        <v>75</v>
      </c>
      <c r="AY205" s="166" t="s">
        <v>144</v>
      </c>
    </row>
    <row r="206" spans="2:65" s="14" customFormat="1" ht="10">
      <c r="B206" s="172"/>
      <c r="D206" s="159" t="s">
        <v>153</v>
      </c>
      <c r="E206" s="173" t="s">
        <v>1</v>
      </c>
      <c r="F206" s="174" t="s">
        <v>156</v>
      </c>
      <c r="H206" s="175">
        <v>0.2</v>
      </c>
      <c r="I206" s="176"/>
      <c r="L206" s="172"/>
      <c r="M206" s="177"/>
      <c r="T206" s="178"/>
      <c r="AT206" s="173" t="s">
        <v>153</v>
      </c>
      <c r="AU206" s="173" t="s">
        <v>91</v>
      </c>
      <c r="AV206" s="14" t="s">
        <v>151</v>
      </c>
      <c r="AW206" s="14" t="s">
        <v>31</v>
      </c>
      <c r="AX206" s="14" t="s">
        <v>83</v>
      </c>
      <c r="AY206" s="173" t="s">
        <v>144</v>
      </c>
    </row>
    <row r="207" spans="2:65" s="1" customFormat="1" ht="37.75" customHeight="1">
      <c r="B207" s="143"/>
      <c r="C207" s="144" t="s">
        <v>261</v>
      </c>
      <c r="D207" s="144" t="s">
        <v>147</v>
      </c>
      <c r="E207" s="145" t="s">
        <v>262</v>
      </c>
      <c r="F207" s="146" t="s">
        <v>263</v>
      </c>
      <c r="G207" s="147" t="s">
        <v>150</v>
      </c>
      <c r="H207" s="148">
        <v>0.39200000000000002</v>
      </c>
      <c r="I207" s="149"/>
      <c r="J207" s="150">
        <f>ROUND(I207*H207,2)</f>
        <v>0</v>
      </c>
      <c r="K207" s="151"/>
      <c r="L207" s="32"/>
      <c r="M207" s="152" t="s">
        <v>1</v>
      </c>
      <c r="N207" s="153" t="s">
        <v>41</v>
      </c>
      <c r="P207" s="154">
        <f>O207*H207</f>
        <v>0</v>
      </c>
      <c r="Q207" s="154">
        <v>0</v>
      </c>
      <c r="R207" s="154">
        <f>Q207*H207</f>
        <v>0</v>
      </c>
      <c r="S207" s="154">
        <v>2.2000000000000002</v>
      </c>
      <c r="T207" s="155">
        <f>S207*H207</f>
        <v>0.86240000000000006</v>
      </c>
      <c r="AR207" s="156" t="s">
        <v>151</v>
      </c>
      <c r="AT207" s="156" t="s">
        <v>147</v>
      </c>
      <c r="AU207" s="156" t="s">
        <v>91</v>
      </c>
      <c r="AY207" s="17" t="s">
        <v>144</v>
      </c>
      <c r="BE207" s="157">
        <f>IF(N207="základná",J207,0)</f>
        <v>0</v>
      </c>
      <c r="BF207" s="157">
        <f>IF(N207="znížená",J207,0)</f>
        <v>0</v>
      </c>
      <c r="BG207" s="157">
        <f>IF(N207="zákl. prenesená",J207,0)</f>
        <v>0</v>
      </c>
      <c r="BH207" s="157">
        <f>IF(N207="zníž. prenesená",J207,0)</f>
        <v>0</v>
      </c>
      <c r="BI207" s="157">
        <f>IF(N207="nulová",J207,0)</f>
        <v>0</v>
      </c>
      <c r="BJ207" s="17" t="s">
        <v>91</v>
      </c>
      <c r="BK207" s="157">
        <f>ROUND(I207*H207,2)</f>
        <v>0</v>
      </c>
      <c r="BL207" s="17" t="s">
        <v>151</v>
      </c>
      <c r="BM207" s="156" t="s">
        <v>264</v>
      </c>
    </row>
    <row r="208" spans="2:65" s="12" customFormat="1" ht="10">
      <c r="B208" s="158"/>
      <c r="D208" s="159" t="s">
        <v>153</v>
      </c>
      <c r="E208" s="160" t="s">
        <v>1</v>
      </c>
      <c r="F208" s="161" t="s">
        <v>154</v>
      </c>
      <c r="H208" s="160" t="s">
        <v>1</v>
      </c>
      <c r="I208" s="162"/>
      <c r="L208" s="158"/>
      <c r="M208" s="163"/>
      <c r="T208" s="164"/>
      <c r="AT208" s="160" t="s">
        <v>153</v>
      </c>
      <c r="AU208" s="160" t="s">
        <v>91</v>
      </c>
      <c r="AV208" s="12" t="s">
        <v>83</v>
      </c>
      <c r="AW208" s="12" t="s">
        <v>31</v>
      </c>
      <c r="AX208" s="12" t="s">
        <v>75</v>
      </c>
      <c r="AY208" s="160" t="s">
        <v>144</v>
      </c>
    </row>
    <row r="209" spans="2:65" s="13" customFormat="1" ht="10">
      <c r="B209" s="165"/>
      <c r="D209" s="159" t="s">
        <v>153</v>
      </c>
      <c r="E209" s="166" t="s">
        <v>1</v>
      </c>
      <c r="F209" s="167" t="s">
        <v>265</v>
      </c>
      <c r="H209" s="168">
        <v>0.39200000000000002</v>
      </c>
      <c r="I209" s="169"/>
      <c r="L209" s="165"/>
      <c r="M209" s="170"/>
      <c r="T209" s="171"/>
      <c r="AT209" s="166" t="s">
        <v>153</v>
      </c>
      <c r="AU209" s="166" t="s">
        <v>91</v>
      </c>
      <c r="AV209" s="13" t="s">
        <v>91</v>
      </c>
      <c r="AW209" s="13" t="s">
        <v>31</v>
      </c>
      <c r="AX209" s="13" t="s">
        <v>75</v>
      </c>
      <c r="AY209" s="166" t="s">
        <v>144</v>
      </c>
    </row>
    <row r="210" spans="2:65" s="14" customFormat="1" ht="10">
      <c r="B210" s="172"/>
      <c r="D210" s="159" t="s">
        <v>153</v>
      </c>
      <c r="E210" s="173" t="s">
        <v>1</v>
      </c>
      <c r="F210" s="174" t="s">
        <v>156</v>
      </c>
      <c r="H210" s="175">
        <v>0.39200000000000002</v>
      </c>
      <c r="I210" s="176"/>
      <c r="L210" s="172"/>
      <c r="M210" s="177"/>
      <c r="T210" s="178"/>
      <c r="AT210" s="173" t="s">
        <v>153</v>
      </c>
      <c r="AU210" s="173" t="s">
        <v>91</v>
      </c>
      <c r="AV210" s="14" t="s">
        <v>151</v>
      </c>
      <c r="AW210" s="14" t="s">
        <v>31</v>
      </c>
      <c r="AX210" s="14" t="s">
        <v>83</v>
      </c>
      <c r="AY210" s="173" t="s">
        <v>144</v>
      </c>
    </row>
    <row r="211" spans="2:65" s="1" customFormat="1" ht="21.75" customHeight="1">
      <c r="B211" s="143"/>
      <c r="C211" s="144" t="s">
        <v>266</v>
      </c>
      <c r="D211" s="144" t="s">
        <v>147</v>
      </c>
      <c r="E211" s="145" t="s">
        <v>267</v>
      </c>
      <c r="F211" s="146" t="s">
        <v>268</v>
      </c>
      <c r="G211" s="147" t="s">
        <v>269</v>
      </c>
      <c r="H211" s="148">
        <v>2.2799999999999998</v>
      </c>
      <c r="I211" s="149"/>
      <c r="J211" s="150">
        <f>ROUND(I211*H211,2)</f>
        <v>0</v>
      </c>
      <c r="K211" s="151"/>
      <c r="L211" s="32"/>
      <c r="M211" s="152" t="s">
        <v>1</v>
      </c>
      <c r="N211" s="153" t="s">
        <v>41</v>
      </c>
      <c r="P211" s="154">
        <f>O211*H211</f>
        <v>0</v>
      </c>
      <c r="Q211" s="154">
        <v>0</v>
      </c>
      <c r="R211" s="154">
        <f>Q211*H211</f>
        <v>0</v>
      </c>
      <c r="S211" s="154">
        <v>8.0000000000000002E-3</v>
      </c>
      <c r="T211" s="155">
        <f>S211*H211</f>
        <v>1.8239999999999999E-2</v>
      </c>
      <c r="AR211" s="156" t="s">
        <v>151</v>
      </c>
      <c r="AT211" s="156" t="s">
        <v>147</v>
      </c>
      <c r="AU211" s="156" t="s">
        <v>91</v>
      </c>
      <c r="AY211" s="17" t="s">
        <v>144</v>
      </c>
      <c r="BE211" s="157">
        <f>IF(N211="základná",J211,0)</f>
        <v>0</v>
      </c>
      <c r="BF211" s="157">
        <f>IF(N211="znížená",J211,0)</f>
        <v>0</v>
      </c>
      <c r="BG211" s="157">
        <f>IF(N211="zákl. prenesená",J211,0)</f>
        <v>0</v>
      </c>
      <c r="BH211" s="157">
        <f>IF(N211="zníž. prenesená",J211,0)</f>
        <v>0</v>
      </c>
      <c r="BI211" s="157">
        <f>IF(N211="nulová",J211,0)</f>
        <v>0</v>
      </c>
      <c r="BJ211" s="17" t="s">
        <v>91</v>
      </c>
      <c r="BK211" s="157">
        <f>ROUND(I211*H211,2)</f>
        <v>0</v>
      </c>
      <c r="BL211" s="17" t="s">
        <v>151</v>
      </c>
      <c r="BM211" s="156" t="s">
        <v>270</v>
      </c>
    </row>
    <row r="212" spans="2:65" s="12" customFormat="1" ht="10">
      <c r="B212" s="158"/>
      <c r="D212" s="159" t="s">
        <v>153</v>
      </c>
      <c r="E212" s="160" t="s">
        <v>1</v>
      </c>
      <c r="F212" s="161" t="s">
        <v>271</v>
      </c>
      <c r="H212" s="160" t="s">
        <v>1</v>
      </c>
      <c r="I212" s="162"/>
      <c r="L212" s="158"/>
      <c r="M212" s="163"/>
      <c r="T212" s="164"/>
      <c r="AT212" s="160" t="s">
        <v>153</v>
      </c>
      <c r="AU212" s="160" t="s">
        <v>91</v>
      </c>
      <c r="AV212" s="12" t="s">
        <v>83</v>
      </c>
      <c r="AW212" s="12" t="s">
        <v>31</v>
      </c>
      <c r="AX212" s="12" t="s">
        <v>75</v>
      </c>
      <c r="AY212" s="160" t="s">
        <v>144</v>
      </c>
    </row>
    <row r="213" spans="2:65" s="13" customFormat="1" ht="10">
      <c r="B213" s="165"/>
      <c r="D213" s="159" t="s">
        <v>153</v>
      </c>
      <c r="E213" s="166" t="s">
        <v>1</v>
      </c>
      <c r="F213" s="167" t="s">
        <v>272</v>
      </c>
      <c r="H213" s="168">
        <v>2.2799999999999998</v>
      </c>
      <c r="I213" s="169"/>
      <c r="L213" s="165"/>
      <c r="M213" s="170"/>
      <c r="T213" s="171"/>
      <c r="AT213" s="166" t="s">
        <v>153</v>
      </c>
      <c r="AU213" s="166" t="s">
        <v>91</v>
      </c>
      <c r="AV213" s="13" t="s">
        <v>91</v>
      </c>
      <c r="AW213" s="13" t="s">
        <v>31</v>
      </c>
      <c r="AX213" s="13" t="s">
        <v>75</v>
      </c>
      <c r="AY213" s="166" t="s">
        <v>144</v>
      </c>
    </row>
    <row r="214" spans="2:65" s="14" customFormat="1" ht="10">
      <c r="B214" s="172"/>
      <c r="D214" s="159" t="s">
        <v>153</v>
      </c>
      <c r="E214" s="173" t="s">
        <v>1</v>
      </c>
      <c r="F214" s="174" t="s">
        <v>156</v>
      </c>
      <c r="H214" s="175">
        <v>2.2799999999999998</v>
      </c>
      <c r="I214" s="176"/>
      <c r="L214" s="172"/>
      <c r="M214" s="177"/>
      <c r="T214" s="178"/>
      <c r="AT214" s="173" t="s">
        <v>153</v>
      </c>
      <c r="AU214" s="173" t="s">
        <v>91</v>
      </c>
      <c r="AV214" s="14" t="s">
        <v>151</v>
      </c>
      <c r="AW214" s="14" t="s">
        <v>31</v>
      </c>
      <c r="AX214" s="14" t="s">
        <v>83</v>
      </c>
      <c r="AY214" s="173" t="s">
        <v>144</v>
      </c>
    </row>
    <row r="215" spans="2:65" s="1" customFormat="1" ht="24.15" customHeight="1">
      <c r="B215" s="143"/>
      <c r="C215" s="144" t="s">
        <v>273</v>
      </c>
      <c r="D215" s="144" t="s">
        <v>147</v>
      </c>
      <c r="E215" s="145" t="s">
        <v>274</v>
      </c>
      <c r="F215" s="146" t="s">
        <v>275</v>
      </c>
      <c r="G215" s="147" t="s">
        <v>150</v>
      </c>
      <c r="H215" s="148">
        <v>0.52</v>
      </c>
      <c r="I215" s="149"/>
      <c r="J215" s="150">
        <f>ROUND(I215*H215,2)</f>
        <v>0</v>
      </c>
      <c r="K215" s="151"/>
      <c r="L215" s="32"/>
      <c r="M215" s="152" t="s">
        <v>1</v>
      </c>
      <c r="N215" s="153" t="s">
        <v>41</v>
      </c>
      <c r="P215" s="154">
        <f>O215*H215</f>
        <v>0</v>
      </c>
      <c r="Q215" s="154">
        <v>0</v>
      </c>
      <c r="R215" s="154">
        <f>Q215*H215</f>
        <v>0</v>
      </c>
      <c r="S215" s="154">
        <v>1.875</v>
      </c>
      <c r="T215" s="155">
        <f>S215*H215</f>
        <v>0.97500000000000009</v>
      </c>
      <c r="AR215" s="156" t="s">
        <v>151</v>
      </c>
      <c r="AT215" s="156" t="s">
        <v>147</v>
      </c>
      <c r="AU215" s="156" t="s">
        <v>91</v>
      </c>
      <c r="AY215" s="17" t="s">
        <v>144</v>
      </c>
      <c r="BE215" s="157">
        <f>IF(N215="základná",J215,0)</f>
        <v>0</v>
      </c>
      <c r="BF215" s="157">
        <f>IF(N215="znížená",J215,0)</f>
        <v>0</v>
      </c>
      <c r="BG215" s="157">
        <f>IF(N215="zákl. prenesená",J215,0)</f>
        <v>0</v>
      </c>
      <c r="BH215" s="157">
        <f>IF(N215="zníž. prenesená",J215,0)</f>
        <v>0</v>
      </c>
      <c r="BI215" s="157">
        <f>IF(N215="nulová",J215,0)</f>
        <v>0</v>
      </c>
      <c r="BJ215" s="17" t="s">
        <v>91</v>
      </c>
      <c r="BK215" s="157">
        <f>ROUND(I215*H215,2)</f>
        <v>0</v>
      </c>
      <c r="BL215" s="17" t="s">
        <v>151</v>
      </c>
      <c r="BM215" s="156" t="s">
        <v>276</v>
      </c>
    </row>
    <row r="216" spans="2:65" s="12" customFormat="1" ht="10">
      <c r="B216" s="158"/>
      <c r="D216" s="159" t="s">
        <v>153</v>
      </c>
      <c r="E216" s="160" t="s">
        <v>1</v>
      </c>
      <c r="F216" s="161" t="s">
        <v>277</v>
      </c>
      <c r="H216" s="160" t="s">
        <v>1</v>
      </c>
      <c r="I216" s="162"/>
      <c r="L216" s="158"/>
      <c r="M216" s="163"/>
      <c r="T216" s="164"/>
      <c r="AT216" s="160" t="s">
        <v>153</v>
      </c>
      <c r="AU216" s="160" t="s">
        <v>91</v>
      </c>
      <c r="AV216" s="12" t="s">
        <v>83</v>
      </c>
      <c r="AW216" s="12" t="s">
        <v>31</v>
      </c>
      <c r="AX216" s="12" t="s">
        <v>75</v>
      </c>
      <c r="AY216" s="160" t="s">
        <v>144</v>
      </c>
    </row>
    <row r="217" spans="2:65" s="13" customFormat="1" ht="10">
      <c r="B217" s="165"/>
      <c r="D217" s="159" t="s">
        <v>153</v>
      </c>
      <c r="E217" s="166" t="s">
        <v>1</v>
      </c>
      <c r="F217" s="167" t="s">
        <v>278</v>
      </c>
      <c r="H217" s="168">
        <v>0.52</v>
      </c>
      <c r="I217" s="169"/>
      <c r="L217" s="165"/>
      <c r="M217" s="170"/>
      <c r="T217" s="171"/>
      <c r="AT217" s="166" t="s">
        <v>153</v>
      </c>
      <c r="AU217" s="166" t="s">
        <v>91</v>
      </c>
      <c r="AV217" s="13" t="s">
        <v>91</v>
      </c>
      <c r="AW217" s="13" t="s">
        <v>31</v>
      </c>
      <c r="AX217" s="13" t="s">
        <v>75</v>
      </c>
      <c r="AY217" s="166" t="s">
        <v>144</v>
      </c>
    </row>
    <row r="218" spans="2:65" s="14" customFormat="1" ht="10">
      <c r="B218" s="172"/>
      <c r="D218" s="159" t="s">
        <v>153</v>
      </c>
      <c r="E218" s="173" t="s">
        <v>1</v>
      </c>
      <c r="F218" s="174" t="s">
        <v>156</v>
      </c>
      <c r="H218" s="175">
        <v>0.52</v>
      </c>
      <c r="I218" s="176"/>
      <c r="L218" s="172"/>
      <c r="M218" s="177"/>
      <c r="T218" s="178"/>
      <c r="AT218" s="173" t="s">
        <v>153</v>
      </c>
      <c r="AU218" s="173" t="s">
        <v>91</v>
      </c>
      <c r="AV218" s="14" t="s">
        <v>151</v>
      </c>
      <c r="AW218" s="14" t="s">
        <v>31</v>
      </c>
      <c r="AX218" s="14" t="s">
        <v>83</v>
      </c>
      <c r="AY218" s="173" t="s">
        <v>144</v>
      </c>
    </row>
    <row r="219" spans="2:65" s="1" customFormat="1" ht="24.15" customHeight="1">
      <c r="B219" s="143"/>
      <c r="C219" s="144" t="s">
        <v>279</v>
      </c>
      <c r="D219" s="144" t="s">
        <v>147</v>
      </c>
      <c r="E219" s="145" t="s">
        <v>280</v>
      </c>
      <c r="F219" s="146" t="s">
        <v>281</v>
      </c>
      <c r="G219" s="147" t="s">
        <v>184</v>
      </c>
      <c r="H219" s="148">
        <v>2.2959999999999998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41</v>
      </c>
      <c r="P219" s="154">
        <f>O219*H219</f>
        <v>0</v>
      </c>
      <c r="Q219" s="154">
        <v>0</v>
      </c>
      <c r="R219" s="154">
        <f>Q219*H219</f>
        <v>0</v>
      </c>
      <c r="S219" s="154">
        <v>0</v>
      </c>
      <c r="T219" s="155">
        <f>S219*H219</f>
        <v>0</v>
      </c>
      <c r="AR219" s="156" t="s">
        <v>151</v>
      </c>
      <c r="AT219" s="156" t="s">
        <v>147</v>
      </c>
      <c r="AU219" s="156" t="s">
        <v>91</v>
      </c>
      <c r="AY219" s="17" t="s">
        <v>144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91</v>
      </c>
      <c r="BK219" s="157">
        <f>ROUND(I219*H219,2)</f>
        <v>0</v>
      </c>
      <c r="BL219" s="17" t="s">
        <v>151</v>
      </c>
      <c r="BM219" s="156" t="s">
        <v>282</v>
      </c>
    </row>
    <row r="220" spans="2:65" s="1" customFormat="1" ht="24.15" customHeight="1">
      <c r="B220" s="143"/>
      <c r="C220" s="144" t="s">
        <v>283</v>
      </c>
      <c r="D220" s="144" t="s">
        <v>147</v>
      </c>
      <c r="E220" s="145" t="s">
        <v>284</v>
      </c>
      <c r="F220" s="146" t="s">
        <v>285</v>
      </c>
      <c r="G220" s="147" t="s">
        <v>184</v>
      </c>
      <c r="H220" s="148">
        <v>2.2959999999999998</v>
      </c>
      <c r="I220" s="149"/>
      <c r="J220" s="150">
        <f>ROUND(I220*H220,2)</f>
        <v>0</v>
      </c>
      <c r="K220" s="151"/>
      <c r="L220" s="32"/>
      <c r="M220" s="152" t="s">
        <v>1</v>
      </c>
      <c r="N220" s="153" t="s">
        <v>41</v>
      </c>
      <c r="P220" s="154">
        <f>O220*H220</f>
        <v>0</v>
      </c>
      <c r="Q220" s="154">
        <v>0</v>
      </c>
      <c r="R220" s="154">
        <f>Q220*H220</f>
        <v>0</v>
      </c>
      <c r="S220" s="154">
        <v>0</v>
      </c>
      <c r="T220" s="155">
        <f>S220*H220</f>
        <v>0</v>
      </c>
      <c r="AR220" s="156" t="s">
        <v>151</v>
      </c>
      <c r="AT220" s="156" t="s">
        <v>147</v>
      </c>
      <c r="AU220" s="156" t="s">
        <v>91</v>
      </c>
      <c r="AY220" s="17" t="s">
        <v>144</v>
      </c>
      <c r="BE220" s="157">
        <f>IF(N220="základná",J220,0)</f>
        <v>0</v>
      </c>
      <c r="BF220" s="157">
        <f>IF(N220="znížená",J220,0)</f>
        <v>0</v>
      </c>
      <c r="BG220" s="157">
        <f>IF(N220="zákl. prenesená",J220,0)</f>
        <v>0</v>
      </c>
      <c r="BH220" s="157">
        <f>IF(N220="zníž. prenesená",J220,0)</f>
        <v>0</v>
      </c>
      <c r="BI220" s="157">
        <f>IF(N220="nulová",J220,0)</f>
        <v>0</v>
      </c>
      <c r="BJ220" s="17" t="s">
        <v>91</v>
      </c>
      <c r="BK220" s="157">
        <f>ROUND(I220*H220,2)</f>
        <v>0</v>
      </c>
      <c r="BL220" s="17" t="s">
        <v>151</v>
      </c>
      <c r="BM220" s="156" t="s">
        <v>286</v>
      </c>
    </row>
    <row r="221" spans="2:65" s="1" customFormat="1" ht="24.15" customHeight="1">
      <c r="B221" s="143"/>
      <c r="C221" s="144" t="s">
        <v>91</v>
      </c>
      <c r="D221" s="144" t="s">
        <v>147</v>
      </c>
      <c r="E221" s="145" t="s">
        <v>287</v>
      </c>
      <c r="F221" s="146" t="s">
        <v>288</v>
      </c>
      <c r="G221" s="147" t="s">
        <v>184</v>
      </c>
      <c r="H221" s="148">
        <v>2.2959999999999998</v>
      </c>
      <c r="I221" s="149"/>
      <c r="J221" s="150">
        <f>ROUND(I221*H221,2)</f>
        <v>0</v>
      </c>
      <c r="K221" s="151"/>
      <c r="L221" s="32"/>
      <c r="M221" s="152" t="s">
        <v>1</v>
      </c>
      <c r="N221" s="153" t="s">
        <v>41</v>
      </c>
      <c r="P221" s="154">
        <f>O221*H221</f>
        <v>0</v>
      </c>
      <c r="Q221" s="154">
        <v>0</v>
      </c>
      <c r="R221" s="154">
        <f>Q221*H221</f>
        <v>0</v>
      </c>
      <c r="S221" s="154">
        <v>0</v>
      </c>
      <c r="T221" s="155">
        <f>S221*H221</f>
        <v>0</v>
      </c>
      <c r="AR221" s="156" t="s">
        <v>151</v>
      </c>
      <c r="AT221" s="156" t="s">
        <v>147</v>
      </c>
      <c r="AU221" s="156" t="s">
        <v>91</v>
      </c>
      <c r="AY221" s="17" t="s">
        <v>144</v>
      </c>
      <c r="BE221" s="157">
        <f>IF(N221="základná",J221,0)</f>
        <v>0</v>
      </c>
      <c r="BF221" s="157">
        <f>IF(N221="znížená",J221,0)</f>
        <v>0</v>
      </c>
      <c r="BG221" s="157">
        <f>IF(N221="zákl. prenesená",J221,0)</f>
        <v>0</v>
      </c>
      <c r="BH221" s="157">
        <f>IF(N221="zníž. prenesená",J221,0)</f>
        <v>0</v>
      </c>
      <c r="BI221" s="157">
        <f>IF(N221="nulová",J221,0)</f>
        <v>0</v>
      </c>
      <c r="BJ221" s="17" t="s">
        <v>91</v>
      </c>
      <c r="BK221" s="157">
        <f>ROUND(I221*H221,2)</f>
        <v>0</v>
      </c>
      <c r="BL221" s="17" t="s">
        <v>151</v>
      </c>
      <c r="BM221" s="156" t="s">
        <v>289</v>
      </c>
    </row>
    <row r="222" spans="2:65" s="1" customFormat="1" ht="33" customHeight="1">
      <c r="B222" s="143"/>
      <c r="C222" s="144" t="s">
        <v>190</v>
      </c>
      <c r="D222" s="144" t="s">
        <v>147</v>
      </c>
      <c r="E222" s="145" t="s">
        <v>290</v>
      </c>
      <c r="F222" s="146" t="s">
        <v>291</v>
      </c>
      <c r="G222" s="147" t="s">
        <v>184</v>
      </c>
      <c r="H222" s="148">
        <v>16.071999999999999</v>
      </c>
      <c r="I222" s="149"/>
      <c r="J222" s="150">
        <f>ROUND(I222*H222,2)</f>
        <v>0</v>
      </c>
      <c r="K222" s="151"/>
      <c r="L222" s="32"/>
      <c r="M222" s="152" t="s">
        <v>1</v>
      </c>
      <c r="N222" s="153" t="s">
        <v>41</v>
      </c>
      <c r="P222" s="154">
        <f>O222*H222</f>
        <v>0</v>
      </c>
      <c r="Q222" s="154">
        <v>0</v>
      </c>
      <c r="R222" s="154">
        <f>Q222*H222</f>
        <v>0</v>
      </c>
      <c r="S222" s="154">
        <v>0</v>
      </c>
      <c r="T222" s="155">
        <f>S222*H222</f>
        <v>0</v>
      </c>
      <c r="AR222" s="156" t="s">
        <v>151</v>
      </c>
      <c r="AT222" s="156" t="s">
        <v>147</v>
      </c>
      <c r="AU222" s="156" t="s">
        <v>91</v>
      </c>
      <c r="AY222" s="17" t="s">
        <v>144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91</v>
      </c>
      <c r="BK222" s="157">
        <f>ROUND(I222*H222,2)</f>
        <v>0</v>
      </c>
      <c r="BL222" s="17" t="s">
        <v>151</v>
      </c>
      <c r="BM222" s="156" t="s">
        <v>292</v>
      </c>
    </row>
    <row r="223" spans="2:65" s="13" customFormat="1" ht="10">
      <c r="B223" s="165"/>
      <c r="D223" s="159" t="s">
        <v>153</v>
      </c>
      <c r="F223" s="167" t="s">
        <v>293</v>
      </c>
      <c r="H223" s="168">
        <v>16.071999999999999</v>
      </c>
      <c r="I223" s="169"/>
      <c r="L223" s="165"/>
      <c r="M223" s="170"/>
      <c r="T223" s="171"/>
      <c r="AT223" s="166" t="s">
        <v>153</v>
      </c>
      <c r="AU223" s="166" t="s">
        <v>91</v>
      </c>
      <c r="AV223" s="13" t="s">
        <v>91</v>
      </c>
      <c r="AW223" s="13" t="s">
        <v>3</v>
      </c>
      <c r="AX223" s="13" t="s">
        <v>83</v>
      </c>
      <c r="AY223" s="166" t="s">
        <v>144</v>
      </c>
    </row>
    <row r="224" spans="2:65" s="1" customFormat="1" ht="24.15" customHeight="1">
      <c r="B224" s="143"/>
      <c r="C224" s="144" t="s">
        <v>83</v>
      </c>
      <c r="D224" s="144" t="s">
        <v>147</v>
      </c>
      <c r="E224" s="145" t="s">
        <v>294</v>
      </c>
      <c r="F224" s="146" t="s">
        <v>295</v>
      </c>
      <c r="G224" s="147" t="s">
        <v>184</v>
      </c>
      <c r="H224" s="148">
        <v>2.2959999999999998</v>
      </c>
      <c r="I224" s="149"/>
      <c r="J224" s="150">
        <f>ROUND(I224*H224,2)</f>
        <v>0</v>
      </c>
      <c r="K224" s="151"/>
      <c r="L224" s="32"/>
      <c r="M224" s="152" t="s">
        <v>1</v>
      </c>
      <c r="N224" s="153" t="s">
        <v>41</v>
      </c>
      <c r="P224" s="154">
        <f>O224*H224</f>
        <v>0</v>
      </c>
      <c r="Q224" s="154">
        <v>0</v>
      </c>
      <c r="R224" s="154">
        <f>Q224*H224</f>
        <v>0</v>
      </c>
      <c r="S224" s="154">
        <v>0</v>
      </c>
      <c r="T224" s="155">
        <f>S224*H224</f>
        <v>0</v>
      </c>
      <c r="AR224" s="156" t="s">
        <v>151</v>
      </c>
      <c r="AT224" s="156" t="s">
        <v>147</v>
      </c>
      <c r="AU224" s="156" t="s">
        <v>91</v>
      </c>
      <c r="AY224" s="17" t="s">
        <v>144</v>
      </c>
      <c r="BE224" s="157">
        <f>IF(N224="základná",J224,0)</f>
        <v>0</v>
      </c>
      <c r="BF224" s="157">
        <f>IF(N224="znížená",J224,0)</f>
        <v>0</v>
      </c>
      <c r="BG224" s="157">
        <f>IF(N224="zákl. prenesená",J224,0)</f>
        <v>0</v>
      </c>
      <c r="BH224" s="157">
        <f>IF(N224="zníž. prenesená",J224,0)</f>
        <v>0</v>
      </c>
      <c r="BI224" s="157">
        <f>IF(N224="nulová",J224,0)</f>
        <v>0</v>
      </c>
      <c r="BJ224" s="17" t="s">
        <v>91</v>
      </c>
      <c r="BK224" s="157">
        <f>ROUND(I224*H224,2)</f>
        <v>0</v>
      </c>
      <c r="BL224" s="17" t="s">
        <v>151</v>
      </c>
      <c r="BM224" s="156" t="s">
        <v>296</v>
      </c>
    </row>
    <row r="225" spans="2:65" s="1" customFormat="1" ht="24.15" customHeight="1">
      <c r="B225" s="143"/>
      <c r="C225" s="144" t="s">
        <v>297</v>
      </c>
      <c r="D225" s="144" t="s">
        <v>147</v>
      </c>
      <c r="E225" s="145" t="s">
        <v>298</v>
      </c>
      <c r="F225" s="146" t="s">
        <v>299</v>
      </c>
      <c r="G225" s="147" t="s">
        <v>184</v>
      </c>
      <c r="H225" s="148">
        <v>2.2959999999999998</v>
      </c>
      <c r="I225" s="149"/>
      <c r="J225" s="150">
        <f>ROUND(I225*H225,2)</f>
        <v>0</v>
      </c>
      <c r="K225" s="151"/>
      <c r="L225" s="32"/>
      <c r="M225" s="152" t="s">
        <v>1</v>
      </c>
      <c r="N225" s="153" t="s">
        <v>41</v>
      </c>
      <c r="P225" s="154">
        <f>O225*H225</f>
        <v>0</v>
      </c>
      <c r="Q225" s="154">
        <v>0</v>
      </c>
      <c r="R225" s="154">
        <f>Q225*H225</f>
        <v>0</v>
      </c>
      <c r="S225" s="154">
        <v>0</v>
      </c>
      <c r="T225" s="155">
        <f>S225*H225</f>
        <v>0</v>
      </c>
      <c r="AR225" s="156" t="s">
        <v>151</v>
      </c>
      <c r="AT225" s="156" t="s">
        <v>147</v>
      </c>
      <c r="AU225" s="156" t="s">
        <v>91</v>
      </c>
      <c r="AY225" s="17" t="s">
        <v>144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91</v>
      </c>
      <c r="BK225" s="157">
        <f>ROUND(I225*H225,2)</f>
        <v>0</v>
      </c>
      <c r="BL225" s="17" t="s">
        <v>151</v>
      </c>
      <c r="BM225" s="156" t="s">
        <v>300</v>
      </c>
    </row>
    <row r="226" spans="2:65" s="1" customFormat="1" ht="16.5" customHeight="1">
      <c r="B226" s="143"/>
      <c r="C226" s="144" t="s">
        <v>301</v>
      </c>
      <c r="D226" s="144" t="s">
        <v>147</v>
      </c>
      <c r="E226" s="145" t="s">
        <v>302</v>
      </c>
      <c r="F226" s="146" t="s">
        <v>303</v>
      </c>
      <c r="G226" s="147" t="s">
        <v>254</v>
      </c>
      <c r="H226" s="148">
        <v>1</v>
      </c>
      <c r="I226" s="149"/>
      <c r="J226" s="150">
        <f>ROUND(I226*H226,2)</f>
        <v>0</v>
      </c>
      <c r="K226" s="151"/>
      <c r="L226" s="32"/>
      <c r="M226" s="152" t="s">
        <v>1</v>
      </c>
      <c r="N226" s="153" t="s">
        <v>41</v>
      </c>
      <c r="P226" s="154">
        <f>O226*H226</f>
        <v>0</v>
      </c>
      <c r="Q226" s="154">
        <v>0</v>
      </c>
      <c r="R226" s="154">
        <f>Q226*H226</f>
        <v>0</v>
      </c>
      <c r="S226" s="154">
        <v>0</v>
      </c>
      <c r="T226" s="155">
        <f>S226*H226</f>
        <v>0</v>
      </c>
      <c r="AR226" s="156" t="s">
        <v>151</v>
      </c>
      <c r="AT226" s="156" t="s">
        <v>147</v>
      </c>
      <c r="AU226" s="156" t="s">
        <v>91</v>
      </c>
      <c r="AY226" s="17" t="s">
        <v>144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91</v>
      </c>
      <c r="BK226" s="157">
        <f>ROUND(I226*H226,2)</f>
        <v>0</v>
      </c>
      <c r="BL226" s="17" t="s">
        <v>151</v>
      </c>
      <c r="BM226" s="156" t="s">
        <v>304</v>
      </c>
    </row>
    <row r="227" spans="2:65" s="11" customFormat="1" ht="25.9" customHeight="1">
      <c r="B227" s="131"/>
      <c r="D227" s="132" t="s">
        <v>74</v>
      </c>
      <c r="E227" s="133" t="s">
        <v>305</v>
      </c>
      <c r="F227" s="133" t="s">
        <v>306</v>
      </c>
      <c r="I227" s="134"/>
      <c r="J227" s="135">
        <f>BK227</f>
        <v>0</v>
      </c>
      <c r="L227" s="131"/>
      <c r="M227" s="136"/>
      <c r="P227" s="137">
        <f>P228+P233+P240+P248+P259+P267</f>
        <v>0</v>
      </c>
      <c r="R227" s="137">
        <f>R228+R233+R240+R248+R259+R267</f>
        <v>4.4123626600000003</v>
      </c>
      <c r="T227" s="138">
        <f>T228+T233+T240+T248+T259+T267</f>
        <v>0</v>
      </c>
      <c r="AR227" s="132" t="s">
        <v>91</v>
      </c>
      <c r="AT227" s="139" t="s">
        <v>74</v>
      </c>
      <c r="AU227" s="139" t="s">
        <v>75</v>
      </c>
      <c r="AY227" s="132" t="s">
        <v>144</v>
      </c>
      <c r="BK227" s="140">
        <f>BK228+BK233+BK240+BK248+BK259+BK267</f>
        <v>0</v>
      </c>
    </row>
    <row r="228" spans="2:65" s="11" customFormat="1" ht="22.75" customHeight="1">
      <c r="B228" s="131"/>
      <c r="D228" s="132" t="s">
        <v>74</v>
      </c>
      <c r="E228" s="141" t="s">
        <v>307</v>
      </c>
      <c r="F228" s="141" t="s">
        <v>308</v>
      </c>
      <c r="I228" s="134"/>
      <c r="J228" s="142">
        <f>BK228</f>
        <v>0</v>
      </c>
      <c r="L228" s="131"/>
      <c r="M228" s="136"/>
      <c r="P228" s="137">
        <f>SUM(P229:P232)</f>
        <v>0</v>
      </c>
      <c r="R228" s="137">
        <f>SUM(R229:R232)</f>
        <v>1.6463999999999999E-2</v>
      </c>
      <c r="T228" s="138">
        <f>SUM(T229:T232)</f>
        <v>0</v>
      </c>
      <c r="AR228" s="132" t="s">
        <v>91</v>
      </c>
      <c r="AT228" s="139" t="s">
        <v>74</v>
      </c>
      <c r="AU228" s="139" t="s">
        <v>83</v>
      </c>
      <c r="AY228" s="132" t="s">
        <v>144</v>
      </c>
      <c r="BK228" s="140">
        <f>SUM(BK229:BK232)</f>
        <v>0</v>
      </c>
    </row>
    <row r="229" spans="2:65" s="1" customFormat="1" ht="33" customHeight="1">
      <c r="B229" s="143"/>
      <c r="C229" s="144" t="s">
        <v>309</v>
      </c>
      <c r="D229" s="144" t="s">
        <v>147</v>
      </c>
      <c r="E229" s="145" t="s">
        <v>310</v>
      </c>
      <c r="F229" s="146" t="s">
        <v>311</v>
      </c>
      <c r="G229" s="147" t="s">
        <v>201</v>
      </c>
      <c r="H229" s="148">
        <v>3.92</v>
      </c>
      <c r="I229" s="149"/>
      <c r="J229" s="150">
        <f>ROUND(I229*H229,2)</f>
        <v>0</v>
      </c>
      <c r="K229" s="151"/>
      <c r="L229" s="32"/>
      <c r="M229" s="152" t="s">
        <v>1</v>
      </c>
      <c r="N229" s="153" t="s">
        <v>41</v>
      </c>
      <c r="P229" s="154">
        <f>O229*H229</f>
        <v>0</v>
      </c>
      <c r="Q229" s="154">
        <v>4.1999999999999997E-3</v>
      </c>
      <c r="R229" s="154">
        <f>Q229*H229</f>
        <v>1.6463999999999999E-2</v>
      </c>
      <c r="S229" s="154">
        <v>0</v>
      </c>
      <c r="T229" s="155">
        <f>S229*H229</f>
        <v>0</v>
      </c>
      <c r="AR229" s="156" t="s">
        <v>301</v>
      </c>
      <c r="AT229" s="156" t="s">
        <v>147</v>
      </c>
      <c r="AU229" s="156" t="s">
        <v>91</v>
      </c>
      <c r="AY229" s="17" t="s">
        <v>144</v>
      </c>
      <c r="BE229" s="157">
        <f>IF(N229="základná",J229,0)</f>
        <v>0</v>
      </c>
      <c r="BF229" s="157">
        <f>IF(N229="znížená",J229,0)</f>
        <v>0</v>
      </c>
      <c r="BG229" s="157">
        <f>IF(N229="zákl. prenesená",J229,0)</f>
        <v>0</v>
      </c>
      <c r="BH229" s="157">
        <f>IF(N229="zníž. prenesená",J229,0)</f>
        <v>0</v>
      </c>
      <c r="BI229" s="157">
        <f>IF(N229="nulová",J229,0)</f>
        <v>0</v>
      </c>
      <c r="BJ229" s="17" t="s">
        <v>91</v>
      </c>
      <c r="BK229" s="157">
        <f>ROUND(I229*H229,2)</f>
        <v>0</v>
      </c>
      <c r="BL229" s="17" t="s">
        <v>301</v>
      </c>
      <c r="BM229" s="156" t="s">
        <v>312</v>
      </c>
    </row>
    <row r="230" spans="2:65" s="12" customFormat="1" ht="10">
      <c r="B230" s="158"/>
      <c r="D230" s="159" t="s">
        <v>153</v>
      </c>
      <c r="E230" s="160" t="s">
        <v>1</v>
      </c>
      <c r="F230" s="161" t="s">
        <v>179</v>
      </c>
      <c r="H230" s="160" t="s">
        <v>1</v>
      </c>
      <c r="I230" s="162"/>
      <c r="L230" s="158"/>
      <c r="M230" s="163"/>
      <c r="T230" s="164"/>
      <c r="AT230" s="160" t="s">
        <v>153</v>
      </c>
      <c r="AU230" s="160" t="s">
        <v>91</v>
      </c>
      <c r="AV230" s="12" t="s">
        <v>83</v>
      </c>
      <c r="AW230" s="12" t="s">
        <v>31</v>
      </c>
      <c r="AX230" s="12" t="s">
        <v>75</v>
      </c>
      <c r="AY230" s="160" t="s">
        <v>144</v>
      </c>
    </row>
    <row r="231" spans="2:65" s="13" customFormat="1" ht="10">
      <c r="B231" s="165"/>
      <c r="D231" s="159" t="s">
        <v>153</v>
      </c>
      <c r="E231" s="166" t="s">
        <v>1</v>
      </c>
      <c r="F231" s="167" t="s">
        <v>238</v>
      </c>
      <c r="H231" s="168">
        <v>3.92</v>
      </c>
      <c r="I231" s="169"/>
      <c r="L231" s="165"/>
      <c r="M231" s="170"/>
      <c r="T231" s="171"/>
      <c r="AT231" s="166" t="s">
        <v>153</v>
      </c>
      <c r="AU231" s="166" t="s">
        <v>91</v>
      </c>
      <c r="AV231" s="13" t="s">
        <v>91</v>
      </c>
      <c r="AW231" s="13" t="s">
        <v>31</v>
      </c>
      <c r="AX231" s="13" t="s">
        <v>75</v>
      </c>
      <c r="AY231" s="166" t="s">
        <v>144</v>
      </c>
    </row>
    <row r="232" spans="2:65" s="14" customFormat="1" ht="10">
      <c r="B232" s="172"/>
      <c r="D232" s="159" t="s">
        <v>153</v>
      </c>
      <c r="E232" s="173" t="s">
        <v>1</v>
      </c>
      <c r="F232" s="174" t="s">
        <v>156</v>
      </c>
      <c r="H232" s="175">
        <v>3.92</v>
      </c>
      <c r="I232" s="176"/>
      <c r="L232" s="172"/>
      <c r="M232" s="177"/>
      <c r="T232" s="178"/>
      <c r="AT232" s="173" t="s">
        <v>153</v>
      </c>
      <c r="AU232" s="173" t="s">
        <v>91</v>
      </c>
      <c r="AV232" s="14" t="s">
        <v>151</v>
      </c>
      <c r="AW232" s="14" t="s">
        <v>31</v>
      </c>
      <c r="AX232" s="14" t="s">
        <v>83</v>
      </c>
      <c r="AY232" s="173" t="s">
        <v>144</v>
      </c>
    </row>
    <row r="233" spans="2:65" s="11" customFormat="1" ht="22.75" customHeight="1">
      <c r="B233" s="131"/>
      <c r="D233" s="132" t="s">
        <v>74</v>
      </c>
      <c r="E233" s="141" t="s">
        <v>313</v>
      </c>
      <c r="F233" s="141" t="s">
        <v>314</v>
      </c>
      <c r="I233" s="134"/>
      <c r="J233" s="142">
        <f>BK233</f>
        <v>0</v>
      </c>
      <c r="L233" s="131"/>
      <c r="M233" s="136"/>
      <c r="P233" s="137">
        <f>SUM(P234:P239)</f>
        <v>0</v>
      </c>
      <c r="R233" s="137">
        <f>SUM(R234:R239)</f>
        <v>2.3574780000000004E-2</v>
      </c>
      <c r="T233" s="138">
        <f>SUM(T234:T239)</f>
        <v>0</v>
      </c>
      <c r="AR233" s="132" t="s">
        <v>91</v>
      </c>
      <c r="AT233" s="139" t="s">
        <v>74</v>
      </c>
      <c r="AU233" s="139" t="s">
        <v>83</v>
      </c>
      <c r="AY233" s="132" t="s">
        <v>144</v>
      </c>
      <c r="BK233" s="140">
        <f>SUM(BK234:BK239)</f>
        <v>0</v>
      </c>
    </row>
    <row r="234" spans="2:65" s="1" customFormat="1" ht="21.75" customHeight="1">
      <c r="B234" s="143"/>
      <c r="C234" s="144" t="s">
        <v>315</v>
      </c>
      <c r="D234" s="144" t="s">
        <v>147</v>
      </c>
      <c r="E234" s="145" t="s">
        <v>316</v>
      </c>
      <c r="F234" s="146" t="s">
        <v>317</v>
      </c>
      <c r="G234" s="147" t="s">
        <v>201</v>
      </c>
      <c r="H234" s="148">
        <v>113.88800000000001</v>
      </c>
      <c r="I234" s="149"/>
      <c r="J234" s="150">
        <f>ROUND(I234*H234,2)</f>
        <v>0</v>
      </c>
      <c r="K234" s="151"/>
      <c r="L234" s="32"/>
      <c r="M234" s="152" t="s">
        <v>1</v>
      </c>
      <c r="N234" s="153" t="s">
        <v>41</v>
      </c>
      <c r="P234" s="154">
        <f>O234*H234</f>
        <v>0</v>
      </c>
      <c r="Q234" s="154">
        <v>0</v>
      </c>
      <c r="R234" s="154">
        <f>Q234*H234</f>
        <v>0</v>
      </c>
      <c r="S234" s="154">
        <v>0</v>
      </c>
      <c r="T234" s="155">
        <f>S234*H234</f>
        <v>0</v>
      </c>
      <c r="AR234" s="156" t="s">
        <v>301</v>
      </c>
      <c r="AT234" s="156" t="s">
        <v>147</v>
      </c>
      <c r="AU234" s="156" t="s">
        <v>91</v>
      </c>
      <c r="AY234" s="17" t="s">
        <v>144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91</v>
      </c>
      <c r="BK234" s="157">
        <f>ROUND(I234*H234,2)</f>
        <v>0</v>
      </c>
      <c r="BL234" s="17" t="s">
        <v>301</v>
      </c>
      <c r="BM234" s="156" t="s">
        <v>318</v>
      </c>
    </row>
    <row r="235" spans="2:65" s="12" customFormat="1" ht="10">
      <c r="B235" s="158"/>
      <c r="D235" s="159" t="s">
        <v>153</v>
      </c>
      <c r="E235" s="160" t="s">
        <v>1</v>
      </c>
      <c r="F235" s="161" t="s">
        <v>319</v>
      </c>
      <c r="H235" s="160" t="s">
        <v>1</v>
      </c>
      <c r="I235" s="162"/>
      <c r="L235" s="158"/>
      <c r="M235" s="163"/>
      <c r="T235" s="164"/>
      <c r="AT235" s="160" t="s">
        <v>153</v>
      </c>
      <c r="AU235" s="160" t="s">
        <v>91</v>
      </c>
      <c r="AV235" s="12" t="s">
        <v>83</v>
      </c>
      <c r="AW235" s="12" t="s">
        <v>31</v>
      </c>
      <c r="AX235" s="12" t="s">
        <v>75</v>
      </c>
      <c r="AY235" s="160" t="s">
        <v>144</v>
      </c>
    </row>
    <row r="236" spans="2:65" s="13" customFormat="1" ht="10">
      <c r="B236" s="165"/>
      <c r="D236" s="159" t="s">
        <v>153</v>
      </c>
      <c r="E236" s="166" t="s">
        <v>1</v>
      </c>
      <c r="F236" s="167" t="s">
        <v>225</v>
      </c>
      <c r="H236" s="168">
        <v>113.88800000000001</v>
      </c>
      <c r="I236" s="169"/>
      <c r="L236" s="165"/>
      <c r="M236" s="170"/>
      <c r="T236" s="171"/>
      <c r="AT236" s="166" t="s">
        <v>153</v>
      </c>
      <c r="AU236" s="166" t="s">
        <v>91</v>
      </c>
      <c r="AV236" s="13" t="s">
        <v>91</v>
      </c>
      <c r="AW236" s="13" t="s">
        <v>31</v>
      </c>
      <c r="AX236" s="13" t="s">
        <v>75</v>
      </c>
      <c r="AY236" s="166" t="s">
        <v>144</v>
      </c>
    </row>
    <row r="237" spans="2:65" s="14" customFormat="1" ht="10">
      <c r="B237" s="172"/>
      <c r="D237" s="159" t="s">
        <v>153</v>
      </c>
      <c r="E237" s="173" t="s">
        <v>1</v>
      </c>
      <c r="F237" s="174" t="s">
        <v>156</v>
      </c>
      <c r="H237" s="175">
        <v>113.88800000000001</v>
      </c>
      <c r="I237" s="176"/>
      <c r="L237" s="172"/>
      <c r="M237" s="177"/>
      <c r="T237" s="178"/>
      <c r="AT237" s="173" t="s">
        <v>153</v>
      </c>
      <c r="AU237" s="173" t="s">
        <v>91</v>
      </c>
      <c r="AV237" s="14" t="s">
        <v>151</v>
      </c>
      <c r="AW237" s="14" t="s">
        <v>31</v>
      </c>
      <c r="AX237" s="14" t="s">
        <v>83</v>
      </c>
      <c r="AY237" s="173" t="s">
        <v>144</v>
      </c>
    </row>
    <row r="238" spans="2:65" s="1" customFormat="1" ht="24.15" customHeight="1">
      <c r="B238" s="143"/>
      <c r="C238" s="179" t="s">
        <v>320</v>
      </c>
      <c r="D238" s="179" t="s">
        <v>240</v>
      </c>
      <c r="E238" s="180" t="s">
        <v>321</v>
      </c>
      <c r="F238" s="181" t="s">
        <v>322</v>
      </c>
      <c r="G238" s="182" t="s">
        <v>201</v>
      </c>
      <c r="H238" s="183">
        <v>130.971</v>
      </c>
      <c r="I238" s="184"/>
      <c r="J238" s="185">
        <f>ROUND(I238*H238,2)</f>
        <v>0</v>
      </c>
      <c r="K238" s="186"/>
      <c r="L238" s="187"/>
      <c r="M238" s="188" t="s">
        <v>1</v>
      </c>
      <c r="N238" s="189" t="s">
        <v>41</v>
      </c>
      <c r="P238" s="154">
        <f>O238*H238</f>
        <v>0</v>
      </c>
      <c r="Q238" s="154">
        <v>1.8000000000000001E-4</v>
      </c>
      <c r="R238" s="154">
        <f>Q238*H238</f>
        <v>2.3574780000000004E-2</v>
      </c>
      <c r="S238" s="154">
        <v>0</v>
      </c>
      <c r="T238" s="155">
        <f>S238*H238</f>
        <v>0</v>
      </c>
      <c r="AR238" s="156" t="s">
        <v>323</v>
      </c>
      <c r="AT238" s="156" t="s">
        <v>240</v>
      </c>
      <c r="AU238" s="156" t="s">
        <v>91</v>
      </c>
      <c r="AY238" s="17" t="s">
        <v>144</v>
      </c>
      <c r="BE238" s="157">
        <f>IF(N238="základná",J238,0)</f>
        <v>0</v>
      </c>
      <c r="BF238" s="157">
        <f>IF(N238="znížená",J238,0)</f>
        <v>0</v>
      </c>
      <c r="BG238" s="157">
        <f>IF(N238="zákl. prenesená",J238,0)</f>
        <v>0</v>
      </c>
      <c r="BH238" s="157">
        <f>IF(N238="zníž. prenesená",J238,0)</f>
        <v>0</v>
      </c>
      <c r="BI238" s="157">
        <f>IF(N238="nulová",J238,0)</f>
        <v>0</v>
      </c>
      <c r="BJ238" s="17" t="s">
        <v>91</v>
      </c>
      <c r="BK238" s="157">
        <f>ROUND(I238*H238,2)</f>
        <v>0</v>
      </c>
      <c r="BL238" s="17" t="s">
        <v>301</v>
      </c>
      <c r="BM238" s="156" t="s">
        <v>324</v>
      </c>
    </row>
    <row r="239" spans="2:65" s="13" customFormat="1" ht="10">
      <c r="B239" s="165"/>
      <c r="D239" s="159" t="s">
        <v>153</v>
      </c>
      <c r="F239" s="167" t="s">
        <v>325</v>
      </c>
      <c r="H239" s="168">
        <v>130.971</v>
      </c>
      <c r="I239" s="169"/>
      <c r="L239" s="165"/>
      <c r="M239" s="170"/>
      <c r="T239" s="171"/>
      <c r="AT239" s="166" t="s">
        <v>153</v>
      </c>
      <c r="AU239" s="166" t="s">
        <v>91</v>
      </c>
      <c r="AV239" s="13" t="s">
        <v>91</v>
      </c>
      <c r="AW239" s="13" t="s">
        <v>3</v>
      </c>
      <c r="AX239" s="13" t="s">
        <v>83</v>
      </c>
      <c r="AY239" s="166" t="s">
        <v>144</v>
      </c>
    </row>
    <row r="240" spans="2:65" s="11" customFormat="1" ht="22.75" customHeight="1">
      <c r="B240" s="131"/>
      <c r="D240" s="132" t="s">
        <v>74</v>
      </c>
      <c r="E240" s="141" t="s">
        <v>326</v>
      </c>
      <c r="F240" s="141" t="s">
        <v>327</v>
      </c>
      <c r="I240" s="134"/>
      <c r="J240" s="142">
        <f>BK240</f>
        <v>0</v>
      </c>
      <c r="L240" s="131"/>
      <c r="M240" s="136"/>
      <c r="P240" s="137">
        <f>SUM(P241:P247)</f>
        <v>0</v>
      </c>
      <c r="R240" s="137">
        <f>SUM(R241:R247)</f>
        <v>0.94600032000000001</v>
      </c>
      <c r="T240" s="138">
        <f>SUM(T241:T247)</f>
        <v>0</v>
      </c>
      <c r="AR240" s="132" t="s">
        <v>91</v>
      </c>
      <c r="AT240" s="139" t="s">
        <v>74</v>
      </c>
      <c r="AU240" s="139" t="s">
        <v>83</v>
      </c>
      <c r="AY240" s="132" t="s">
        <v>144</v>
      </c>
      <c r="BK240" s="140">
        <f>SUM(BK241:BK247)</f>
        <v>0</v>
      </c>
    </row>
    <row r="241" spans="2:65" s="1" customFormat="1" ht="24.15" customHeight="1">
      <c r="B241" s="143"/>
      <c r="C241" s="144" t="s">
        <v>328</v>
      </c>
      <c r="D241" s="144" t="s">
        <v>147</v>
      </c>
      <c r="E241" s="145" t="s">
        <v>329</v>
      </c>
      <c r="F241" s="146" t="s">
        <v>330</v>
      </c>
      <c r="G241" s="147" t="s">
        <v>201</v>
      </c>
      <c r="H241" s="148">
        <v>113.88800000000001</v>
      </c>
      <c r="I241" s="149"/>
      <c r="J241" s="150">
        <f>ROUND(I241*H241,2)</f>
        <v>0</v>
      </c>
      <c r="K241" s="151"/>
      <c r="L241" s="32"/>
      <c r="M241" s="152" t="s">
        <v>1</v>
      </c>
      <c r="N241" s="153" t="s">
        <v>41</v>
      </c>
      <c r="P241" s="154">
        <f>O241*H241</f>
        <v>0</v>
      </c>
      <c r="Q241" s="154">
        <v>2.9999999999999997E-4</v>
      </c>
      <c r="R241" s="154">
        <f>Q241*H241</f>
        <v>3.41664E-2</v>
      </c>
      <c r="S241" s="154">
        <v>0</v>
      </c>
      <c r="T241" s="155">
        <f>S241*H241</f>
        <v>0</v>
      </c>
      <c r="AR241" s="156" t="s">
        <v>301</v>
      </c>
      <c r="AT241" s="156" t="s">
        <v>147</v>
      </c>
      <c r="AU241" s="156" t="s">
        <v>91</v>
      </c>
      <c r="AY241" s="17" t="s">
        <v>144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7" t="s">
        <v>91</v>
      </c>
      <c r="BK241" s="157">
        <f>ROUND(I241*H241,2)</f>
        <v>0</v>
      </c>
      <c r="BL241" s="17" t="s">
        <v>301</v>
      </c>
      <c r="BM241" s="156" t="s">
        <v>331</v>
      </c>
    </row>
    <row r="242" spans="2:65" s="12" customFormat="1" ht="10">
      <c r="B242" s="158"/>
      <c r="D242" s="159" t="s">
        <v>153</v>
      </c>
      <c r="E242" s="160" t="s">
        <v>1</v>
      </c>
      <c r="F242" s="161" t="s">
        <v>319</v>
      </c>
      <c r="H242" s="160" t="s">
        <v>1</v>
      </c>
      <c r="I242" s="162"/>
      <c r="L242" s="158"/>
      <c r="M242" s="163"/>
      <c r="T242" s="164"/>
      <c r="AT242" s="160" t="s">
        <v>153</v>
      </c>
      <c r="AU242" s="160" t="s">
        <v>91</v>
      </c>
      <c r="AV242" s="12" t="s">
        <v>83</v>
      </c>
      <c r="AW242" s="12" t="s">
        <v>31</v>
      </c>
      <c r="AX242" s="12" t="s">
        <v>75</v>
      </c>
      <c r="AY242" s="160" t="s">
        <v>144</v>
      </c>
    </row>
    <row r="243" spans="2:65" s="13" customFormat="1" ht="10">
      <c r="B243" s="165"/>
      <c r="D243" s="159" t="s">
        <v>153</v>
      </c>
      <c r="E243" s="166" t="s">
        <v>1</v>
      </c>
      <c r="F243" s="167" t="s">
        <v>225</v>
      </c>
      <c r="H243" s="168">
        <v>113.88800000000001</v>
      </c>
      <c r="I243" s="169"/>
      <c r="L243" s="165"/>
      <c r="M243" s="170"/>
      <c r="T243" s="171"/>
      <c r="AT243" s="166" t="s">
        <v>153</v>
      </c>
      <c r="AU243" s="166" t="s">
        <v>91</v>
      </c>
      <c r="AV243" s="13" t="s">
        <v>91</v>
      </c>
      <c r="AW243" s="13" t="s">
        <v>31</v>
      </c>
      <c r="AX243" s="13" t="s">
        <v>75</v>
      </c>
      <c r="AY243" s="166" t="s">
        <v>144</v>
      </c>
    </row>
    <row r="244" spans="2:65" s="14" customFormat="1" ht="10">
      <c r="B244" s="172"/>
      <c r="D244" s="159" t="s">
        <v>153</v>
      </c>
      <c r="E244" s="173" t="s">
        <v>1</v>
      </c>
      <c r="F244" s="174" t="s">
        <v>156</v>
      </c>
      <c r="H244" s="175">
        <v>113.88800000000001</v>
      </c>
      <c r="I244" s="176"/>
      <c r="L244" s="172"/>
      <c r="M244" s="177"/>
      <c r="T244" s="178"/>
      <c r="AT244" s="173" t="s">
        <v>153</v>
      </c>
      <c r="AU244" s="173" t="s">
        <v>91</v>
      </c>
      <c r="AV244" s="14" t="s">
        <v>151</v>
      </c>
      <c r="AW244" s="14" t="s">
        <v>31</v>
      </c>
      <c r="AX244" s="14" t="s">
        <v>83</v>
      </c>
      <c r="AY244" s="173" t="s">
        <v>144</v>
      </c>
    </row>
    <row r="245" spans="2:65" s="1" customFormat="1" ht="33" customHeight="1">
      <c r="B245" s="143"/>
      <c r="C245" s="179" t="s">
        <v>332</v>
      </c>
      <c r="D245" s="179" t="s">
        <v>240</v>
      </c>
      <c r="E245" s="180" t="s">
        <v>333</v>
      </c>
      <c r="F245" s="181" t="s">
        <v>334</v>
      </c>
      <c r="G245" s="182" t="s">
        <v>201</v>
      </c>
      <c r="H245" s="183">
        <v>116.166</v>
      </c>
      <c r="I245" s="184"/>
      <c r="J245" s="185">
        <f>ROUND(I245*H245,2)</f>
        <v>0</v>
      </c>
      <c r="K245" s="186"/>
      <c r="L245" s="187"/>
      <c r="M245" s="188" t="s">
        <v>1</v>
      </c>
      <c r="N245" s="189" t="s">
        <v>41</v>
      </c>
      <c r="P245" s="154">
        <f>O245*H245</f>
        <v>0</v>
      </c>
      <c r="Q245" s="154">
        <v>4.3200000000000001E-3</v>
      </c>
      <c r="R245" s="154">
        <f>Q245*H245</f>
        <v>0.50183712000000003</v>
      </c>
      <c r="S245" s="154">
        <v>0</v>
      </c>
      <c r="T245" s="155">
        <f>S245*H245</f>
        <v>0</v>
      </c>
      <c r="AR245" s="156" t="s">
        <v>323</v>
      </c>
      <c r="AT245" s="156" t="s">
        <v>240</v>
      </c>
      <c r="AU245" s="156" t="s">
        <v>91</v>
      </c>
      <c r="AY245" s="17" t="s">
        <v>144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91</v>
      </c>
      <c r="BK245" s="157">
        <f>ROUND(I245*H245,2)</f>
        <v>0</v>
      </c>
      <c r="BL245" s="17" t="s">
        <v>301</v>
      </c>
      <c r="BM245" s="156" t="s">
        <v>335</v>
      </c>
    </row>
    <row r="246" spans="2:65" s="13" customFormat="1" ht="10">
      <c r="B246" s="165"/>
      <c r="D246" s="159" t="s">
        <v>153</v>
      </c>
      <c r="F246" s="167" t="s">
        <v>336</v>
      </c>
      <c r="H246" s="168">
        <v>116.166</v>
      </c>
      <c r="I246" s="169"/>
      <c r="L246" s="165"/>
      <c r="M246" s="170"/>
      <c r="T246" s="171"/>
      <c r="AT246" s="166" t="s">
        <v>153</v>
      </c>
      <c r="AU246" s="166" t="s">
        <v>91</v>
      </c>
      <c r="AV246" s="13" t="s">
        <v>91</v>
      </c>
      <c r="AW246" s="13" t="s">
        <v>3</v>
      </c>
      <c r="AX246" s="13" t="s">
        <v>83</v>
      </c>
      <c r="AY246" s="166" t="s">
        <v>144</v>
      </c>
    </row>
    <row r="247" spans="2:65" s="1" customFormat="1" ht="33" customHeight="1">
      <c r="B247" s="143"/>
      <c r="C247" s="179" t="s">
        <v>337</v>
      </c>
      <c r="D247" s="179" t="s">
        <v>240</v>
      </c>
      <c r="E247" s="180" t="s">
        <v>338</v>
      </c>
      <c r="F247" s="181" t="s">
        <v>339</v>
      </c>
      <c r="G247" s="182" t="s">
        <v>201</v>
      </c>
      <c r="H247" s="183">
        <v>113.88800000000001</v>
      </c>
      <c r="I247" s="184"/>
      <c r="J247" s="185">
        <f>ROUND(I247*H247,2)</f>
        <v>0</v>
      </c>
      <c r="K247" s="186"/>
      <c r="L247" s="187"/>
      <c r="M247" s="188" t="s">
        <v>1</v>
      </c>
      <c r="N247" s="189" t="s">
        <v>41</v>
      </c>
      <c r="P247" s="154">
        <f>O247*H247</f>
        <v>0</v>
      </c>
      <c r="Q247" s="154">
        <v>3.5999999999999999E-3</v>
      </c>
      <c r="R247" s="154">
        <f>Q247*H247</f>
        <v>0.40999679999999999</v>
      </c>
      <c r="S247" s="154">
        <v>0</v>
      </c>
      <c r="T247" s="155">
        <f>S247*H247</f>
        <v>0</v>
      </c>
      <c r="AR247" s="156" t="s">
        <v>323</v>
      </c>
      <c r="AT247" s="156" t="s">
        <v>240</v>
      </c>
      <c r="AU247" s="156" t="s">
        <v>91</v>
      </c>
      <c r="AY247" s="17" t="s">
        <v>144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91</v>
      </c>
      <c r="BK247" s="157">
        <f>ROUND(I247*H247,2)</f>
        <v>0</v>
      </c>
      <c r="BL247" s="17" t="s">
        <v>301</v>
      </c>
      <c r="BM247" s="156" t="s">
        <v>340</v>
      </c>
    </row>
    <row r="248" spans="2:65" s="11" customFormat="1" ht="22.75" customHeight="1">
      <c r="B248" s="131"/>
      <c r="D248" s="132" t="s">
        <v>74</v>
      </c>
      <c r="E248" s="141" t="s">
        <v>341</v>
      </c>
      <c r="F248" s="141" t="s">
        <v>342</v>
      </c>
      <c r="I248" s="134"/>
      <c r="J248" s="142">
        <f>BK248</f>
        <v>0</v>
      </c>
      <c r="L248" s="131"/>
      <c r="M248" s="136"/>
      <c r="P248" s="137">
        <f>SUM(P249:P258)</f>
        <v>0</v>
      </c>
      <c r="R248" s="137">
        <f>SUM(R249:R258)</f>
        <v>3.3278521599999999</v>
      </c>
      <c r="T248" s="138">
        <f>SUM(T249:T258)</f>
        <v>0</v>
      </c>
      <c r="AR248" s="132" t="s">
        <v>91</v>
      </c>
      <c r="AT248" s="139" t="s">
        <v>74</v>
      </c>
      <c r="AU248" s="139" t="s">
        <v>83</v>
      </c>
      <c r="AY248" s="132" t="s">
        <v>144</v>
      </c>
      <c r="BK248" s="140">
        <f>SUM(BK249:BK258)</f>
        <v>0</v>
      </c>
    </row>
    <row r="249" spans="2:65" s="1" customFormat="1" ht="24.15" customHeight="1">
      <c r="B249" s="143"/>
      <c r="C249" s="144" t="s">
        <v>343</v>
      </c>
      <c r="D249" s="144" t="s">
        <v>147</v>
      </c>
      <c r="E249" s="145" t="s">
        <v>344</v>
      </c>
      <c r="F249" s="146" t="s">
        <v>345</v>
      </c>
      <c r="G249" s="147" t="s">
        <v>201</v>
      </c>
      <c r="H249" s="148">
        <v>113.88800000000001</v>
      </c>
      <c r="I249" s="149"/>
      <c r="J249" s="150">
        <f>ROUND(I249*H249,2)</f>
        <v>0</v>
      </c>
      <c r="K249" s="151"/>
      <c r="L249" s="32"/>
      <c r="M249" s="152" t="s">
        <v>1</v>
      </c>
      <c r="N249" s="153" t="s">
        <v>41</v>
      </c>
      <c r="P249" s="154">
        <f>O249*H249</f>
        <v>0</v>
      </c>
      <c r="Q249" s="154">
        <v>2.5069999999999999E-2</v>
      </c>
      <c r="R249" s="154">
        <f>Q249*H249</f>
        <v>2.85517216</v>
      </c>
      <c r="S249" s="154">
        <v>0</v>
      </c>
      <c r="T249" s="155">
        <f>S249*H249</f>
        <v>0</v>
      </c>
      <c r="AR249" s="156" t="s">
        <v>301</v>
      </c>
      <c r="AT249" s="156" t="s">
        <v>147</v>
      </c>
      <c r="AU249" s="156" t="s">
        <v>91</v>
      </c>
      <c r="AY249" s="17" t="s">
        <v>144</v>
      </c>
      <c r="BE249" s="157">
        <f>IF(N249="základná",J249,0)</f>
        <v>0</v>
      </c>
      <c r="BF249" s="157">
        <f>IF(N249="znížená",J249,0)</f>
        <v>0</v>
      </c>
      <c r="BG249" s="157">
        <f>IF(N249="zákl. prenesená",J249,0)</f>
        <v>0</v>
      </c>
      <c r="BH249" s="157">
        <f>IF(N249="zníž. prenesená",J249,0)</f>
        <v>0</v>
      </c>
      <c r="BI249" s="157">
        <f>IF(N249="nulová",J249,0)</f>
        <v>0</v>
      </c>
      <c r="BJ249" s="17" t="s">
        <v>91</v>
      </c>
      <c r="BK249" s="157">
        <f>ROUND(I249*H249,2)</f>
        <v>0</v>
      </c>
      <c r="BL249" s="17" t="s">
        <v>301</v>
      </c>
      <c r="BM249" s="156" t="s">
        <v>346</v>
      </c>
    </row>
    <row r="250" spans="2:65" s="12" customFormat="1" ht="10">
      <c r="B250" s="158"/>
      <c r="D250" s="159" t="s">
        <v>153</v>
      </c>
      <c r="E250" s="160" t="s">
        <v>1</v>
      </c>
      <c r="F250" s="161" t="s">
        <v>319</v>
      </c>
      <c r="H250" s="160" t="s">
        <v>1</v>
      </c>
      <c r="I250" s="162"/>
      <c r="L250" s="158"/>
      <c r="M250" s="163"/>
      <c r="T250" s="164"/>
      <c r="AT250" s="160" t="s">
        <v>153</v>
      </c>
      <c r="AU250" s="160" t="s">
        <v>91</v>
      </c>
      <c r="AV250" s="12" t="s">
        <v>83</v>
      </c>
      <c r="AW250" s="12" t="s">
        <v>31</v>
      </c>
      <c r="AX250" s="12" t="s">
        <v>75</v>
      </c>
      <c r="AY250" s="160" t="s">
        <v>144</v>
      </c>
    </row>
    <row r="251" spans="2:65" s="13" customFormat="1" ht="10">
      <c r="B251" s="165"/>
      <c r="D251" s="159" t="s">
        <v>153</v>
      </c>
      <c r="E251" s="166" t="s">
        <v>1</v>
      </c>
      <c r="F251" s="167" t="s">
        <v>225</v>
      </c>
      <c r="H251" s="168">
        <v>113.88800000000001</v>
      </c>
      <c r="I251" s="169"/>
      <c r="L251" s="165"/>
      <c r="M251" s="170"/>
      <c r="T251" s="171"/>
      <c r="AT251" s="166" t="s">
        <v>153</v>
      </c>
      <c r="AU251" s="166" t="s">
        <v>91</v>
      </c>
      <c r="AV251" s="13" t="s">
        <v>91</v>
      </c>
      <c r="AW251" s="13" t="s">
        <v>31</v>
      </c>
      <c r="AX251" s="13" t="s">
        <v>75</v>
      </c>
      <c r="AY251" s="166" t="s">
        <v>144</v>
      </c>
    </row>
    <row r="252" spans="2:65" s="14" customFormat="1" ht="10">
      <c r="B252" s="172"/>
      <c r="D252" s="159" t="s">
        <v>153</v>
      </c>
      <c r="E252" s="173" t="s">
        <v>1</v>
      </c>
      <c r="F252" s="174" t="s">
        <v>156</v>
      </c>
      <c r="H252" s="175">
        <v>113.88800000000001</v>
      </c>
      <c r="I252" s="176"/>
      <c r="L252" s="172"/>
      <c r="M252" s="177"/>
      <c r="T252" s="178"/>
      <c r="AT252" s="173" t="s">
        <v>153</v>
      </c>
      <c r="AU252" s="173" t="s">
        <v>91</v>
      </c>
      <c r="AV252" s="14" t="s">
        <v>151</v>
      </c>
      <c r="AW252" s="14" t="s">
        <v>31</v>
      </c>
      <c r="AX252" s="14" t="s">
        <v>83</v>
      </c>
      <c r="AY252" s="173" t="s">
        <v>144</v>
      </c>
    </row>
    <row r="253" spans="2:65" s="1" customFormat="1" ht="37.75" customHeight="1">
      <c r="B253" s="143"/>
      <c r="C253" s="144" t="s">
        <v>347</v>
      </c>
      <c r="D253" s="144" t="s">
        <v>147</v>
      </c>
      <c r="E253" s="145" t="s">
        <v>348</v>
      </c>
      <c r="F253" s="146" t="s">
        <v>349</v>
      </c>
      <c r="G253" s="147" t="s">
        <v>269</v>
      </c>
      <c r="H253" s="148">
        <v>36</v>
      </c>
      <c r="I253" s="149"/>
      <c r="J253" s="150">
        <f>ROUND(I253*H253,2)</f>
        <v>0</v>
      </c>
      <c r="K253" s="151"/>
      <c r="L253" s="32"/>
      <c r="M253" s="152" t="s">
        <v>1</v>
      </c>
      <c r="N253" s="153" t="s">
        <v>41</v>
      </c>
      <c r="P253" s="154">
        <f>O253*H253</f>
        <v>0</v>
      </c>
      <c r="Q253" s="154">
        <v>1.91E-3</v>
      </c>
      <c r="R253" s="154">
        <f>Q253*H253</f>
        <v>6.8760000000000002E-2</v>
      </c>
      <c r="S253" s="154">
        <v>0</v>
      </c>
      <c r="T253" s="155">
        <f>S253*H253</f>
        <v>0</v>
      </c>
      <c r="AR253" s="156" t="s">
        <v>301</v>
      </c>
      <c r="AT253" s="156" t="s">
        <v>147</v>
      </c>
      <c r="AU253" s="156" t="s">
        <v>91</v>
      </c>
      <c r="AY253" s="17" t="s">
        <v>144</v>
      </c>
      <c r="BE253" s="157">
        <f>IF(N253="základná",J253,0)</f>
        <v>0</v>
      </c>
      <c r="BF253" s="157">
        <f>IF(N253="znížená",J253,0)</f>
        <v>0</v>
      </c>
      <c r="BG253" s="157">
        <f>IF(N253="zákl. prenesená",J253,0)</f>
        <v>0</v>
      </c>
      <c r="BH253" s="157">
        <f>IF(N253="zníž. prenesená",J253,0)</f>
        <v>0</v>
      </c>
      <c r="BI253" s="157">
        <f>IF(N253="nulová",J253,0)</f>
        <v>0</v>
      </c>
      <c r="BJ253" s="17" t="s">
        <v>91</v>
      </c>
      <c r="BK253" s="157">
        <f>ROUND(I253*H253,2)</f>
        <v>0</v>
      </c>
      <c r="BL253" s="17" t="s">
        <v>301</v>
      </c>
      <c r="BM253" s="156" t="s">
        <v>350</v>
      </c>
    </row>
    <row r="254" spans="2:65" s="12" customFormat="1" ht="10">
      <c r="B254" s="158"/>
      <c r="D254" s="159" t="s">
        <v>153</v>
      </c>
      <c r="E254" s="160" t="s">
        <v>1</v>
      </c>
      <c r="F254" s="161" t="s">
        <v>351</v>
      </c>
      <c r="H254" s="160" t="s">
        <v>1</v>
      </c>
      <c r="I254" s="162"/>
      <c r="L254" s="158"/>
      <c r="M254" s="163"/>
      <c r="T254" s="164"/>
      <c r="AT254" s="160" t="s">
        <v>153</v>
      </c>
      <c r="AU254" s="160" t="s">
        <v>91</v>
      </c>
      <c r="AV254" s="12" t="s">
        <v>83</v>
      </c>
      <c r="AW254" s="12" t="s">
        <v>31</v>
      </c>
      <c r="AX254" s="12" t="s">
        <v>75</v>
      </c>
      <c r="AY254" s="160" t="s">
        <v>144</v>
      </c>
    </row>
    <row r="255" spans="2:65" s="13" customFormat="1" ht="10">
      <c r="B255" s="165"/>
      <c r="D255" s="159" t="s">
        <v>153</v>
      </c>
      <c r="E255" s="166" t="s">
        <v>1</v>
      </c>
      <c r="F255" s="167" t="s">
        <v>352</v>
      </c>
      <c r="H255" s="168">
        <v>36</v>
      </c>
      <c r="I255" s="169"/>
      <c r="L255" s="165"/>
      <c r="M255" s="170"/>
      <c r="T255" s="171"/>
      <c r="AT255" s="166" t="s">
        <v>153</v>
      </c>
      <c r="AU255" s="166" t="s">
        <v>91</v>
      </c>
      <c r="AV255" s="13" t="s">
        <v>91</v>
      </c>
      <c r="AW255" s="13" t="s">
        <v>31</v>
      </c>
      <c r="AX255" s="13" t="s">
        <v>75</v>
      </c>
      <c r="AY255" s="166" t="s">
        <v>144</v>
      </c>
    </row>
    <row r="256" spans="2:65" s="14" customFormat="1" ht="10">
      <c r="B256" s="172"/>
      <c r="D256" s="159" t="s">
        <v>153</v>
      </c>
      <c r="E256" s="173" t="s">
        <v>1</v>
      </c>
      <c r="F256" s="174" t="s">
        <v>156</v>
      </c>
      <c r="H256" s="175">
        <v>36</v>
      </c>
      <c r="I256" s="176"/>
      <c r="L256" s="172"/>
      <c r="M256" s="177"/>
      <c r="T256" s="178"/>
      <c r="AT256" s="173" t="s">
        <v>153</v>
      </c>
      <c r="AU256" s="173" t="s">
        <v>91</v>
      </c>
      <c r="AV256" s="14" t="s">
        <v>151</v>
      </c>
      <c r="AW256" s="14" t="s">
        <v>31</v>
      </c>
      <c r="AX256" s="14" t="s">
        <v>83</v>
      </c>
      <c r="AY256" s="173" t="s">
        <v>144</v>
      </c>
    </row>
    <row r="257" spans="2:65" s="1" customFormat="1" ht="24.15" customHeight="1">
      <c r="B257" s="143"/>
      <c r="C257" s="179" t="s">
        <v>353</v>
      </c>
      <c r="D257" s="179" t="s">
        <v>240</v>
      </c>
      <c r="E257" s="180" t="s">
        <v>354</v>
      </c>
      <c r="F257" s="181" t="s">
        <v>355</v>
      </c>
      <c r="G257" s="182" t="s">
        <v>201</v>
      </c>
      <c r="H257" s="183">
        <v>36.72</v>
      </c>
      <c r="I257" s="184"/>
      <c r="J257" s="185">
        <f>ROUND(I257*H257,2)</f>
        <v>0</v>
      </c>
      <c r="K257" s="186"/>
      <c r="L257" s="187"/>
      <c r="M257" s="188" t="s">
        <v>1</v>
      </c>
      <c r="N257" s="189" t="s">
        <v>41</v>
      </c>
      <c r="P257" s="154">
        <f>O257*H257</f>
        <v>0</v>
      </c>
      <c r="Q257" s="154">
        <v>1.0999999999999999E-2</v>
      </c>
      <c r="R257" s="154">
        <f>Q257*H257</f>
        <v>0.40391999999999995</v>
      </c>
      <c r="S257" s="154">
        <v>0</v>
      </c>
      <c r="T257" s="155">
        <f>S257*H257</f>
        <v>0</v>
      </c>
      <c r="AR257" s="156" t="s">
        <v>323</v>
      </c>
      <c r="AT257" s="156" t="s">
        <v>240</v>
      </c>
      <c r="AU257" s="156" t="s">
        <v>91</v>
      </c>
      <c r="AY257" s="17" t="s">
        <v>144</v>
      </c>
      <c r="BE257" s="157">
        <f>IF(N257="základná",J257,0)</f>
        <v>0</v>
      </c>
      <c r="BF257" s="157">
        <f>IF(N257="znížená",J257,0)</f>
        <v>0</v>
      </c>
      <c r="BG257" s="157">
        <f>IF(N257="zákl. prenesená",J257,0)</f>
        <v>0</v>
      </c>
      <c r="BH257" s="157">
        <f>IF(N257="zníž. prenesená",J257,0)</f>
        <v>0</v>
      </c>
      <c r="BI257" s="157">
        <f>IF(N257="nulová",J257,0)</f>
        <v>0</v>
      </c>
      <c r="BJ257" s="17" t="s">
        <v>91</v>
      </c>
      <c r="BK257" s="157">
        <f>ROUND(I257*H257,2)</f>
        <v>0</v>
      </c>
      <c r="BL257" s="17" t="s">
        <v>301</v>
      </c>
      <c r="BM257" s="156" t="s">
        <v>356</v>
      </c>
    </row>
    <row r="258" spans="2:65" s="13" customFormat="1" ht="10">
      <c r="B258" s="165"/>
      <c r="D258" s="159" t="s">
        <v>153</v>
      </c>
      <c r="F258" s="167" t="s">
        <v>357</v>
      </c>
      <c r="H258" s="168">
        <v>36.72</v>
      </c>
      <c r="I258" s="169"/>
      <c r="L258" s="165"/>
      <c r="M258" s="170"/>
      <c r="T258" s="171"/>
      <c r="AT258" s="166" t="s">
        <v>153</v>
      </c>
      <c r="AU258" s="166" t="s">
        <v>91</v>
      </c>
      <c r="AV258" s="13" t="s">
        <v>91</v>
      </c>
      <c r="AW258" s="13" t="s">
        <v>3</v>
      </c>
      <c r="AX258" s="13" t="s">
        <v>83</v>
      </c>
      <c r="AY258" s="166" t="s">
        <v>144</v>
      </c>
    </row>
    <row r="259" spans="2:65" s="11" customFormat="1" ht="22.75" customHeight="1">
      <c r="B259" s="131"/>
      <c r="D259" s="132" t="s">
        <v>74</v>
      </c>
      <c r="E259" s="141" t="s">
        <v>358</v>
      </c>
      <c r="F259" s="141" t="s">
        <v>359</v>
      </c>
      <c r="I259" s="134"/>
      <c r="J259" s="142">
        <f>BK259</f>
        <v>0</v>
      </c>
      <c r="L259" s="131"/>
      <c r="M259" s="136"/>
      <c r="P259" s="137">
        <f>SUM(P260:P266)</f>
        <v>0</v>
      </c>
      <c r="R259" s="137">
        <f>SUM(R260:R266)</f>
        <v>9.0521000000000004E-2</v>
      </c>
      <c r="T259" s="138">
        <f>SUM(T260:T266)</f>
        <v>0</v>
      </c>
      <c r="AR259" s="132" t="s">
        <v>91</v>
      </c>
      <c r="AT259" s="139" t="s">
        <v>74</v>
      </c>
      <c r="AU259" s="139" t="s">
        <v>83</v>
      </c>
      <c r="AY259" s="132" t="s">
        <v>144</v>
      </c>
      <c r="BK259" s="140">
        <f>SUM(BK260:BK266)</f>
        <v>0</v>
      </c>
    </row>
    <row r="260" spans="2:65" s="1" customFormat="1" ht="33" customHeight="1">
      <c r="B260" s="143"/>
      <c r="C260" s="144" t="s">
        <v>360</v>
      </c>
      <c r="D260" s="144" t="s">
        <v>147</v>
      </c>
      <c r="E260" s="145" t="s">
        <v>361</v>
      </c>
      <c r="F260" s="146" t="s">
        <v>362</v>
      </c>
      <c r="G260" s="147" t="s">
        <v>269</v>
      </c>
      <c r="H260" s="148">
        <v>6.55</v>
      </c>
      <c r="I260" s="149"/>
      <c r="J260" s="150">
        <f>ROUND(I260*H260,2)</f>
        <v>0</v>
      </c>
      <c r="K260" s="151"/>
      <c r="L260" s="32"/>
      <c r="M260" s="152" t="s">
        <v>1</v>
      </c>
      <c r="N260" s="153" t="s">
        <v>41</v>
      </c>
      <c r="P260" s="154">
        <f>O260*H260</f>
        <v>0</v>
      </c>
      <c r="Q260" s="154">
        <v>2.2000000000000001E-4</v>
      </c>
      <c r="R260" s="154">
        <f>Q260*H260</f>
        <v>1.441E-3</v>
      </c>
      <c r="S260" s="154">
        <v>0</v>
      </c>
      <c r="T260" s="155">
        <f>S260*H260</f>
        <v>0</v>
      </c>
      <c r="AR260" s="156" t="s">
        <v>301</v>
      </c>
      <c r="AT260" s="156" t="s">
        <v>147</v>
      </c>
      <c r="AU260" s="156" t="s">
        <v>91</v>
      </c>
      <c r="AY260" s="17" t="s">
        <v>144</v>
      </c>
      <c r="BE260" s="157">
        <f>IF(N260="základná",J260,0)</f>
        <v>0</v>
      </c>
      <c r="BF260" s="157">
        <f>IF(N260="znížená",J260,0)</f>
        <v>0</v>
      </c>
      <c r="BG260" s="157">
        <f>IF(N260="zákl. prenesená",J260,0)</f>
        <v>0</v>
      </c>
      <c r="BH260" s="157">
        <f>IF(N260="zníž. prenesená",J260,0)</f>
        <v>0</v>
      </c>
      <c r="BI260" s="157">
        <f>IF(N260="nulová",J260,0)</f>
        <v>0</v>
      </c>
      <c r="BJ260" s="17" t="s">
        <v>91</v>
      </c>
      <c r="BK260" s="157">
        <f>ROUND(I260*H260,2)</f>
        <v>0</v>
      </c>
      <c r="BL260" s="17" t="s">
        <v>301</v>
      </c>
      <c r="BM260" s="156" t="s">
        <v>363</v>
      </c>
    </row>
    <row r="261" spans="2:65" s="12" customFormat="1" ht="10">
      <c r="B261" s="158"/>
      <c r="D261" s="159" t="s">
        <v>153</v>
      </c>
      <c r="E261" s="160" t="s">
        <v>1</v>
      </c>
      <c r="F261" s="161" t="s">
        <v>364</v>
      </c>
      <c r="H261" s="160" t="s">
        <v>1</v>
      </c>
      <c r="I261" s="162"/>
      <c r="L261" s="158"/>
      <c r="M261" s="163"/>
      <c r="T261" s="164"/>
      <c r="AT261" s="160" t="s">
        <v>153</v>
      </c>
      <c r="AU261" s="160" t="s">
        <v>91</v>
      </c>
      <c r="AV261" s="12" t="s">
        <v>83</v>
      </c>
      <c r="AW261" s="12" t="s">
        <v>31</v>
      </c>
      <c r="AX261" s="12" t="s">
        <v>75</v>
      </c>
      <c r="AY261" s="160" t="s">
        <v>144</v>
      </c>
    </row>
    <row r="262" spans="2:65" s="13" customFormat="1" ht="10">
      <c r="B262" s="165"/>
      <c r="D262" s="159" t="s">
        <v>153</v>
      </c>
      <c r="E262" s="166" t="s">
        <v>1</v>
      </c>
      <c r="F262" s="167" t="s">
        <v>365</v>
      </c>
      <c r="H262" s="168">
        <v>6.55</v>
      </c>
      <c r="I262" s="169"/>
      <c r="L262" s="165"/>
      <c r="M262" s="170"/>
      <c r="T262" s="171"/>
      <c r="AT262" s="166" t="s">
        <v>153</v>
      </c>
      <c r="AU262" s="166" t="s">
        <v>91</v>
      </c>
      <c r="AV262" s="13" t="s">
        <v>91</v>
      </c>
      <c r="AW262" s="13" t="s">
        <v>31</v>
      </c>
      <c r="AX262" s="13" t="s">
        <v>75</v>
      </c>
      <c r="AY262" s="166" t="s">
        <v>144</v>
      </c>
    </row>
    <row r="263" spans="2:65" s="14" customFormat="1" ht="10">
      <c r="B263" s="172"/>
      <c r="D263" s="159" t="s">
        <v>153</v>
      </c>
      <c r="E263" s="173" t="s">
        <v>1</v>
      </c>
      <c r="F263" s="174" t="s">
        <v>156</v>
      </c>
      <c r="H263" s="175">
        <v>6.55</v>
      </c>
      <c r="I263" s="176"/>
      <c r="L263" s="172"/>
      <c r="M263" s="177"/>
      <c r="T263" s="178"/>
      <c r="AT263" s="173" t="s">
        <v>153</v>
      </c>
      <c r="AU263" s="173" t="s">
        <v>91</v>
      </c>
      <c r="AV263" s="14" t="s">
        <v>151</v>
      </c>
      <c r="AW263" s="14" t="s">
        <v>31</v>
      </c>
      <c r="AX263" s="14" t="s">
        <v>83</v>
      </c>
      <c r="AY263" s="173" t="s">
        <v>144</v>
      </c>
    </row>
    <row r="264" spans="2:65" s="1" customFormat="1" ht="37.75" customHeight="1">
      <c r="B264" s="143"/>
      <c r="C264" s="179" t="s">
        <v>366</v>
      </c>
      <c r="D264" s="179" t="s">
        <v>240</v>
      </c>
      <c r="E264" s="180" t="s">
        <v>367</v>
      </c>
      <c r="F264" s="181" t="s">
        <v>368</v>
      </c>
      <c r="G264" s="182" t="s">
        <v>269</v>
      </c>
      <c r="H264" s="183">
        <v>6.55</v>
      </c>
      <c r="I264" s="184"/>
      <c r="J264" s="185">
        <f>ROUND(I264*H264,2)</f>
        <v>0</v>
      </c>
      <c r="K264" s="186"/>
      <c r="L264" s="187"/>
      <c r="M264" s="188" t="s">
        <v>1</v>
      </c>
      <c r="N264" s="189" t="s">
        <v>41</v>
      </c>
      <c r="P264" s="154">
        <f>O264*H264</f>
        <v>0</v>
      </c>
      <c r="Q264" s="154">
        <v>1E-4</v>
      </c>
      <c r="R264" s="154">
        <f>Q264*H264</f>
        <v>6.5499999999999998E-4</v>
      </c>
      <c r="S264" s="154">
        <v>0</v>
      </c>
      <c r="T264" s="155">
        <f>S264*H264</f>
        <v>0</v>
      </c>
      <c r="AR264" s="156" t="s">
        <v>323</v>
      </c>
      <c r="AT264" s="156" t="s">
        <v>240</v>
      </c>
      <c r="AU264" s="156" t="s">
        <v>91</v>
      </c>
      <c r="AY264" s="17" t="s">
        <v>144</v>
      </c>
      <c r="BE264" s="157">
        <f>IF(N264="základná",J264,0)</f>
        <v>0</v>
      </c>
      <c r="BF264" s="157">
        <f>IF(N264="znížená",J264,0)</f>
        <v>0</v>
      </c>
      <c r="BG264" s="157">
        <f>IF(N264="zákl. prenesená",J264,0)</f>
        <v>0</v>
      </c>
      <c r="BH264" s="157">
        <f>IF(N264="zníž. prenesená",J264,0)</f>
        <v>0</v>
      </c>
      <c r="BI264" s="157">
        <f>IF(N264="nulová",J264,0)</f>
        <v>0</v>
      </c>
      <c r="BJ264" s="17" t="s">
        <v>91</v>
      </c>
      <c r="BK264" s="157">
        <f>ROUND(I264*H264,2)</f>
        <v>0</v>
      </c>
      <c r="BL264" s="17" t="s">
        <v>301</v>
      </c>
      <c r="BM264" s="156" t="s">
        <v>369</v>
      </c>
    </row>
    <row r="265" spans="2:65" s="1" customFormat="1" ht="37.75" customHeight="1">
      <c r="B265" s="143"/>
      <c r="C265" s="179" t="s">
        <v>370</v>
      </c>
      <c r="D265" s="179" t="s">
        <v>240</v>
      </c>
      <c r="E265" s="180" t="s">
        <v>371</v>
      </c>
      <c r="F265" s="181" t="s">
        <v>372</v>
      </c>
      <c r="G265" s="182" t="s">
        <v>269</v>
      </c>
      <c r="H265" s="183">
        <v>6.55</v>
      </c>
      <c r="I265" s="184"/>
      <c r="J265" s="185">
        <f>ROUND(I265*H265,2)</f>
        <v>0</v>
      </c>
      <c r="K265" s="186"/>
      <c r="L265" s="187"/>
      <c r="M265" s="188" t="s">
        <v>1</v>
      </c>
      <c r="N265" s="189" t="s">
        <v>41</v>
      </c>
      <c r="P265" s="154">
        <f>O265*H265</f>
        <v>0</v>
      </c>
      <c r="Q265" s="154">
        <v>1E-4</v>
      </c>
      <c r="R265" s="154">
        <f>Q265*H265</f>
        <v>6.5499999999999998E-4</v>
      </c>
      <c r="S265" s="154">
        <v>0</v>
      </c>
      <c r="T265" s="155">
        <f>S265*H265</f>
        <v>0</v>
      </c>
      <c r="AR265" s="156" t="s">
        <v>323</v>
      </c>
      <c r="AT265" s="156" t="s">
        <v>240</v>
      </c>
      <c r="AU265" s="156" t="s">
        <v>91</v>
      </c>
      <c r="AY265" s="17" t="s">
        <v>144</v>
      </c>
      <c r="BE265" s="157">
        <f>IF(N265="základná",J265,0)</f>
        <v>0</v>
      </c>
      <c r="BF265" s="157">
        <f>IF(N265="znížená",J265,0)</f>
        <v>0</v>
      </c>
      <c r="BG265" s="157">
        <f>IF(N265="zákl. prenesená",J265,0)</f>
        <v>0</v>
      </c>
      <c r="BH265" s="157">
        <f>IF(N265="zníž. prenesená",J265,0)</f>
        <v>0</v>
      </c>
      <c r="BI265" s="157">
        <f>IF(N265="nulová",J265,0)</f>
        <v>0</v>
      </c>
      <c r="BJ265" s="17" t="s">
        <v>91</v>
      </c>
      <c r="BK265" s="157">
        <f>ROUND(I265*H265,2)</f>
        <v>0</v>
      </c>
      <c r="BL265" s="17" t="s">
        <v>301</v>
      </c>
      <c r="BM265" s="156" t="s">
        <v>373</v>
      </c>
    </row>
    <row r="266" spans="2:65" s="1" customFormat="1" ht="24.15" customHeight="1">
      <c r="B266" s="143"/>
      <c r="C266" s="179" t="s">
        <v>374</v>
      </c>
      <c r="D266" s="179" t="s">
        <v>240</v>
      </c>
      <c r="E266" s="180" t="s">
        <v>375</v>
      </c>
      <c r="F266" s="181" t="s">
        <v>376</v>
      </c>
      <c r="G266" s="182" t="s">
        <v>269</v>
      </c>
      <c r="H266" s="183">
        <v>6.55</v>
      </c>
      <c r="I266" s="184"/>
      <c r="J266" s="185">
        <f>ROUND(I266*H266,2)</f>
        <v>0</v>
      </c>
      <c r="K266" s="186"/>
      <c r="L266" s="187"/>
      <c r="M266" s="188" t="s">
        <v>1</v>
      </c>
      <c r="N266" s="189" t="s">
        <v>41</v>
      </c>
      <c r="P266" s="154">
        <f>O266*H266</f>
        <v>0</v>
      </c>
      <c r="Q266" s="154">
        <v>1.34E-2</v>
      </c>
      <c r="R266" s="154">
        <f>Q266*H266</f>
        <v>8.7770000000000001E-2</v>
      </c>
      <c r="S266" s="154">
        <v>0</v>
      </c>
      <c r="T266" s="155">
        <f>S266*H266</f>
        <v>0</v>
      </c>
      <c r="AR266" s="156" t="s">
        <v>323</v>
      </c>
      <c r="AT266" s="156" t="s">
        <v>240</v>
      </c>
      <c r="AU266" s="156" t="s">
        <v>91</v>
      </c>
      <c r="AY266" s="17" t="s">
        <v>144</v>
      </c>
      <c r="BE266" s="157">
        <f>IF(N266="základná",J266,0)</f>
        <v>0</v>
      </c>
      <c r="BF266" s="157">
        <f>IF(N266="znížená",J266,0)</f>
        <v>0</v>
      </c>
      <c r="BG266" s="157">
        <f>IF(N266="zákl. prenesená",J266,0)</f>
        <v>0</v>
      </c>
      <c r="BH266" s="157">
        <f>IF(N266="zníž. prenesená",J266,0)</f>
        <v>0</v>
      </c>
      <c r="BI266" s="157">
        <f>IF(N266="nulová",J266,0)</f>
        <v>0</v>
      </c>
      <c r="BJ266" s="17" t="s">
        <v>91</v>
      </c>
      <c r="BK266" s="157">
        <f>ROUND(I266*H266,2)</f>
        <v>0</v>
      </c>
      <c r="BL266" s="17" t="s">
        <v>301</v>
      </c>
      <c r="BM266" s="156" t="s">
        <v>377</v>
      </c>
    </row>
    <row r="267" spans="2:65" s="11" customFormat="1" ht="22.75" customHeight="1">
      <c r="B267" s="131"/>
      <c r="D267" s="132" t="s">
        <v>74</v>
      </c>
      <c r="E267" s="141" t="s">
        <v>378</v>
      </c>
      <c r="F267" s="141" t="s">
        <v>379</v>
      </c>
      <c r="I267" s="134"/>
      <c r="J267" s="142">
        <f>BK267</f>
        <v>0</v>
      </c>
      <c r="L267" s="131"/>
      <c r="M267" s="136"/>
      <c r="P267" s="137">
        <f>SUM(P268:P279)</f>
        <v>0</v>
      </c>
      <c r="R267" s="137">
        <f>SUM(R268:R279)</f>
        <v>7.9504000000000016E-3</v>
      </c>
      <c r="T267" s="138">
        <f>SUM(T268:T279)</f>
        <v>0</v>
      </c>
      <c r="AR267" s="132" t="s">
        <v>91</v>
      </c>
      <c r="AT267" s="139" t="s">
        <v>74</v>
      </c>
      <c r="AU267" s="139" t="s">
        <v>83</v>
      </c>
      <c r="AY267" s="132" t="s">
        <v>144</v>
      </c>
      <c r="BK267" s="140">
        <f>SUM(BK268:BK279)</f>
        <v>0</v>
      </c>
    </row>
    <row r="268" spans="2:65" s="1" customFormat="1" ht="37.75" customHeight="1">
      <c r="B268" s="143"/>
      <c r="C268" s="144" t="s">
        <v>380</v>
      </c>
      <c r="D268" s="144" t="s">
        <v>147</v>
      </c>
      <c r="E268" s="145" t="s">
        <v>381</v>
      </c>
      <c r="F268" s="146" t="s">
        <v>382</v>
      </c>
      <c r="G268" s="147" t="s">
        <v>201</v>
      </c>
      <c r="H268" s="148">
        <v>25.92</v>
      </c>
      <c r="I268" s="149"/>
      <c r="J268" s="150">
        <f>ROUND(I268*H268,2)</f>
        <v>0</v>
      </c>
      <c r="K268" s="151"/>
      <c r="L268" s="32"/>
      <c r="M268" s="152" t="s">
        <v>1</v>
      </c>
      <c r="N268" s="153" t="s">
        <v>41</v>
      </c>
      <c r="P268" s="154">
        <f>O268*H268</f>
        <v>0</v>
      </c>
      <c r="Q268" s="154">
        <v>1.8000000000000001E-4</v>
      </c>
      <c r="R268" s="154">
        <f>Q268*H268</f>
        <v>4.6656000000000006E-3</v>
      </c>
      <c r="S268" s="154">
        <v>0</v>
      </c>
      <c r="T268" s="155">
        <f>S268*H268</f>
        <v>0</v>
      </c>
      <c r="AR268" s="156" t="s">
        <v>301</v>
      </c>
      <c r="AT268" s="156" t="s">
        <v>147</v>
      </c>
      <c r="AU268" s="156" t="s">
        <v>91</v>
      </c>
      <c r="AY268" s="17" t="s">
        <v>144</v>
      </c>
      <c r="BE268" s="157">
        <f>IF(N268="základná",J268,0)</f>
        <v>0</v>
      </c>
      <c r="BF268" s="157">
        <f>IF(N268="znížená",J268,0)</f>
        <v>0</v>
      </c>
      <c r="BG268" s="157">
        <f>IF(N268="zákl. prenesená",J268,0)</f>
        <v>0</v>
      </c>
      <c r="BH268" s="157">
        <f>IF(N268="zníž. prenesená",J268,0)</f>
        <v>0</v>
      </c>
      <c r="BI268" s="157">
        <f>IF(N268="nulová",J268,0)</f>
        <v>0</v>
      </c>
      <c r="BJ268" s="17" t="s">
        <v>91</v>
      </c>
      <c r="BK268" s="157">
        <f>ROUND(I268*H268,2)</f>
        <v>0</v>
      </c>
      <c r="BL268" s="17" t="s">
        <v>301</v>
      </c>
      <c r="BM268" s="156" t="s">
        <v>383</v>
      </c>
    </row>
    <row r="269" spans="2:65" s="12" customFormat="1" ht="10">
      <c r="B269" s="158"/>
      <c r="D269" s="159" t="s">
        <v>153</v>
      </c>
      <c r="E269" s="160" t="s">
        <v>1</v>
      </c>
      <c r="F269" s="161" t="s">
        <v>384</v>
      </c>
      <c r="H269" s="160" t="s">
        <v>1</v>
      </c>
      <c r="I269" s="162"/>
      <c r="L269" s="158"/>
      <c r="M269" s="163"/>
      <c r="T269" s="164"/>
      <c r="AT269" s="160" t="s">
        <v>153</v>
      </c>
      <c r="AU269" s="160" t="s">
        <v>91</v>
      </c>
      <c r="AV269" s="12" t="s">
        <v>83</v>
      </c>
      <c r="AW269" s="12" t="s">
        <v>31</v>
      </c>
      <c r="AX269" s="12" t="s">
        <v>75</v>
      </c>
      <c r="AY269" s="160" t="s">
        <v>144</v>
      </c>
    </row>
    <row r="270" spans="2:65" s="13" customFormat="1" ht="10">
      <c r="B270" s="165"/>
      <c r="D270" s="159" t="s">
        <v>153</v>
      </c>
      <c r="E270" s="166" t="s">
        <v>1</v>
      </c>
      <c r="F270" s="167" t="s">
        <v>385</v>
      </c>
      <c r="H270" s="168">
        <v>25.92</v>
      </c>
      <c r="I270" s="169"/>
      <c r="L270" s="165"/>
      <c r="M270" s="170"/>
      <c r="T270" s="171"/>
      <c r="AT270" s="166" t="s">
        <v>153</v>
      </c>
      <c r="AU270" s="166" t="s">
        <v>91</v>
      </c>
      <c r="AV270" s="13" t="s">
        <v>91</v>
      </c>
      <c r="AW270" s="13" t="s">
        <v>31</v>
      </c>
      <c r="AX270" s="13" t="s">
        <v>75</v>
      </c>
      <c r="AY270" s="166" t="s">
        <v>144</v>
      </c>
    </row>
    <row r="271" spans="2:65" s="14" customFormat="1" ht="10">
      <c r="B271" s="172"/>
      <c r="D271" s="159" t="s">
        <v>153</v>
      </c>
      <c r="E271" s="173" t="s">
        <v>1</v>
      </c>
      <c r="F271" s="174" t="s">
        <v>156</v>
      </c>
      <c r="H271" s="175">
        <v>25.92</v>
      </c>
      <c r="I271" s="176"/>
      <c r="L271" s="172"/>
      <c r="M271" s="177"/>
      <c r="T271" s="178"/>
      <c r="AT271" s="173" t="s">
        <v>153</v>
      </c>
      <c r="AU271" s="173" t="s">
        <v>91</v>
      </c>
      <c r="AV271" s="14" t="s">
        <v>151</v>
      </c>
      <c r="AW271" s="14" t="s">
        <v>31</v>
      </c>
      <c r="AX271" s="14" t="s">
        <v>83</v>
      </c>
      <c r="AY271" s="173" t="s">
        <v>144</v>
      </c>
    </row>
    <row r="272" spans="2:65" s="1" customFormat="1" ht="24.15" customHeight="1">
      <c r="B272" s="143"/>
      <c r="C272" s="144" t="s">
        <v>386</v>
      </c>
      <c r="D272" s="144" t="s">
        <v>147</v>
      </c>
      <c r="E272" s="145" t="s">
        <v>387</v>
      </c>
      <c r="F272" s="146" t="s">
        <v>388</v>
      </c>
      <c r="G272" s="147" t="s">
        <v>201</v>
      </c>
      <c r="H272" s="148">
        <v>12.96</v>
      </c>
      <c r="I272" s="149"/>
      <c r="J272" s="150">
        <f>ROUND(I272*H272,2)</f>
        <v>0</v>
      </c>
      <c r="K272" s="151"/>
      <c r="L272" s="32"/>
      <c r="M272" s="152" t="s">
        <v>1</v>
      </c>
      <c r="N272" s="153" t="s">
        <v>41</v>
      </c>
      <c r="P272" s="154">
        <f>O272*H272</f>
        <v>0</v>
      </c>
      <c r="Q272" s="154">
        <v>1.2999999999999999E-4</v>
      </c>
      <c r="R272" s="154">
        <f>Q272*H272</f>
        <v>1.6848E-3</v>
      </c>
      <c r="S272" s="154">
        <v>0</v>
      </c>
      <c r="T272" s="155">
        <f>S272*H272</f>
        <v>0</v>
      </c>
      <c r="AR272" s="156" t="s">
        <v>301</v>
      </c>
      <c r="AT272" s="156" t="s">
        <v>147</v>
      </c>
      <c r="AU272" s="156" t="s">
        <v>91</v>
      </c>
      <c r="AY272" s="17" t="s">
        <v>144</v>
      </c>
      <c r="BE272" s="157">
        <f>IF(N272="základná",J272,0)</f>
        <v>0</v>
      </c>
      <c r="BF272" s="157">
        <f>IF(N272="znížená",J272,0)</f>
        <v>0</v>
      </c>
      <c r="BG272" s="157">
        <f>IF(N272="zákl. prenesená",J272,0)</f>
        <v>0</v>
      </c>
      <c r="BH272" s="157">
        <f>IF(N272="zníž. prenesená",J272,0)</f>
        <v>0</v>
      </c>
      <c r="BI272" s="157">
        <f>IF(N272="nulová",J272,0)</f>
        <v>0</v>
      </c>
      <c r="BJ272" s="17" t="s">
        <v>91</v>
      </c>
      <c r="BK272" s="157">
        <f>ROUND(I272*H272,2)</f>
        <v>0</v>
      </c>
      <c r="BL272" s="17" t="s">
        <v>301</v>
      </c>
      <c r="BM272" s="156" t="s">
        <v>389</v>
      </c>
    </row>
    <row r="273" spans="2:65" s="12" customFormat="1" ht="10">
      <c r="B273" s="158"/>
      <c r="D273" s="159" t="s">
        <v>153</v>
      </c>
      <c r="E273" s="160" t="s">
        <v>1</v>
      </c>
      <c r="F273" s="161" t="s">
        <v>390</v>
      </c>
      <c r="H273" s="160" t="s">
        <v>1</v>
      </c>
      <c r="I273" s="162"/>
      <c r="L273" s="158"/>
      <c r="M273" s="163"/>
      <c r="T273" s="164"/>
      <c r="AT273" s="160" t="s">
        <v>153</v>
      </c>
      <c r="AU273" s="160" t="s">
        <v>91</v>
      </c>
      <c r="AV273" s="12" t="s">
        <v>83</v>
      </c>
      <c r="AW273" s="12" t="s">
        <v>31</v>
      </c>
      <c r="AX273" s="12" t="s">
        <v>75</v>
      </c>
      <c r="AY273" s="160" t="s">
        <v>144</v>
      </c>
    </row>
    <row r="274" spans="2:65" s="13" customFormat="1" ht="10">
      <c r="B274" s="165"/>
      <c r="D274" s="159" t="s">
        <v>153</v>
      </c>
      <c r="E274" s="166" t="s">
        <v>1</v>
      </c>
      <c r="F274" s="167" t="s">
        <v>391</v>
      </c>
      <c r="H274" s="168">
        <v>12.96</v>
      </c>
      <c r="I274" s="169"/>
      <c r="L274" s="165"/>
      <c r="M274" s="170"/>
      <c r="T274" s="171"/>
      <c r="AT274" s="166" t="s">
        <v>153</v>
      </c>
      <c r="AU274" s="166" t="s">
        <v>91</v>
      </c>
      <c r="AV274" s="13" t="s">
        <v>91</v>
      </c>
      <c r="AW274" s="13" t="s">
        <v>31</v>
      </c>
      <c r="AX274" s="13" t="s">
        <v>75</v>
      </c>
      <c r="AY274" s="166" t="s">
        <v>144</v>
      </c>
    </row>
    <row r="275" spans="2:65" s="14" customFormat="1" ht="10">
      <c r="B275" s="172"/>
      <c r="D275" s="159" t="s">
        <v>153</v>
      </c>
      <c r="E275" s="173" t="s">
        <v>1</v>
      </c>
      <c r="F275" s="174" t="s">
        <v>156</v>
      </c>
      <c r="H275" s="175">
        <v>12.96</v>
      </c>
      <c r="I275" s="176"/>
      <c r="L275" s="172"/>
      <c r="M275" s="177"/>
      <c r="T275" s="178"/>
      <c r="AT275" s="173" t="s">
        <v>153</v>
      </c>
      <c r="AU275" s="173" t="s">
        <v>91</v>
      </c>
      <c r="AV275" s="14" t="s">
        <v>151</v>
      </c>
      <c r="AW275" s="14" t="s">
        <v>31</v>
      </c>
      <c r="AX275" s="14" t="s">
        <v>83</v>
      </c>
      <c r="AY275" s="173" t="s">
        <v>144</v>
      </c>
    </row>
    <row r="276" spans="2:65" s="1" customFormat="1" ht="24.15" customHeight="1">
      <c r="B276" s="143"/>
      <c r="C276" s="144" t="s">
        <v>392</v>
      </c>
      <c r="D276" s="144" t="s">
        <v>147</v>
      </c>
      <c r="E276" s="145" t="s">
        <v>393</v>
      </c>
      <c r="F276" s="146" t="s">
        <v>394</v>
      </c>
      <c r="G276" s="147" t="s">
        <v>201</v>
      </c>
      <c r="H276" s="148">
        <v>8</v>
      </c>
      <c r="I276" s="149"/>
      <c r="J276" s="150">
        <f>ROUND(I276*H276,2)</f>
        <v>0</v>
      </c>
      <c r="K276" s="151"/>
      <c r="L276" s="32"/>
      <c r="M276" s="152" t="s">
        <v>1</v>
      </c>
      <c r="N276" s="153" t="s">
        <v>41</v>
      </c>
      <c r="P276" s="154">
        <f>O276*H276</f>
        <v>0</v>
      </c>
      <c r="Q276" s="154">
        <v>2.0000000000000001E-4</v>
      </c>
      <c r="R276" s="154">
        <f>Q276*H276</f>
        <v>1.6000000000000001E-3</v>
      </c>
      <c r="S276" s="154">
        <v>0</v>
      </c>
      <c r="T276" s="155">
        <f>S276*H276</f>
        <v>0</v>
      </c>
      <c r="AR276" s="156" t="s">
        <v>301</v>
      </c>
      <c r="AT276" s="156" t="s">
        <v>147</v>
      </c>
      <c r="AU276" s="156" t="s">
        <v>91</v>
      </c>
      <c r="AY276" s="17" t="s">
        <v>144</v>
      </c>
      <c r="BE276" s="157">
        <f>IF(N276="základná",J276,0)</f>
        <v>0</v>
      </c>
      <c r="BF276" s="157">
        <f>IF(N276="znížená",J276,0)</f>
        <v>0</v>
      </c>
      <c r="BG276" s="157">
        <f>IF(N276="zákl. prenesená",J276,0)</f>
        <v>0</v>
      </c>
      <c r="BH276" s="157">
        <f>IF(N276="zníž. prenesená",J276,0)</f>
        <v>0</v>
      </c>
      <c r="BI276" s="157">
        <f>IF(N276="nulová",J276,0)</f>
        <v>0</v>
      </c>
      <c r="BJ276" s="17" t="s">
        <v>91</v>
      </c>
      <c r="BK276" s="157">
        <f>ROUND(I276*H276,2)</f>
        <v>0</v>
      </c>
      <c r="BL276" s="17" t="s">
        <v>301</v>
      </c>
      <c r="BM276" s="156" t="s">
        <v>395</v>
      </c>
    </row>
    <row r="277" spans="2:65" s="12" customFormat="1" ht="10">
      <c r="B277" s="158"/>
      <c r="D277" s="159" t="s">
        <v>153</v>
      </c>
      <c r="E277" s="160" t="s">
        <v>1</v>
      </c>
      <c r="F277" s="161" t="s">
        <v>396</v>
      </c>
      <c r="H277" s="160" t="s">
        <v>1</v>
      </c>
      <c r="I277" s="162"/>
      <c r="L277" s="158"/>
      <c r="M277" s="163"/>
      <c r="T277" s="164"/>
      <c r="AT277" s="160" t="s">
        <v>153</v>
      </c>
      <c r="AU277" s="160" t="s">
        <v>91</v>
      </c>
      <c r="AV277" s="12" t="s">
        <v>83</v>
      </c>
      <c r="AW277" s="12" t="s">
        <v>31</v>
      </c>
      <c r="AX277" s="12" t="s">
        <v>75</v>
      </c>
      <c r="AY277" s="160" t="s">
        <v>144</v>
      </c>
    </row>
    <row r="278" spans="2:65" s="13" customFormat="1" ht="10">
      <c r="B278" s="165"/>
      <c r="D278" s="159" t="s">
        <v>153</v>
      </c>
      <c r="E278" s="166" t="s">
        <v>1</v>
      </c>
      <c r="F278" s="167" t="s">
        <v>397</v>
      </c>
      <c r="H278" s="168">
        <v>8</v>
      </c>
      <c r="I278" s="169"/>
      <c r="L278" s="165"/>
      <c r="M278" s="170"/>
      <c r="T278" s="171"/>
      <c r="AT278" s="166" t="s">
        <v>153</v>
      </c>
      <c r="AU278" s="166" t="s">
        <v>91</v>
      </c>
      <c r="AV278" s="13" t="s">
        <v>91</v>
      </c>
      <c r="AW278" s="13" t="s">
        <v>31</v>
      </c>
      <c r="AX278" s="13" t="s">
        <v>75</v>
      </c>
      <c r="AY278" s="166" t="s">
        <v>144</v>
      </c>
    </row>
    <row r="279" spans="2:65" s="14" customFormat="1" ht="10">
      <c r="B279" s="172"/>
      <c r="D279" s="159" t="s">
        <v>153</v>
      </c>
      <c r="E279" s="173" t="s">
        <v>1</v>
      </c>
      <c r="F279" s="174" t="s">
        <v>156</v>
      </c>
      <c r="H279" s="175">
        <v>8</v>
      </c>
      <c r="I279" s="176"/>
      <c r="L279" s="172"/>
      <c r="M279" s="177"/>
      <c r="T279" s="178"/>
      <c r="AT279" s="173" t="s">
        <v>153</v>
      </c>
      <c r="AU279" s="173" t="s">
        <v>91</v>
      </c>
      <c r="AV279" s="14" t="s">
        <v>151</v>
      </c>
      <c r="AW279" s="14" t="s">
        <v>31</v>
      </c>
      <c r="AX279" s="14" t="s">
        <v>83</v>
      </c>
      <c r="AY279" s="173" t="s">
        <v>144</v>
      </c>
    </row>
    <row r="280" spans="2:65" s="11" customFormat="1" ht="25.9" customHeight="1">
      <c r="B280" s="131"/>
      <c r="D280" s="132" t="s">
        <v>74</v>
      </c>
      <c r="E280" s="133" t="s">
        <v>240</v>
      </c>
      <c r="F280" s="133" t="s">
        <v>398</v>
      </c>
      <c r="I280" s="134"/>
      <c r="J280" s="135">
        <f>BK280</f>
        <v>0</v>
      </c>
      <c r="L280" s="131"/>
      <c r="M280" s="136"/>
      <c r="P280" s="137">
        <f>P281+P283</f>
        <v>0</v>
      </c>
      <c r="R280" s="137">
        <f>R281+R283</f>
        <v>4.762717499999999</v>
      </c>
      <c r="T280" s="138">
        <f>T281+T283</f>
        <v>0</v>
      </c>
      <c r="AR280" s="132" t="s">
        <v>190</v>
      </c>
      <c r="AT280" s="139" t="s">
        <v>74</v>
      </c>
      <c r="AU280" s="139" t="s">
        <v>75</v>
      </c>
      <c r="AY280" s="132" t="s">
        <v>144</v>
      </c>
      <c r="BK280" s="140">
        <f>BK281+BK283</f>
        <v>0</v>
      </c>
    </row>
    <row r="281" spans="2:65" s="11" customFormat="1" ht="22.75" customHeight="1">
      <c r="B281" s="131"/>
      <c r="D281" s="132" t="s">
        <v>74</v>
      </c>
      <c r="E281" s="141" t="s">
        <v>399</v>
      </c>
      <c r="F281" s="141" t="s">
        <v>400</v>
      </c>
      <c r="I281" s="134"/>
      <c r="J281" s="142">
        <f>BK281</f>
        <v>0</v>
      </c>
      <c r="L281" s="131"/>
      <c r="M281" s="136"/>
      <c r="P281" s="137">
        <f>P282</f>
        <v>0</v>
      </c>
      <c r="R281" s="137">
        <f>R282</f>
        <v>0</v>
      </c>
      <c r="T281" s="138">
        <f>T282</f>
        <v>0</v>
      </c>
      <c r="AR281" s="132" t="s">
        <v>190</v>
      </c>
      <c r="AT281" s="139" t="s">
        <v>74</v>
      </c>
      <c r="AU281" s="139" t="s">
        <v>83</v>
      </c>
      <c r="AY281" s="132" t="s">
        <v>144</v>
      </c>
      <c r="BK281" s="140">
        <f>BK282</f>
        <v>0</v>
      </c>
    </row>
    <row r="282" spans="2:65" s="1" customFormat="1" ht="16.5" customHeight="1">
      <c r="B282" s="143"/>
      <c r="C282" s="144" t="s">
        <v>401</v>
      </c>
      <c r="D282" s="144" t="s">
        <v>147</v>
      </c>
      <c r="E282" s="145" t="s">
        <v>402</v>
      </c>
      <c r="F282" s="146" t="s">
        <v>403</v>
      </c>
      <c r="G282" s="147" t="s">
        <v>254</v>
      </c>
      <c r="H282" s="148">
        <v>1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41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370</v>
      </c>
      <c r="AT282" s="156" t="s">
        <v>147</v>
      </c>
      <c r="AU282" s="156" t="s">
        <v>91</v>
      </c>
      <c r="AY282" s="17" t="s">
        <v>144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91</v>
      </c>
      <c r="BK282" s="157">
        <f>ROUND(I282*H282,2)</f>
        <v>0</v>
      </c>
      <c r="BL282" s="17" t="s">
        <v>370</v>
      </c>
      <c r="BM282" s="156" t="s">
        <v>404</v>
      </c>
    </row>
    <row r="283" spans="2:65" s="11" customFormat="1" ht="22.75" customHeight="1">
      <c r="B283" s="131"/>
      <c r="D283" s="132" t="s">
        <v>74</v>
      </c>
      <c r="E283" s="141" t="s">
        <v>405</v>
      </c>
      <c r="F283" s="141" t="s">
        <v>406</v>
      </c>
      <c r="I283" s="134"/>
      <c r="J283" s="142">
        <f>BK283</f>
        <v>0</v>
      </c>
      <c r="L283" s="131"/>
      <c r="M283" s="136"/>
      <c r="P283" s="137">
        <f>SUM(P284:P324)</f>
        <v>0</v>
      </c>
      <c r="R283" s="137">
        <f>SUM(R284:R324)</f>
        <v>4.762717499999999</v>
      </c>
      <c r="T283" s="138">
        <f>SUM(T284:T324)</f>
        <v>0</v>
      </c>
      <c r="AR283" s="132" t="s">
        <v>190</v>
      </c>
      <c r="AT283" s="139" t="s">
        <v>74</v>
      </c>
      <c r="AU283" s="139" t="s">
        <v>83</v>
      </c>
      <c r="AY283" s="132" t="s">
        <v>144</v>
      </c>
      <c r="BK283" s="140">
        <f>SUM(BK284:BK324)</f>
        <v>0</v>
      </c>
    </row>
    <row r="284" spans="2:65" s="1" customFormat="1" ht="44.25" customHeight="1">
      <c r="B284" s="143"/>
      <c r="C284" s="144" t="s">
        <v>407</v>
      </c>
      <c r="D284" s="144" t="s">
        <v>147</v>
      </c>
      <c r="E284" s="145" t="s">
        <v>408</v>
      </c>
      <c r="F284" s="146" t="s">
        <v>409</v>
      </c>
      <c r="G284" s="147" t="s">
        <v>254</v>
      </c>
      <c r="H284" s="148">
        <v>42</v>
      </c>
      <c r="I284" s="149"/>
      <c r="J284" s="150">
        <f>ROUND(I284*H284,2)</f>
        <v>0</v>
      </c>
      <c r="K284" s="151"/>
      <c r="L284" s="32"/>
      <c r="M284" s="152" t="s">
        <v>1</v>
      </c>
      <c r="N284" s="153" t="s">
        <v>41</v>
      </c>
      <c r="P284" s="154">
        <f>O284*H284</f>
        <v>0</v>
      </c>
      <c r="Q284" s="154">
        <v>2.0000000000000001E-4</v>
      </c>
      <c r="R284" s="154">
        <f>Q284*H284</f>
        <v>8.4000000000000012E-3</v>
      </c>
      <c r="S284" s="154">
        <v>0</v>
      </c>
      <c r="T284" s="155">
        <f>S284*H284</f>
        <v>0</v>
      </c>
      <c r="AR284" s="156" t="s">
        <v>151</v>
      </c>
      <c r="AT284" s="156" t="s">
        <v>147</v>
      </c>
      <c r="AU284" s="156" t="s">
        <v>91</v>
      </c>
      <c r="AY284" s="17" t="s">
        <v>144</v>
      </c>
      <c r="BE284" s="157">
        <f>IF(N284="základná",J284,0)</f>
        <v>0</v>
      </c>
      <c r="BF284" s="157">
        <f>IF(N284="znížená",J284,0)</f>
        <v>0</v>
      </c>
      <c r="BG284" s="157">
        <f>IF(N284="zákl. prenesená",J284,0)</f>
        <v>0</v>
      </c>
      <c r="BH284" s="157">
        <f>IF(N284="zníž. prenesená",J284,0)</f>
        <v>0</v>
      </c>
      <c r="BI284" s="157">
        <f>IF(N284="nulová",J284,0)</f>
        <v>0</v>
      </c>
      <c r="BJ284" s="17" t="s">
        <v>91</v>
      </c>
      <c r="BK284" s="157">
        <f>ROUND(I284*H284,2)</f>
        <v>0</v>
      </c>
      <c r="BL284" s="17" t="s">
        <v>151</v>
      </c>
      <c r="BM284" s="156" t="s">
        <v>410</v>
      </c>
    </row>
    <row r="285" spans="2:65" s="12" customFormat="1" ht="10">
      <c r="B285" s="158"/>
      <c r="D285" s="159" t="s">
        <v>153</v>
      </c>
      <c r="E285" s="160" t="s">
        <v>1</v>
      </c>
      <c r="F285" s="161" t="s">
        <v>411</v>
      </c>
      <c r="H285" s="160" t="s">
        <v>1</v>
      </c>
      <c r="I285" s="162"/>
      <c r="L285" s="158"/>
      <c r="M285" s="163"/>
      <c r="T285" s="164"/>
      <c r="AT285" s="160" t="s">
        <v>153</v>
      </c>
      <c r="AU285" s="160" t="s">
        <v>91</v>
      </c>
      <c r="AV285" s="12" t="s">
        <v>83</v>
      </c>
      <c r="AW285" s="12" t="s">
        <v>31</v>
      </c>
      <c r="AX285" s="12" t="s">
        <v>75</v>
      </c>
      <c r="AY285" s="160" t="s">
        <v>144</v>
      </c>
    </row>
    <row r="286" spans="2:65" s="12" customFormat="1" ht="10">
      <c r="B286" s="158"/>
      <c r="D286" s="159" t="s">
        <v>153</v>
      </c>
      <c r="E286" s="160" t="s">
        <v>1</v>
      </c>
      <c r="F286" s="161" t="s">
        <v>412</v>
      </c>
      <c r="H286" s="160" t="s">
        <v>1</v>
      </c>
      <c r="I286" s="162"/>
      <c r="L286" s="158"/>
      <c r="M286" s="163"/>
      <c r="T286" s="164"/>
      <c r="AT286" s="160" t="s">
        <v>153</v>
      </c>
      <c r="AU286" s="160" t="s">
        <v>91</v>
      </c>
      <c r="AV286" s="12" t="s">
        <v>83</v>
      </c>
      <c r="AW286" s="12" t="s">
        <v>31</v>
      </c>
      <c r="AX286" s="12" t="s">
        <v>75</v>
      </c>
      <c r="AY286" s="160" t="s">
        <v>144</v>
      </c>
    </row>
    <row r="287" spans="2:65" s="13" customFormat="1" ht="10">
      <c r="B287" s="165"/>
      <c r="D287" s="159" t="s">
        <v>153</v>
      </c>
      <c r="E287" s="166" t="s">
        <v>1</v>
      </c>
      <c r="F287" s="167" t="s">
        <v>170</v>
      </c>
      <c r="H287" s="168">
        <v>26</v>
      </c>
      <c r="I287" s="169"/>
      <c r="L287" s="165"/>
      <c r="M287" s="170"/>
      <c r="T287" s="171"/>
      <c r="AT287" s="166" t="s">
        <v>153</v>
      </c>
      <c r="AU287" s="166" t="s">
        <v>91</v>
      </c>
      <c r="AV287" s="13" t="s">
        <v>91</v>
      </c>
      <c r="AW287" s="13" t="s">
        <v>31</v>
      </c>
      <c r="AX287" s="13" t="s">
        <v>75</v>
      </c>
      <c r="AY287" s="166" t="s">
        <v>144</v>
      </c>
    </row>
    <row r="288" spans="2:65" s="12" customFormat="1" ht="10">
      <c r="B288" s="158"/>
      <c r="D288" s="159" t="s">
        <v>153</v>
      </c>
      <c r="E288" s="160" t="s">
        <v>1</v>
      </c>
      <c r="F288" s="161" t="s">
        <v>413</v>
      </c>
      <c r="H288" s="160" t="s">
        <v>1</v>
      </c>
      <c r="I288" s="162"/>
      <c r="L288" s="158"/>
      <c r="M288" s="163"/>
      <c r="T288" s="164"/>
      <c r="AT288" s="160" t="s">
        <v>153</v>
      </c>
      <c r="AU288" s="160" t="s">
        <v>91</v>
      </c>
      <c r="AV288" s="12" t="s">
        <v>83</v>
      </c>
      <c r="AW288" s="12" t="s">
        <v>31</v>
      </c>
      <c r="AX288" s="12" t="s">
        <v>75</v>
      </c>
      <c r="AY288" s="160" t="s">
        <v>144</v>
      </c>
    </row>
    <row r="289" spans="2:65" s="13" customFormat="1" ht="10">
      <c r="B289" s="165"/>
      <c r="D289" s="159" t="s">
        <v>153</v>
      </c>
      <c r="E289" s="166" t="s">
        <v>1</v>
      </c>
      <c r="F289" s="167" t="s">
        <v>414</v>
      </c>
      <c r="H289" s="168">
        <v>16</v>
      </c>
      <c r="I289" s="169"/>
      <c r="L289" s="165"/>
      <c r="M289" s="170"/>
      <c r="T289" s="171"/>
      <c r="AT289" s="166" t="s">
        <v>153</v>
      </c>
      <c r="AU289" s="166" t="s">
        <v>91</v>
      </c>
      <c r="AV289" s="13" t="s">
        <v>91</v>
      </c>
      <c r="AW289" s="13" t="s">
        <v>31</v>
      </c>
      <c r="AX289" s="13" t="s">
        <v>75</v>
      </c>
      <c r="AY289" s="166" t="s">
        <v>144</v>
      </c>
    </row>
    <row r="290" spans="2:65" s="14" customFormat="1" ht="10">
      <c r="B290" s="172"/>
      <c r="D290" s="159" t="s">
        <v>153</v>
      </c>
      <c r="E290" s="173" t="s">
        <v>1</v>
      </c>
      <c r="F290" s="174" t="s">
        <v>156</v>
      </c>
      <c r="H290" s="175">
        <v>42</v>
      </c>
      <c r="I290" s="176"/>
      <c r="L290" s="172"/>
      <c r="M290" s="177"/>
      <c r="T290" s="178"/>
      <c r="AT290" s="173" t="s">
        <v>153</v>
      </c>
      <c r="AU290" s="173" t="s">
        <v>91</v>
      </c>
      <c r="AV290" s="14" t="s">
        <v>151</v>
      </c>
      <c r="AW290" s="14" t="s">
        <v>31</v>
      </c>
      <c r="AX290" s="14" t="s">
        <v>83</v>
      </c>
      <c r="AY290" s="173" t="s">
        <v>144</v>
      </c>
    </row>
    <row r="291" spans="2:65" s="1" customFormat="1" ht="44.25" customHeight="1">
      <c r="B291" s="143"/>
      <c r="C291" s="144" t="s">
        <v>415</v>
      </c>
      <c r="D291" s="144" t="s">
        <v>147</v>
      </c>
      <c r="E291" s="145" t="s">
        <v>416</v>
      </c>
      <c r="F291" s="146" t="s">
        <v>417</v>
      </c>
      <c r="G291" s="147" t="s">
        <v>254</v>
      </c>
      <c r="H291" s="148">
        <v>52</v>
      </c>
      <c r="I291" s="149"/>
      <c r="J291" s="150">
        <f>ROUND(I291*H291,2)</f>
        <v>0</v>
      </c>
      <c r="K291" s="151"/>
      <c r="L291" s="32"/>
      <c r="M291" s="152" t="s">
        <v>1</v>
      </c>
      <c r="N291" s="153" t="s">
        <v>41</v>
      </c>
      <c r="P291" s="154">
        <f>O291*H291</f>
        <v>0</v>
      </c>
      <c r="Q291" s="154">
        <v>3.2000000000000003E-4</v>
      </c>
      <c r="R291" s="154">
        <f>Q291*H291</f>
        <v>1.6640000000000002E-2</v>
      </c>
      <c r="S291" s="154">
        <v>0</v>
      </c>
      <c r="T291" s="155">
        <f>S291*H291</f>
        <v>0</v>
      </c>
      <c r="AR291" s="156" t="s">
        <v>151</v>
      </c>
      <c r="AT291" s="156" t="s">
        <v>147</v>
      </c>
      <c r="AU291" s="156" t="s">
        <v>91</v>
      </c>
      <c r="AY291" s="17" t="s">
        <v>144</v>
      </c>
      <c r="BE291" s="157">
        <f>IF(N291="základná",J291,0)</f>
        <v>0</v>
      </c>
      <c r="BF291" s="157">
        <f>IF(N291="znížená",J291,0)</f>
        <v>0</v>
      </c>
      <c r="BG291" s="157">
        <f>IF(N291="zákl. prenesená",J291,0)</f>
        <v>0</v>
      </c>
      <c r="BH291" s="157">
        <f>IF(N291="zníž. prenesená",J291,0)</f>
        <v>0</v>
      </c>
      <c r="BI291" s="157">
        <f>IF(N291="nulová",J291,0)</f>
        <v>0</v>
      </c>
      <c r="BJ291" s="17" t="s">
        <v>91</v>
      </c>
      <c r="BK291" s="157">
        <f>ROUND(I291*H291,2)</f>
        <v>0</v>
      </c>
      <c r="BL291" s="17" t="s">
        <v>151</v>
      </c>
      <c r="BM291" s="156" t="s">
        <v>418</v>
      </c>
    </row>
    <row r="292" spans="2:65" s="12" customFormat="1" ht="10">
      <c r="B292" s="158"/>
      <c r="D292" s="159" t="s">
        <v>153</v>
      </c>
      <c r="E292" s="160" t="s">
        <v>1</v>
      </c>
      <c r="F292" s="161" t="s">
        <v>419</v>
      </c>
      <c r="H292" s="160" t="s">
        <v>1</v>
      </c>
      <c r="I292" s="162"/>
      <c r="L292" s="158"/>
      <c r="M292" s="163"/>
      <c r="T292" s="164"/>
      <c r="AT292" s="160" t="s">
        <v>153</v>
      </c>
      <c r="AU292" s="160" t="s">
        <v>91</v>
      </c>
      <c r="AV292" s="12" t="s">
        <v>83</v>
      </c>
      <c r="AW292" s="12" t="s">
        <v>31</v>
      </c>
      <c r="AX292" s="12" t="s">
        <v>75</v>
      </c>
      <c r="AY292" s="160" t="s">
        <v>144</v>
      </c>
    </row>
    <row r="293" spans="2:65" s="13" customFormat="1" ht="10">
      <c r="B293" s="165"/>
      <c r="D293" s="159" t="s">
        <v>153</v>
      </c>
      <c r="E293" s="166" t="s">
        <v>1</v>
      </c>
      <c r="F293" s="167" t="s">
        <v>420</v>
      </c>
      <c r="H293" s="168">
        <v>16</v>
      </c>
      <c r="I293" s="169"/>
      <c r="L293" s="165"/>
      <c r="M293" s="170"/>
      <c r="T293" s="171"/>
      <c r="AT293" s="166" t="s">
        <v>153</v>
      </c>
      <c r="AU293" s="166" t="s">
        <v>91</v>
      </c>
      <c r="AV293" s="13" t="s">
        <v>91</v>
      </c>
      <c r="AW293" s="13" t="s">
        <v>31</v>
      </c>
      <c r="AX293" s="13" t="s">
        <v>75</v>
      </c>
      <c r="AY293" s="166" t="s">
        <v>144</v>
      </c>
    </row>
    <row r="294" spans="2:65" s="12" customFormat="1" ht="10">
      <c r="B294" s="158"/>
      <c r="D294" s="159" t="s">
        <v>153</v>
      </c>
      <c r="E294" s="160" t="s">
        <v>1</v>
      </c>
      <c r="F294" s="161" t="s">
        <v>421</v>
      </c>
      <c r="H294" s="160" t="s">
        <v>1</v>
      </c>
      <c r="I294" s="162"/>
      <c r="L294" s="158"/>
      <c r="M294" s="163"/>
      <c r="T294" s="164"/>
      <c r="AT294" s="160" t="s">
        <v>153</v>
      </c>
      <c r="AU294" s="160" t="s">
        <v>91</v>
      </c>
      <c r="AV294" s="12" t="s">
        <v>83</v>
      </c>
      <c r="AW294" s="12" t="s">
        <v>31</v>
      </c>
      <c r="AX294" s="12" t="s">
        <v>75</v>
      </c>
      <c r="AY294" s="160" t="s">
        <v>144</v>
      </c>
    </row>
    <row r="295" spans="2:65" s="13" customFormat="1" ht="10">
      <c r="B295" s="165"/>
      <c r="D295" s="159" t="s">
        <v>153</v>
      </c>
      <c r="E295" s="166" t="s">
        <v>1</v>
      </c>
      <c r="F295" s="167" t="s">
        <v>422</v>
      </c>
      <c r="H295" s="168">
        <v>36</v>
      </c>
      <c r="I295" s="169"/>
      <c r="L295" s="165"/>
      <c r="M295" s="170"/>
      <c r="T295" s="171"/>
      <c r="AT295" s="166" t="s">
        <v>153</v>
      </c>
      <c r="AU295" s="166" t="s">
        <v>91</v>
      </c>
      <c r="AV295" s="13" t="s">
        <v>91</v>
      </c>
      <c r="AW295" s="13" t="s">
        <v>31</v>
      </c>
      <c r="AX295" s="13" t="s">
        <v>75</v>
      </c>
      <c r="AY295" s="166" t="s">
        <v>144</v>
      </c>
    </row>
    <row r="296" spans="2:65" s="14" customFormat="1" ht="10">
      <c r="B296" s="172"/>
      <c r="D296" s="159" t="s">
        <v>153</v>
      </c>
      <c r="E296" s="173" t="s">
        <v>1</v>
      </c>
      <c r="F296" s="174" t="s">
        <v>156</v>
      </c>
      <c r="H296" s="175">
        <v>52</v>
      </c>
      <c r="I296" s="176"/>
      <c r="L296" s="172"/>
      <c r="M296" s="177"/>
      <c r="T296" s="178"/>
      <c r="AT296" s="173" t="s">
        <v>153</v>
      </c>
      <c r="AU296" s="173" t="s">
        <v>91</v>
      </c>
      <c r="AV296" s="14" t="s">
        <v>151</v>
      </c>
      <c r="AW296" s="14" t="s">
        <v>31</v>
      </c>
      <c r="AX296" s="14" t="s">
        <v>83</v>
      </c>
      <c r="AY296" s="173" t="s">
        <v>144</v>
      </c>
    </row>
    <row r="297" spans="2:65" s="1" customFormat="1" ht="24.15" customHeight="1">
      <c r="B297" s="143"/>
      <c r="C297" s="144" t="s">
        <v>423</v>
      </c>
      <c r="D297" s="144" t="s">
        <v>147</v>
      </c>
      <c r="E297" s="145" t="s">
        <v>424</v>
      </c>
      <c r="F297" s="146" t="s">
        <v>425</v>
      </c>
      <c r="G297" s="147" t="s">
        <v>426</v>
      </c>
      <c r="H297" s="148">
        <v>4724.451</v>
      </c>
      <c r="I297" s="149"/>
      <c r="J297" s="150">
        <f>ROUND(I297*H297,2)</f>
        <v>0</v>
      </c>
      <c r="K297" s="151"/>
      <c r="L297" s="32"/>
      <c r="M297" s="152" t="s">
        <v>1</v>
      </c>
      <c r="N297" s="153" t="s">
        <v>41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370</v>
      </c>
      <c r="AT297" s="156" t="s">
        <v>147</v>
      </c>
      <c r="AU297" s="156" t="s">
        <v>91</v>
      </c>
      <c r="AY297" s="17" t="s">
        <v>144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91</v>
      </c>
      <c r="BK297" s="157">
        <f>ROUND(I297*H297,2)</f>
        <v>0</v>
      </c>
      <c r="BL297" s="17" t="s">
        <v>370</v>
      </c>
      <c r="BM297" s="156" t="s">
        <v>427</v>
      </c>
    </row>
    <row r="298" spans="2:65" s="12" customFormat="1" ht="10">
      <c r="B298" s="158"/>
      <c r="D298" s="159" t="s">
        <v>153</v>
      </c>
      <c r="E298" s="160" t="s">
        <v>1</v>
      </c>
      <c r="F298" s="161" t="s">
        <v>428</v>
      </c>
      <c r="H298" s="160" t="s">
        <v>1</v>
      </c>
      <c r="I298" s="162"/>
      <c r="L298" s="158"/>
      <c r="M298" s="163"/>
      <c r="T298" s="164"/>
      <c r="AT298" s="160" t="s">
        <v>153</v>
      </c>
      <c r="AU298" s="160" t="s">
        <v>91</v>
      </c>
      <c r="AV298" s="12" t="s">
        <v>83</v>
      </c>
      <c r="AW298" s="12" t="s">
        <v>31</v>
      </c>
      <c r="AX298" s="12" t="s">
        <v>75</v>
      </c>
      <c r="AY298" s="160" t="s">
        <v>144</v>
      </c>
    </row>
    <row r="299" spans="2:65" s="13" customFormat="1" ht="10">
      <c r="B299" s="165"/>
      <c r="D299" s="159" t="s">
        <v>153</v>
      </c>
      <c r="E299" s="166" t="s">
        <v>1</v>
      </c>
      <c r="F299" s="167" t="s">
        <v>429</v>
      </c>
      <c r="H299" s="168">
        <v>338.4</v>
      </c>
      <c r="I299" s="169"/>
      <c r="L299" s="165"/>
      <c r="M299" s="170"/>
      <c r="T299" s="171"/>
      <c r="AT299" s="166" t="s">
        <v>153</v>
      </c>
      <c r="AU299" s="166" t="s">
        <v>91</v>
      </c>
      <c r="AV299" s="13" t="s">
        <v>91</v>
      </c>
      <c r="AW299" s="13" t="s">
        <v>31</v>
      </c>
      <c r="AX299" s="13" t="s">
        <v>75</v>
      </c>
      <c r="AY299" s="166" t="s">
        <v>144</v>
      </c>
    </row>
    <row r="300" spans="2:65" s="12" customFormat="1" ht="10">
      <c r="B300" s="158"/>
      <c r="D300" s="159" t="s">
        <v>153</v>
      </c>
      <c r="E300" s="160" t="s">
        <v>1</v>
      </c>
      <c r="F300" s="161" t="s">
        <v>430</v>
      </c>
      <c r="H300" s="160" t="s">
        <v>1</v>
      </c>
      <c r="I300" s="162"/>
      <c r="L300" s="158"/>
      <c r="M300" s="163"/>
      <c r="T300" s="164"/>
      <c r="AT300" s="160" t="s">
        <v>153</v>
      </c>
      <c r="AU300" s="160" t="s">
        <v>91</v>
      </c>
      <c r="AV300" s="12" t="s">
        <v>83</v>
      </c>
      <c r="AW300" s="12" t="s">
        <v>31</v>
      </c>
      <c r="AX300" s="12" t="s">
        <v>75</v>
      </c>
      <c r="AY300" s="160" t="s">
        <v>144</v>
      </c>
    </row>
    <row r="301" spans="2:65" s="13" customFormat="1" ht="10">
      <c r="B301" s="165"/>
      <c r="D301" s="159" t="s">
        <v>153</v>
      </c>
      <c r="E301" s="166" t="s">
        <v>1</v>
      </c>
      <c r="F301" s="167" t="s">
        <v>431</v>
      </c>
      <c r="H301" s="168">
        <v>436.959</v>
      </c>
      <c r="I301" s="169"/>
      <c r="L301" s="165"/>
      <c r="M301" s="170"/>
      <c r="T301" s="171"/>
      <c r="AT301" s="166" t="s">
        <v>153</v>
      </c>
      <c r="AU301" s="166" t="s">
        <v>91</v>
      </c>
      <c r="AV301" s="13" t="s">
        <v>91</v>
      </c>
      <c r="AW301" s="13" t="s">
        <v>31</v>
      </c>
      <c r="AX301" s="13" t="s">
        <v>75</v>
      </c>
      <c r="AY301" s="166" t="s">
        <v>144</v>
      </c>
    </row>
    <row r="302" spans="2:65" s="15" customFormat="1" ht="10">
      <c r="B302" s="190"/>
      <c r="D302" s="159" t="s">
        <v>153</v>
      </c>
      <c r="E302" s="191" t="s">
        <v>1</v>
      </c>
      <c r="F302" s="192" t="s">
        <v>432</v>
      </c>
      <c r="H302" s="193">
        <v>775.35899999999992</v>
      </c>
      <c r="I302" s="194"/>
      <c r="L302" s="190"/>
      <c r="M302" s="195"/>
      <c r="T302" s="196"/>
      <c r="AT302" s="191" t="s">
        <v>153</v>
      </c>
      <c r="AU302" s="191" t="s">
        <v>91</v>
      </c>
      <c r="AV302" s="15" t="s">
        <v>190</v>
      </c>
      <c r="AW302" s="15" t="s">
        <v>31</v>
      </c>
      <c r="AX302" s="15" t="s">
        <v>75</v>
      </c>
      <c r="AY302" s="191" t="s">
        <v>144</v>
      </c>
    </row>
    <row r="303" spans="2:65" s="12" customFormat="1" ht="10">
      <c r="B303" s="158"/>
      <c r="D303" s="159" t="s">
        <v>153</v>
      </c>
      <c r="E303" s="160" t="s">
        <v>1</v>
      </c>
      <c r="F303" s="161" t="s">
        <v>433</v>
      </c>
      <c r="H303" s="160" t="s">
        <v>1</v>
      </c>
      <c r="I303" s="162"/>
      <c r="L303" s="158"/>
      <c r="M303" s="163"/>
      <c r="T303" s="164"/>
      <c r="AT303" s="160" t="s">
        <v>153</v>
      </c>
      <c r="AU303" s="160" t="s">
        <v>91</v>
      </c>
      <c r="AV303" s="12" t="s">
        <v>83</v>
      </c>
      <c r="AW303" s="12" t="s">
        <v>31</v>
      </c>
      <c r="AX303" s="12" t="s">
        <v>75</v>
      </c>
      <c r="AY303" s="160" t="s">
        <v>144</v>
      </c>
    </row>
    <row r="304" spans="2:65" s="13" customFormat="1" ht="10">
      <c r="B304" s="165"/>
      <c r="D304" s="159" t="s">
        <v>153</v>
      </c>
      <c r="E304" s="166" t="s">
        <v>1</v>
      </c>
      <c r="F304" s="167" t="s">
        <v>434</v>
      </c>
      <c r="H304" s="168">
        <v>3522.4879999999998</v>
      </c>
      <c r="I304" s="169"/>
      <c r="L304" s="165"/>
      <c r="M304" s="170"/>
      <c r="T304" s="171"/>
      <c r="AT304" s="166" t="s">
        <v>153</v>
      </c>
      <c r="AU304" s="166" t="s">
        <v>91</v>
      </c>
      <c r="AV304" s="13" t="s">
        <v>91</v>
      </c>
      <c r="AW304" s="13" t="s">
        <v>31</v>
      </c>
      <c r="AX304" s="13" t="s">
        <v>75</v>
      </c>
      <c r="AY304" s="166" t="s">
        <v>144</v>
      </c>
    </row>
    <row r="305" spans="2:65" s="15" customFormat="1" ht="10">
      <c r="B305" s="190"/>
      <c r="D305" s="159" t="s">
        <v>153</v>
      </c>
      <c r="E305" s="191" t="s">
        <v>1</v>
      </c>
      <c r="F305" s="192" t="s">
        <v>432</v>
      </c>
      <c r="H305" s="193">
        <v>3522.4879999999998</v>
      </c>
      <c r="I305" s="194"/>
      <c r="L305" s="190"/>
      <c r="M305" s="195"/>
      <c r="T305" s="196"/>
      <c r="AT305" s="191" t="s">
        <v>153</v>
      </c>
      <c r="AU305" s="191" t="s">
        <v>91</v>
      </c>
      <c r="AV305" s="15" t="s">
        <v>190</v>
      </c>
      <c r="AW305" s="15" t="s">
        <v>31</v>
      </c>
      <c r="AX305" s="15" t="s">
        <v>75</v>
      </c>
      <c r="AY305" s="191" t="s">
        <v>144</v>
      </c>
    </row>
    <row r="306" spans="2:65" s="12" customFormat="1" ht="10">
      <c r="B306" s="158"/>
      <c r="D306" s="159" t="s">
        <v>153</v>
      </c>
      <c r="E306" s="160" t="s">
        <v>1</v>
      </c>
      <c r="F306" s="161" t="s">
        <v>435</v>
      </c>
      <c r="H306" s="160" t="s">
        <v>1</v>
      </c>
      <c r="I306" s="162"/>
      <c r="L306" s="158"/>
      <c r="M306" s="163"/>
      <c r="T306" s="164"/>
      <c r="AT306" s="160" t="s">
        <v>153</v>
      </c>
      <c r="AU306" s="160" t="s">
        <v>91</v>
      </c>
      <c r="AV306" s="12" t="s">
        <v>83</v>
      </c>
      <c r="AW306" s="12" t="s">
        <v>31</v>
      </c>
      <c r="AX306" s="12" t="s">
        <v>75</v>
      </c>
      <c r="AY306" s="160" t="s">
        <v>144</v>
      </c>
    </row>
    <row r="307" spans="2:65" s="13" customFormat="1" ht="10">
      <c r="B307" s="165"/>
      <c r="D307" s="159" t="s">
        <v>153</v>
      </c>
      <c r="E307" s="166" t="s">
        <v>1</v>
      </c>
      <c r="F307" s="167" t="s">
        <v>436</v>
      </c>
      <c r="H307" s="168">
        <v>426.60399999999998</v>
      </c>
      <c r="I307" s="169"/>
      <c r="L307" s="165"/>
      <c r="M307" s="170"/>
      <c r="T307" s="171"/>
      <c r="AT307" s="166" t="s">
        <v>153</v>
      </c>
      <c r="AU307" s="166" t="s">
        <v>91</v>
      </c>
      <c r="AV307" s="13" t="s">
        <v>91</v>
      </c>
      <c r="AW307" s="13" t="s">
        <v>31</v>
      </c>
      <c r="AX307" s="13" t="s">
        <v>75</v>
      </c>
      <c r="AY307" s="166" t="s">
        <v>144</v>
      </c>
    </row>
    <row r="308" spans="2:65" s="15" customFormat="1" ht="10">
      <c r="B308" s="190"/>
      <c r="D308" s="159" t="s">
        <v>153</v>
      </c>
      <c r="E308" s="191" t="s">
        <v>1</v>
      </c>
      <c r="F308" s="192" t="s">
        <v>432</v>
      </c>
      <c r="H308" s="193">
        <v>426.60399999999998</v>
      </c>
      <c r="I308" s="194"/>
      <c r="L308" s="190"/>
      <c r="M308" s="195"/>
      <c r="T308" s="196"/>
      <c r="AT308" s="191" t="s">
        <v>153</v>
      </c>
      <c r="AU308" s="191" t="s">
        <v>91</v>
      </c>
      <c r="AV308" s="15" t="s">
        <v>190</v>
      </c>
      <c r="AW308" s="15" t="s">
        <v>31</v>
      </c>
      <c r="AX308" s="15" t="s">
        <v>75</v>
      </c>
      <c r="AY308" s="191" t="s">
        <v>144</v>
      </c>
    </row>
    <row r="309" spans="2:65" s="14" customFormat="1" ht="10">
      <c r="B309" s="172"/>
      <c r="D309" s="159" t="s">
        <v>153</v>
      </c>
      <c r="E309" s="173" t="s">
        <v>1</v>
      </c>
      <c r="F309" s="174" t="s">
        <v>156</v>
      </c>
      <c r="H309" s="175">
        <v>4724.451</v>
      </c>
      <c r="I309" s="176"/>
      <c r="L309" s="172"/>
      <c r="M309" s="177"/>
      <c r="T309" s="178"/>
      <c r="AT309" s="173" t="s">
        <v>153</v>
      </c>
      <c r="AU309" s="173" t="s">
        <v>91</v>
      </c>
      <c r="AV309" s="14" t="s">
        <v>151</v>
      </c>
      <c r="AW309" s="14" t="s">
        <v>31</v>
      </c>
      <c r="AX309" s="14" t="s">
        <v>83</v>
      </c>
      <c r="AY309" s="173" t="s">
        <v>144</v>
      </c>
    </row>
    <row r="310" spans="2:65" s="1" customFormat="1" ht="24.15" customHeight="1">
      <c r="B310" s="143"/>
      <c r="C310" s="179" t="s">
        <v>437</v>
      </c>
      <c r="D310" s="179" t="s">
        <v>240</v>
      </c>
      <c r="E310" s="180" t="s">
        <v>438</v>
      </c>
      <c r="F310" s="181" t="s">
        <v>439</v>
      </c>
      <c r="G310" s="182" t="s">
        <v>269</v>
      </c>
      <c r="H310" s="183">
        <v>18.329999999999998</v>
      </c>
      <c r="I310" s="184"/>
      <c r="J310" s="185">
        <f>ROUND(I310*H310,2)</f>
        <v>0</v>
      </c>
      <c r="K310" s="186"/>
      <c r="L310" s="187"/>
      <c r="M310" s="188" t="s">
        <v>1</v>
      </c>
      <c r="N310" s="189" t="s">
        <v>41</v>
      </c>
      <c r="P310" s="154">
        <f>O310*H310</f>
        <v>0</v>
      </c>
      <c r="Q310" s="154">
        <v>4.2999999999999997E-2</v>
      </c>
      <c r="R310" s="154">
        <f>Q310*H310</f>
        <v>0.78818999999999984</v>
      </c>
      <c r="S310" s="154">
        <v>0</v>
      </c>
      <c r="T310" s="155">
        <f>S310*H310</f>
        <v>0</v>
      </c>
      <c r="AR310" s="156" t="s">
        <v>440</v>
      </c>
      <c r="AT310" s="156" t="s">
        <v>240</v>
      </c>
      <c r="AU310" s="156" t="s">
        <v>91</v>
      </c>
      <c r="AY310" s="17" t="s">
        <v>144</v>
      </c>
      <c r="BE310" s="157">
        <f>IF(N310="základná",J310,0)</f>
        <v>0</v>
      </c>
      <c r="BF310" s="157">
        <f>IF(N310="znížená",J310,0)</f>
        <v>0</v>
      </c>
      <c r="BG310" s="157">
        <f>IF(N310="zákl. prenesená",J310,0)</f>
        <v>0</v>
      </c>
      <c r="BH310" s="157">
        <f>IF(N310="zníž. prenesená",J310,0)</f>
        <v>0</v>
      </c>
      <c r="BI310" s="157">
        <f>IF(N310="nulová",J310,0)</f>
        <v>0</v>
      </c>
      <c r="BJ310" s="17" t="s">
        <v>91</v>
      </c>
      <c r="BK310" s="157">
        <f>ROUND(I310*H310,2)</f>
        <v>0</v>
      </c>
      <c r="BL310" s="17" t="s">
        <v>440</v>
      </c>
      <c r="BM310" s="156" t="s">
        <v>441</v>
      </c>
    </row>
    <row r="311" spans="2:65" s="12" customFormat="1" ht="10">
      <c r="B311" s="158"/>
      <c r="D311" s="159" t="s">
        <v>153</v>
      </c>
      <c r="E311" s="160" t="s">
        <v>1</v>
      </c>
      <c r="F311" s="161" t="s">
        <v>442</v>
      </c>
      <c r="H311" s="160" t="s">
        <v>1</v>
      </c>
      <c r="I311" s="162"/>
      <c r="L311" s="158"/>
      <c r="M311" s="163"/>
      <c r="T311" s="164"/>
      <c r="AT311" s="160" t="s">
        <v>153</v>
      </c>
      <c r="AU311" s="160" t="s">
        <v>91</v>
      </c>
      <c r="AV311" s="12" t="s">
        <v>83</v>
      </c>
      <c r="AW311" s="12" t="s">
        <v>31</v>
      </c>
      <c r="AX311" s="12" t="s">
        <v>75</v>
      </c>
      <c r="AY311" s="160" t="s">
        <v>144</v>
      </c>
    </row>
    <row r="312" spans="2:65" s="13" customFormat="1" ht="10">
      <c r="B312" s="165"/>
      <c r="D312" s="159" t="s">
        <v>153</v>
      </c>
      <c r="E312" s="166" t="s">
        <v>1</v>
      </c>
      <c r="F312" s="167" t="s">
        <v>443</v>
      </c>
      <c r="H312" s="168">
        <v>8000</v>
      </c>
      <c r="I312" s="169"/>
      <c r="L312" s="165"/>
      <c r="M312" s="170"/>
      <c r="T312" s="171"/>
      <c r="AT312" s="166" t="s">
        <v>153</v>
      </c>
      <c r="AU312" s="166" t="s">
        <v>91</v>
      </c>
      <c r="AV312" s="13" t="s">
        <v>91</v>
      </c>
      <c r="AW312" s="13" t="s">
        <v>31</v>
      </c>
      <c r="AX312" s="13" t="s">
        <v>75</v>
      </c>
      <c r="AY312" s="166" t="s">
        <v>144</v>
      </c>
    </row>
    <row r="313" spans="2:65" s="12" customFormat="1" ht="10">
      <c r="B313" s="158"/>
      <c r="D313" s="159" t="s">
        <v>153</v>
      </c>
      <c r="E313" s="160" t="s">
        <v>1</v>
      </c>
      <c r="F313" s="161" t="s">
        <v>444</v>
      </c>
      <c r="H313" s="160" t="s">
        <v>1</v>
      </c>
      <c r="I313" s="162"/>
      <c r="L313" s="158"/>
      <c r="M313" s="163"/>
      <c r="T313" s="164"/>
      <c r="AT313" s="160" t="s">
        <v>153</v>
      </c>
      <c r="AU313" s="160" t="s">
        <v>91</v>
      </c>
      <c r="AV313" s="12" t="s">
        <v>83</v>
      </c>
      <c r="AW313" s="12" t="s">
        <v>31</v>
      </c>
      <c r="AX313" s="12" t="s">
        <v>75</v>
      </c>
      <c r="AY313" s="160" t="s">
        <v>144</v>
      </c>
    </row>
    <row r="314" spans="2:65" s="13" customFormat="1" ht="10">
      <c r="B314" s="165"/>
      <c r="D314" s="159" t="s">
        <v>153</v>
      </c>
      <c r="E314" s="166" t="s">
        <v>1</v>
      </c>
      <c r="F314" s="167" t="s">
        <v>445</v>
      </c>
      <c r="H314" s="168">
        <v>10330</v>
      </c>
      <c r="I314" s="169"/>
      <c r="L314" s="165"/>
      <c r="M314" s="170"/>
      <c r="T314" s="171"/>
      <c r="AT314" s="166" t="s">
        <v>153</v>
      </c>
      <c r="AU314" s="166" t="s">
        <v>91</v>
      </c>
      <c r="AV314" s="13" t="s">
        <v>91</v>
      </c>
      <c r="AW314" s="13" t="s">
        <v>31</v>
      </c>
      <c r="AX314" s="13" t="s">
        <v>75</v>
      </c>
      <c r="AY314" s="166" t="s">
        <v>144</v>
      </c>
    </row>
    <row r="315" spans="2:65" s="14" customFormat="1" ht="10">
      <c r="B315" s="172"/>
      <c r="D315" s="159" t="s">
        <v>153</v>
      </c>
      <c r="E315" s="173" t="s">
        <v>1</v>
      </c>
      <c r="F315" s="174" t="s">
        <v>156</v>
      </c>
      <c r="H315" s="175">
        <v>18330</v>
      </c>
      <c r="I315" s="176"/>
      <c r="L315" s="172"/>
      <c r="M315" s="177"/>
      <c r="T315" s="178"/>
      <c r="AT315" s="173" t="s">
        <v>153</v>
      </c>
      <c r="AU315" s="173" t="s">
        <v>91</v>
      </c>
      <c r="AV315" s="14" t="s">
        <v>151</v>
      </c>
      <c r="AW315" s="14" t="s">
        <v>31</v>
      </c>
      <c r="AX315" s="14" t="s">
        <v>83</v>
      </c>
      <c r="AY315" s="173" t="s">
        <v>144</v>
      </c>
    </row>
    <row r="316" spans="2:65" s="13" customFormat="1" ht="10">
      <c r="B316" s="165"/>
      <c r="D316" s="159" t="s">
        <v>153</v>
      </c>
      <c r="F316" s="167" t="s">
        <v>446</v>
      </c>
      <c r="H316" s="168">
        <v>18.329999999999998</v>
      </c>
      <c r="I316" s="169"/>
      <c r="L316" s="165"/>
      <c r="M316" s="170"/>
      <c r="T316" s="171"/>
      <c r="AT316" s="166" t="s">
        <v>153</v>
      </c>
      <c r="AU316" s="166" t="s">
        <v>91</v>
      </c>
      <c r="AV316" s="13" t="s">
        <v>91</v>
      </c>
      <c r="AW316" s="13" t="s">
        <v>3</v>
      </c>
      <c r="AX316" s="13" t="s">
        <v>83</v>
      </c>
      <c r="AY316" s="166" t="s">
        <v>144</v>
      </c>
    </row>
    <row r="317" spans="2:65" s="1" customFormat="1" ht="24.15" customHeight="1">
      <c r="B317" s="143"/>
      <c r="C317" s="179" t="s">
        <v>447</v>
      </c>
      <c r="D317" s="179" t="s">
        <v>240</v>
      </c>
      <c r="E317" s="180" t="s">
        <v>448</v>
      </c>
      <c r="F317" s="181" t="s">
        <v>449</v>
      </c>
      <c r="G317" s="182" t="s">
        <v>269</v>
      </c>
      <c r="H317" s="183">
        <v>99.224999999999994</v>
      </c>
      <c r="I317" s="184"/>
      <c r="J317" s="185">
        <f>ROUND(I317*H317,2)</f>
        <v>0</v>
      </c>
      <c r="K317" s="186"/>
      <c r="L317" s="187"/>
      <c r="M317" s="188" t="s">
        <v>1</v>
      </c>
      <c r="N317" s="189" t="s">
        <v>41</v>
      </c>
      <c r="P317" s="154">
        <f>O317*H317</f>
        <v>0</v>
      </c>
      <c r="Q317" s="154">
        <v>3.5499999999999997E-2</v>
      </c>
      <c r="R317" s="154">
        <f>Q317*H317</f>
        <v>3.5224874999999995</v>
      </c>
      <c r="S317" s="154">
        <v>0</v>
      </c>
      <c r="T317" s="155">
        <f>S317*H317</f>
        <v>0</v>
      </c>
      <c r="AR317" s="156" t="s">
        <v>440</v>
      </c>
      <c r="AT317" s="156" t="s">
        <v>240</v>
      </c>
      <c r="AU317" s="156" t="s">
        <v>91</v>
      </c>
      <c r="AY317" s="17" t="s">
        <v>144</v>
      </c>
      <c r="BE317" s="157">
        <f>IF(N317="základná",J317,0)</f>
        <v>0</v>
      </c>
      <c r="BF317" s="157">
        <f>IF(N317="znížená",J317,0)</f>
        <v>0</v>
      </c>
      <c r="BG317" s="157">
        <f>IF(N317="zákl. prenesená",J317,0)</f>
        <v>0</v>
      </c>
      <c r="BH317" s="157">
        <f>IF(N317="zníž. prenesená",J317,0)</f>
        <v>0</v>
      </c>
      <c r="BI317" s="157">
        <f>IF(N317="nulová",J317,0)</f>
        <v>0</v>
      </c>
      <c r="BJ317" s="17" t="s">
        <v>91</v>
      </c>
      <c r="BK317" s="157">
        <f>ROUND(I317*H317,2)</f>
        <v>0</v>
      </c>
      <c r="BL317" s="17" t="s">
        <v>440</v>
      </c>
      <c r="BM317" s="156" t="s">
        <v>450</v>
      </c>
    </row>
    <row r="318" spans="2:65" s="12" customFormat="1" ht="10">
      <c r="B318" s="158"/>
      <c r="D318" s="159" t="s">
        <v>153</v>
      </c>
      <c r="E318" s="160" t="s">
        <v>1</v>
      </c>
      <c r="F318" s="161" t="s">
        <v>451</v>
      </c>
      <c r="H318" s="160" t="s">
        <v>1</v>
      </c>
      <c r="I318" s="162"/>
      <c r="L318" s="158"/>
      <c r="M318" s="163"/>
      <c r="T318" s="164"/>
      <c r="AT318" s="160" t="s">
        <v>153</v>
      </c>
      <c r="AU318" s="160" t="s">
        <v>91</v>
      </c>
      <c r="AV318" s="12" t="s">
        <v>83</v>
      </c>
      <c r="AW318" s="12" t="s">
        <v>31</v>
      </c>
      <c r="AX318" s="12" t="s">
        <v>75</v>
      </c>
      <c r="AY318" s="160" t="s">
        <v>144</v>
      </c>
    </row>
    <row r="319" spans="2:65" s="13" customFormat="1" ht="10">
      <c r="B319" s="165"/>
      <c r="D319" s="159" t="s">
        <v>153</v>
      </c>
      <c r="E319" s="166" t="s">
        <v>1</v>
      </c>
      <c r="F319" s="167" t="s">
        <v>452</v>
      </c>
      <c r="H319" s="168">
        <v>99.224999999999994</v>
      </c>
      <c r="I319" s="169"/>
      <c r="L319" s="165"/>
      <c r="M319" s="170"/>
      <c r="T319" s="171"/>
      <c r="AT319" s="166" t="s">
        <v>153</v>
      </c>
      <c r="AU319" s="166" t="s">
        <v>91</v>
      </c>
      <c r="AV319" s="13" t="s">
        <v>91</v>
      </c>
      <c r="AW319" s="13" t="s">
        <v>31</v>
      </c>
      <c r="AX319" s="13" t="s">
        <v>75</v>
      </c>
      <c r="AY319" s="166" t="s">
        <v>144</v>
      </c>
    </row>
    <row r="320" spans="2:65" s="14" customFormat="1" ht="10">
      <c r="B320" s="172"/>
      <c r="D320" s="159" t="s">
        <v>153</v>
      </c>
      <c r="E320" s="173" t="s">
        <v>1</v>
      </c>
      <c r="F320" s="174" t="s">
        <v>156</v>
      </c>
      <c r="H320" s="175">
        <v>99.224999999999994</v>
      </c>
      <c r="I320" s="176"/>
      <c r="L320" s="172"/>
      <c r="M320" s="177"/>
      <c r="T320" s="178"/>
      <c r="AT320" s="173" t="s">
        <v>153</v>
      </c>
      <c r="AU320" s="173" t="s">
        <v>91</v>
      </c>
      <c r="AV320" s="14" t="s">
        <v>151</v>
      </c>
      <c r="AW320" s="14" t="s">
        <v>31</v>
      </c>
      <c r="AX320" s="14" t="s">
        <v>83</v>
      </c>
      <c r="AY320" s="173" t="s">
        <v>144</v>
      </c>
    </row>
    <row r="321" spans="2:65" s="1" customFormat="1" ht="24.15" customHeight="1">
      <c r="B321" s="143"/>
      <c r="C321" s="179" t="s">
        <v>453</v>
      </c>
      <c r="D321" s="179" t="s">
        <v>240</v>
      </c>
      <c r="E321" s="180" t="s">
        <v>454</v>
      </c>
      <c r="F321" s="181" t="s">
        <v>455</v>
      </c>
      <c r="G321" s="182" t="s">
        <v>184</v>
      </c>
      <c r="H321" s="183">
        <v>0.42699999999999999</v>
      </c>
      <c r="I321" s="184"/>
      <c r="J321" s="185">
        <f>ROUND(I321*H321,2)</f>
        <v>0</v>
      </c>
      <c r="K321" s="186"/>
      <c r="L321" s="187"/>
      <c r="M321" s="188" t="s">
        <v>1</v>
      </c>
      <c r="N321" s="189" t="s">
        <v>41</v>
      </c>
      <c r="P321" s="154">
        <f>O321*H321</f>
        <v>0</v>
      </c>
      <c r="Q321" s="154">
        <v>1</v>
      </c>
      <c r="R321" s="154">
        <f>Q321*H321</f>
        <v>0.42699999999999999</v>
      </c>
      <c r="S321" s="154">
        <v>0</v>
      </c>
      <c r="T321" s="155">
        <f>S321*H321</f>
        <v>0</v>
      </c>
      <c r="AR321" s="156" t="s">
        <v>440</v>
      </c>
      <c r="AT321" s="156" t="s">
        <v>240</v>
      </c>
      <c r="AU321" s="156" t="s">
        <v>91</v>
      </c>
      <c r="AY321" s="17" t="s">
        <v>144</v>
      </c>
      <c r="BE321" s="157">
        <f>IF(N321="základná",J321,0)</f>
        <v>0</v>
      </c>
      <c r="BF321" s="157">
        <f>IF(N321="znížená",J321,0)</f>
        <v>0</v>
      </c>
      <c r="BG321" s="157">
        <f>IF(N321="zákl. prenesená",J321,0)</f>
        <v>0</v>
      </c>
      <c r="BH321" s="157">
        <f>IF(N321="zníž. prenesená",J321,0)</f>
        <v>0</v>
      </c>
      <c r="BI321" s="157">
        <f>IF(N321="nulová",J321,0)</f>
        <v>0</v>
      </c>
      <c r="BJ321" s="17" t="s">
        <v>91</v>
      </c>
      <c r="BK321" s="157">
        <f>ROUND(I321*H321,2)</f>
        <v>0</v>
      </c>
      <c r="BL321" s="17" t="s">
        <v>440</v>
      </c>
      <c r="BM321" s="156" t="s">
        <v>456</v>
      </c>
    </row>
    <row r="322" spans="2:65" s="12" customFormat="1" ht="10">
      <c r="B322" s="158"/>
      <c r="D322" s="159" t="s">
        <v>153</v>
      </c>
      <c r="E322" s="160" t="s">
        <v>1</v>
      </c>
      <c r="F322" s="161" t="s">
        <v>457</v>
      </c>
      <c r="H322" s="160" t="s">
        <v>1</v>
      </c>
      <c r="I322" s="162"/>
      <c r="L322" s="158"/>
      <c r="M322" s="163"/>
      <c r="T322" s="164"/>
      <c r="AT322" s="160" t="s">
        <v>153</v>
      </c>
      <c r="AU322" s="160" t="s">
        <v>91</v>
      </c>
      <c r="AV322" s="12" t="s">
        <v>83</v>
      </c>
      <c r="AW322" s="12" t="s">
        <v>31</v>
      </c>
      <c r="AX322" s="12" t="s">
        <v>75</v>
      </c>
      <c r="AY322" s="160" t="s">
        <v>144</v>
      </c>
    </row>
    <row r="323" spans="2:65" s="13" customFormat="1" ht="10">
      <c r="B323" s="165"/>
      <c r="D323" s="159" t="s">
        <v>153</v>
      </c>
      <c r="E323" s="166" t="s">
        <v>1</v>
      </c>
      <c r="F323" s="167" t="s">
        <v>458</v>
      </c>
      <c r="H323" s="168">
        <v>0.42699999999999999</v>
      </c>
      <c r="I323" s="169"/>
      <c r="L323" s="165"/>
      <c r="M323" s="170"/>
      <c r="T323" s="171"/>
      <c r="AT323" s="166" t="s">
        <v>153</v>
      </c>
      <c r="AU323" s="166" t="s">
        <v>91</v>
      </c>
      <c r="AV323" s="13" t="s">
        <v>91</v>
      </c>
      <c r="AW323" s="13" t="s">
        <v>31</v>
      </c>
      <c r="AX323" s="13" t="s">
        <v>75</v>
      </c>
      <c r="AY323" s="166" t="s">
        <v>144</v>
      </c>
    </row>
    <row r="324" spans="2:65" s="14" customFormat="1" ht="10">
      <c r="B324" s="172"/>
      <c r="D324" s="159" t="s">
        <v>153</v>
      </c>
      <c r="E324" s="173" t="s">
        <v>1</v>
      </c>
      <c r="F324" s="174" t="s">
        <v>156</v>
      </c>
      <c r="H324" s="175">
        <v>0.42699999999999999</v>
      </c>
      <c r="I324" s="176"/>
      <c r="L324" s="172"/>
      <c r="M324" s="197"/>
      <c r="N324" s="198"/>
      <c r="O324" s="198"/>
      <c r="P324" s="198"/>
      <c r="Q324" s="198"/>
      <c r="R324" s="198"/>
      <c r="S324" s="198"/>
      <c r="T324" s="199"/>
      <c r="AT324" s="173" t="s">
        <v>153</v>
      </c>
      <c r="AU324" s="173" t="s">
        <v>91</v>
      </c>
      <c r="AV324" s="14" t="s">
        <v>151</v>
      </c>
      <c r="AW324" s="14" t="s">
        <v>31</v>
      </c>
      <c r="AX324" s="14" t="s">
        <v>83</v>
      </c>
      <c r="AY324" s="173" t="s">
        <v>144</v>
      </c>
    </row>
    <row r="325" spans="2:65" s="1" customFormat="1" ht="7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32"/>
    </row>
  </sheetData>
  <autoFilter ref="C132:K324" xr:uid="{00000000-0009-0000-0000-000001000000}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549"/>
  <sheetViews>
    <sheetView showGridLines="0" topLeftCell="A154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53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92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105</v>
      </c>
      <c r="L4" s="20"/>
      <c r="M4" s="96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Rekonštrukcia budovy pri Rajčianke 8</v>
      </c>
      <c r="F7" s="255"/>
      <c r="G7" s="255"/>
      <c r="H7" s="255"/>
      <c r="L7" s="20"/>
    </row>
    <row r="8" spans="2:46" ht="12" customHeight="1">
      <c r="B8" s="20"/>
      <c r="D8" s="27" t="s">
        <v>106</v>
      </c>
      <c r="L8" s="20"/>
    </row>
    <row r="9" spans="2:46" s="1" customFormat="1" ht="16.5" customHeight="1">
      <c r="B9" s="32"/>
      <c r="E9" s="254" t="s">
        <v>459</v>
      </c>
      <c r="F9" s="256"/>
      <c r="G9" s="256"/>
      <c r="H9" s="256"/>
      <c r="L9" s="32"/>
    </row>
    <row r="10" spans="2:46" s="1" customFormat="1" ht="12" customHeight="1">
      <c r="B10" s="32"/>
      <c r="D10" s="27" t="s">
        <v>460</v>
      </c>
      <c r="L10" s="32"/>
    </row>
    <row r="11" spans="2:46" s="1" customFormat="1" ht="16.5" customHeight="1">
      <c r="B11" s="32"/>
      <c r="E11" s="208" t="s">
        <v>461</v>
      </c>
      <c r="F11" s="256"/>
      <c r="G11" s="256"/>
      <c r="H11" s="256"/>
      <c r="L11" s="32"/>
    </row>
    <row r="12" spans="2:46" s="1" customFormat="1" ht="10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7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7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1</v>
      </c>
      <c r="F29" s="239"/>
      <c r="G29" s="239"/>
      <c r="H29" s="239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8" t="s">
        <v>35</v>
      </c>
      <c r="J32" s="69">
        <f>ROUND(J135,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58" t="s">
        <v>39</v>
      </c>
      <c r="E35" s="37" t="s">
        <v>40</v>
      </c>
      <c r="F35" s="99">
        <f>ROUND((SUM(BE135:BE548)),  2)</f>
        <v>0</v>
      </c>
      <c r="G35" s="100"/>
      <c r="H35" s="100"/>
      <c r="I35" s="101">
        <v>0.23</v>
      </c>
      <c r="J35" s="99">
        <f>ROUND(((SUM(BE135:BE548))*I35),  2)</f>
        <v>0</v>
      </c>
      <c r="L35" s="32"/>
    </row>
    <row r="36" spans="2:12" s="1" customFormat="1" ht="14.4" customHeight="1">
      <c r="B36" s="32"/>
      <c r="E36" s="37" t="s">
        <v>41</v>
      </c>
      <c r="F36" s="89">
        <f>ROUND((SUM(BF135:BF548)),  2)</f>
        <v>0</v>
      </c>
      <c r="I36" s="102">
        <v>0.23</v>
      </c>
      <c r="J36" s="89">
        <f>ROUND(((SUM(BF135:BF548))*I36),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9">
        <f>ROUND((SUM(BG135:BG548)),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9">
        <f>ROUND((SUM(BH135:BH548)),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ROUND((SUM(BI135:BI548)),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108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4" t="str">
        <f>E7</f>
        <v>Rekonštrukcia budovy pri Rajčianke 8</v>
      </c>
      <c r="F85" s="255"/>
      <c r="G85" s="255"/>
      <c r="H85" s="255"/>
      <c r="L85" s="32"/>
    </row>
    <row r="86" spans="2:12" ht="12" hidden="1" customHeight="1">
      <c r="B86" s="20"/>
      <c r="C86" s="27" t="s">
        <v>106</v>
      </c>
      <c r="L86" s="20"/>
    </row>
    <row r="87" spans="2:12" s="1" customFormat="1" ht="16.5" hidden="1" customHeight="1">
      <c r="B87" s="32"/>
      <c r="E87" s="254" t="s">
        <v>459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460</v>
      </c>
      <c r="L88" s="32"/>
    </row>
    <row r="89" spans="2:12" s="1" customFormat="1" ht="16.5" hidden="1" customHeight="1">
      <c r="B89" s="32"/>
      <c r="E89" s="208" t="str">
        <f>E11</f>
        <v>II.A - Architektúra</v>
      </c>
      <c r="F89" s="256"/>
      <c r="G89" s="256"/>
      <c r="H89" s="256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>k.u. Žilina, p.č.: 3694/7</v>
      </c>
      <c r="I91" s="27" t="s">
        <v>21</v>
      </c>
      <c r="J91" s="55" t="str">
        <f>IF(J14="","",J14)</f>
        <v>26. 1. 2026</v>
      </c>
      <c r="L91" s="32"/>
    </row>
    <row r="92" spans="2:12" s="1" customFormat="1" ht="7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>SSD a.s., Žilina</v>
      </c>
      <c r="I93" s="27" t="s">
        <v>29</v>
      </c>
      <c r="J93" s="30" t="str">
        <f>E23</f>
        <v>Ing. Daniel Hladniš</v>
      </c>
      <c r="L93" s="32"/>
    </row>
    <row r="94" spans="2:12" s="1" customFormat="1" ht="15.15" hidden="1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CENLA, s. r. o.</v>
      </c>
      <c r="L94" s="32"/>
    </row>
    <row r="95" spans="2:12" s="1" customFormat="1" ht="10.25" hidden="1" customHeight="1">
      <c r="B95" s="32"/>
      <c r="L95" s="32"/>
    </row>
    <row r="96" spans="2:12" s="1" customFormat="1" ht="29.25" hidden="1" customHeight="1">
      <c r="B96" s="32"/>
      <c r="C96" s="111" t="s">
        <v>109</v>
      </c>
      <c r="D96" s="103"/>
      <c r="E96" s="103"/>
      <c r="F96" s="103"/>
      <c r="G96" s="103"/>
      <c r="H96" s="103"/>
      <c r="I96" s="103"/>
      <c r="J96" s="112" t="s">
        <v>110</v>
      </c>
      <c r="K96" s="103"/>
      <c r="L96" s="32"/>
    </row>
    <row r="97" spans="2:47" s="1" customFormat="1" ht="10.25" hidden="1" customHeight="1">
      <c r="B97" s="32"/>
      <c r="L97" s="32"/>
    </row>
    <row r="98" spans="2:47" s="1" customFormat="1" ht="22.75" hidden="1" customHeight="1">
      <c r="B98" s="32"/>
      <c r="C98" s="113" t="s">
        <v>111</v>
      </c>
      <c r="J98" s="69">
        <f>J135</f>
        <v>0</v>
      </c>
      <c r="L98" s="32"/>
      <c r="AU98" s="17" t="s">
        <v>112</v>
      </c>
    </row>
    <row r="99" spans="2:47" s="8" customFormat="1" ht="25" hidden="1" customHeight="1">
      <c r="B99" s="114"/>
      <c r="D99" s="115" t="s">
        <v>113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47" s="9" customFormat="1" ht="19.899999999999999" hidden="1" customHeight="1">
      <c r="B100" s="118"/>
      <c r="D100" s="119" t="s">
        <v>116</v>
      </c>
      <c r="E100" s="120"/>
      <c r="F100" s="120"/>
      <c r="G100" s="120"/>
      <c r="H100" s="120"/>
      <c r="I100" s="120"/>
      <c r="J100" s="121">
        <f>J137</f>
        <v>0</v>
      </c>
      <c r="L100" s="118"/>
    </row>
    <row r="101" spans="2:47" s="9" customFormat="1" ht="19.899999999999999" hidden="1" customHeight="1">
      <c r="B101" s="118"/>
      <c r="D101" s="119" t="s">
        <v>118</v>
      </c>
      <c r="E101" s="120"/>
      <c r="F101" s="120"/>
      <c r="G101" s="120"/>
      <c r="H101" s="120"/>
      <c r="I101" s="120"/>
      <c r="J101" s="121">
        <f>J152</f>
        <v>0</v>
      </c>
      <c r="L101" s="118"/>
    </row>
    <row r="102" spans="2:47" s="9" customFormat="1" ht="19.899999999999999" hidden="1" customHeight="1">
      <c r="B102" s="118"/>
      <c r="D102" s="119" t="s">
        <v>119</v>
      </c>
      <c r="E102" s="120"/>
      <c r="F102" s="120"/>
      <c r="G102" s="120"/>
      <c r="H102" s="120"/>
      <c r="I102" s="120"/>
      <c r="J102" s="121">
        <f>J189</f>
        <v>0</v>
      </c>
      <c r="L102" s="118"/>
    </row>
    <row r="103" spans="2:47" s="9" customFormat="1" ht="19.899999999999999" hidden="1" customHeight="1">
      <c r="B103" s="118"/>
      <c r="D103" s="119" t="s">
        <v>462</v>
      </c>
      <c r="E103" s="120"/>
      <c r="F103" s="120"/>
      <c r="G103" s="120"/>
      <c r="H103" s="120"/>
      <c r="I103" s="120"/>
      <c r="J103" s="121">
        <f>J281</f>
        <v>0</v>
      </c>
      <c r="L103" s="118"/>
    </row>
    <row r="104" spans="2:47" s="8" customFormat="1" ht="25" hidden="1" customHeight="1">
      <c r="B104" s="114"/>
      <c r="D104" s="115" t="s">
        <v>120</v>
      </c>
      <c r="E104" s="116"/>
      <c r="F104" s="116"/>
      <c r="G104" s="116"/>
      <c r="H104" s="116"/>
      <c r="I104" s="116"/>
      <c r="J104" s="117">
        <f>J283</f>
        <v>0</v>
      </c>
      <c r="L104" s="114"/>
    </row>
    <row r="105" spans="2:47" s="9" customFormat="1" ht="19.899999999999999" hidden="1" customHeight="1">
      <c r="B105" s="118"/>
      <c r="D105" s="119" t="s">
        <v>123</v>
      </c>
      <c r="E105" s="120"/>
      <c r="F105" s="120"/>
      <c r="G105" s="120"/>
      <c r="H105" s="120"/>
      <c r="I105" s="120"/>
      <c r="J105" s="121">
        <f>J284</f>
        <v>0</v>
      </c>
      <c r="L105" s="118"/>
    </row>
    <row r="106" spans="2:47" s="9" customFormat="1" ht="19.899999999999999" hidden="1" customHeight="1">
      <c r="B106" s="118"/>
      <c r="D106" s="119" t="s">
        <v>463</v>
      </c>
      <c r="E106" s="120"/>
      <c r="F106" s="120"/>
      <c r="G106" s="120"/>
      <c r="H106" s="120"/>
      <c r="I106" s="120"/>
      <c r="J106" s="121">
        <f>J292</f>
        <v>0</v>
      </c>
      <c r="L106" s="118"/>
    </row>
    <row r="107" spans="2:47" s="9" customFormat="1" ht="19.899999999999999" hidden="1" customHeight="1">
      <c r="B107" s="118"/>
      <c r="D107" s="119" t="s">
        <v>124</v>
      </c>
      <c r="E107" s="120"/>
      <c r="F107" s="120"/>
      <c r="G107" s="120"/>
      <c r="H107" s="120"/>
      <c r="I107" s="120"/>
      <c r="J107" s="121">
        <f>J298</f>
        <v>0</v>
      </c>
      <c r="L107" s="118"/>
    </row>
    <row r="108" spans="2:47" s="9" customFormat="1" ht="19.899999999999999" hidden="1" customHeight="1">
      <c r="B108" s="118"/>
      <c r="D108" s="119" t="s">
        <v>125</v>
      </c>
      <c r="E108" s="120"/>
      <c r="F108" s="120"/>
      <c r="G108" s="120"/>
      <c r="H108" s="120"/>
      <c r="I108" s="120"/>
      <c r="J108" s="121">
        <f>J338</f>
        <v>0</v>
      </c>
      <c r="L108" s="118"/>
    </row>
    <row r="109" spans="2:47" s="9" customFormat="1" ht="19.899999999999999" hidden="1" customHeight="1">
      <c r="B109" s="118"/>
      <c r="D109" s="119" t="s">
        <v>464</v>
      </c>
      <c r="E109" s="120"/>
      <c r="F109" s="120"/>
      <c r="G109" s="120"/>
      <c r="H109" s="120"/>
      <c r="I109" s="120"/>
      <c r="J109" s="121">
        <f>J447</f>
        <v>0</v>
      </c>
      <c r="L109" s="118"/>
    </row>
    <row r="110" spans="2:47" s="9" customFormat="1" ht="19.899999999999999" hidden="1" customHeight="1">
      <c r="B110" s="118"/>
      <c r="D110" s="119" t="s">
        <v>465</v>
      </c>
      <c r="E110" s="120"/>
      <c r="F110" s="120"/>
      <c r="G110" s="120"/>
      <c r="H110" s="120"/>
      <c r="I110" s="120"/>
      <c r="J110" s="121">
        <f>J466</f>
        <v>0</v>
      </c>
      <c r="L110" s="118"/>
    </row>
    <row r="111" spans="2:47" s="9" customFormat="1" ht="19.899999999999999" hidden="1" customHeight="1">
      <c r="B111" s="118"/>
      <c r="D111" s="119" t="s">
        <v>466</v>
      </c>
      <c r="E111" s="120"/>
      <c r="F111" s="120"/>
      <c r="G111" s="120"/>
      <c r="H111" s="120"/>
      <c r="I111" s="120"/>
      <c r="J111" s="121">
        <f>J488</f>
        <v>0</v>
      </c>
      <c r="L111" s="118"/>
    </row>
    <row r="112" spans="2:47" s="9" customFormat="1" ht="19.899999999999999" hidden="1" customHeight="1">
      <c r="B112" s="118"/>
      <c r="D112" s="119" t="s">
        <v>467</v>
      </c>
      <c r="E112" s="120"/>
      <c r="F112" s="120"/>
      <c r="G112" s="120"/>
      <c r="H112" s="120"/>
      <c r="I112" s="120"/>
      <c r="J112" s="121">
        <f>J500</f>
        <v>0</v>
      </c>
      <c r="L112" s="118"/>
    </row>
    <row r="113" spans="2:12" s="9" customFormat="1" ht="19.899999999999999" hidden="1" customHeight="1">
      <c r="B113" s="118"/>
      <c r="D113" s="119" t="s">
        <v>126</v>
      </c>
      <c r="E113" s="120"/>
      <c r="F113" s="120"/>
      <c r="G113" s="120"/>
      <c r="H113" s="120"/>
      <c r="I113" s="120"/>
      <c r="J113" s="121">
        <f>J516</f>
        <v>0</v>
      </c>
      <c r="L113" s="118"/>
    </row>
    <row r="114" spans="2:12" s="1" customFormat="1" ht="21.75" hidden="1" customHeight="1">
      <c r="B114" s="32"/>
      <c r="L114" s="32"/>
    </row>
    <row r="115" spans="2:12" s="1" customFormat="1" ht="7" hidden="1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32"/>
    </row>
    <row r="116" spans="2:12" ht="10" hidden="1"/>
    <row r="117" spans="2:12" ht="10" hidden="1"/>
    <row r="118" spans="2:12" ht="10" hidden="1"/>
    <row r="119" spans="2:12" s="1" customFormat="1" ht="7" customHeight="1"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32"/>
    </row>
    <row r="120" spans="2:12" s="1" customFormat="1" ht="25" customHeight="1">
      <c r="B120" s="32"/>
      <c r="C120" s="21" t="s">
        <v>130</v>
      </c>
      <c r="L120" s="32"/>
    </row>
    <row r="121" spans="2:12" s="1" customFormat="1" ht="7" customHeight="1">
      <c r="B121" s="32"/>
      <c r="L121" s="32"/>
    </row>
    <row r="122" spans="2:12" s="1" customFormat="1" ht="12" customHeight="1">
      <c r="B122" s="32"/>
      <c r="C122" s="27" t="s">
        <v>15</v>
      </c>
      <c r="L122" s="32"/>
    </row>
    <row r="123" spans="2:12" s="1" customFormat="1" ht="16.5" customHeight="1">
      <c r="B123" s="32"/>
      <c r="E123" s="254" t="str">
        <f>E7</f>
        <v>Rekonštrukcia budovy pri Rajčianke 8</v>
      </c>
      <c r="F123" s="255"/>
      <c r="G123" s="255"/>
      <c r="H123" s="255"/>
      <c r="L123" s="32"/>
    </row>
    <row r="124" spans="2:12" ht="12" customHeight="1">
      <c r="B124" s="20"/>
      <c r="C124" s="27" t="s">
        <v>106</v>
      </c>
      <c r="L124" s="20"/>
    </row>
    <row r="125" spans="2:12" s="1" customFormat="1" ht="16.5" customHeight="1">
      <c r="B125" s="32"/>
      <c r="E125" s="254" t="s">
        <v>459</v>
      </c>
      <c r="F125" s="256"/>
      <c r="G125" s="256"/>
      <c r="H125" s="256"/>
      <c r="L125" s="32"/>
    </row>
    <row r="126" spans="2:12" s="1" customFormat="1" ht="12" customHeight="1">
      <c r="B126" s="32"/>
      <c r="C126" s="27" t="s">
        <v>460</v>
      </c>
      <c r="L126" s="32"/>
    </row>
    <row r="127" spans="2:12" s="1" customFormat="1" ht="16.5" customHeight="1">
      <c r="B127" s="32"/>
      <c r="E127" s="208" t="str">
        <f>E11</f>
        <v>II.A - Architektúra</v>
      </c>
      <c r="F127" s="256"/>
      <c r="G127" s="256"/>
      <c r="H127" s="256"/>
      <c r="L127" s="32"/>
    </row>
    <row r="128" spans="2:12" s="1" customFormat="1" ht="7" customHeight="1">
      <c r="B128" s="32"/>
      <c r="L128" s="32"/>
    </row>
    <row r="129" spans="2:65" s="1" customFormat="1" ht="12" customHeight="1">
      <c r="B129" s="32"/>
      <c r="C129" s="27" t="s">
        <v>19</v>
      </c>
      <c r="F129" s="25" t="str">
        <f>F14</f>
        <v>k.u. Žilina, p.č.: 3694/7</v>
      </c>
      <c r="I129" s="27" t="s">
        <v>21</v>
      </c>
      <c r="J129" s="55" t="str">
        <f>IF(J14="","",J14)</f>
        <v>26. 1. 2026</v>
      </c>
      <c r="L129" s="32"/>
    </row>
    <row r="130" spans="2:65" s="1" customFormat="1" ht="7" customHeight="1">
      <c r="B130" s="32"/>
      <c r="L130" s="32"/>
    </row>
    <row r="131" spans="2:65" s="1" customFormat="1" ht="15.15" customHeight="1">
      <c r="B131" s="32"/>
      <c r="C131" s="27" t="s">
        <v>23</v>
      </c>
      <c r="F131" s="25" t="str">
        <f>E17</f>
        <v>SSD a.s., Žilina</v>
      </c>
      <c r="I131" s="27" t="s">
        <v>29</v>
      </c>
      <c r="J131" s="30" t="str">
        <f>E23</f>
        <v>Ing. Daniel Hladniš</v>
      </c>
      <c r="L131" s="32"/>
    </row>
    <row r="132" spans="2:65" s="1" customFormat="1" ht="15.15" customHeight="1">
      <c r="B132" s="32"/>
      <c r="C132" s="27" t="s">
        <v>27</v>
      </c>
      <c r="F132" s="25" t="str">
        <f>IF(E20="","",E20)</f>
        <v>Vyplň údaj</v>
      </c>
      <c r="I132" s="27" t="s">
        <v>32</v>
      </c>
      <c r="J132" s="30" t="str">
        <f>E26</f>
        <v>CENLA, s. r. o.</v>
      </c>
      <c r="L132" s="32"/>
    </row>
    <row r="133" spans="2:65" s="1" customFormat="1" ht="10.25" customHeight="1">
      <c r="B133" s="32"/>
      <c r="L133" s="32"/>
    </row>
    <row r="134" spans="2:65" s="10" customFormat="1" ht="29.25" customHeight="1">
      <c r="B134" s="122"/>
      <c r="C134" s="123" t="s">
        <v>131</v>
      </c>
      <c r="D134" s="124" t="s">
        <v>60</v>
      </c>
      <c r="E134" s="124" t="s">
        <v>56</v>
      </c>
      <c r="F134" s="124" t="s">
        <v>57</v>
      </c>
      <c r="G134" s="124" t="s">
        <v>132</v>
      </c>
      <c r="H134" s="124" t="s">
        <v>133</v>
      </c>
      <c r="I134" s="124" t="s">
        <v>134</v>
      </c>
      <c r="J134" s="125" t="s">
        <v>110</v>
      </c>
      <c r="K134" s="126" t="s">
        <v>135</v>
      </c>
      <c r="L134" s="122"/>
      <c r="M134" s="62" t="s">
        <v>1</v>
      </c>
      <c r="N134" s="63" t="s">
        <v>39</v>
      </c>
      <c r="O134" s="63" t="s">
        <v>136</v>
      </c>
      <c r="P134" s="63" t="s">
        <v>137</v>
      </c>
      <c r="Q134" s="63" t="s">
        <v>138</v>
      </c>
      <c r="R134" s="63" t="s">
        <v>139</v>
      </c>
      <c r="S134" s="63" t="s">
        <v>140</v>
      </c>
      <c r="T134" s="64" t="s">
        <v>141</v>
      </c>
    </row>
    <row r="135" spans="2:65" s="1" customFormat="1" ht="22.75" customHeight="1">
      <c r="B135" s="32"/>
      <c r="C135" s="67" t="s">
        <v>111</v>
      </c>
      <c r="J135" s="127">
        <f>BK135</f>
        <v>0</v>
      </c>
      <c r="L135" s="32"/>
      <c r="M135" s="65"/>
      <c r="N135" s="56"/>
      <c r="O135" s="56"/>
      <c r="P135" s="128">
        <f>P136+P283</f>
        <v>0</v>
      </c>
      <c r="Q135" s="56"/>
      <c r="R135" s="128">
        <f>R136+R283</f>
        <v>26.772176309999995</v>
      </c>
      <c r="S135" s="56"/>
      <c r="T135" s="129">
        <f>T136+T283</f>
        <v>57.281523400000005</v>
      </c>
      <c r="AT135" s="17" t="s">
        <v>74</v>
      </c>
      <c r="AU135" s="17" t="s">
        <v>112</v>
      </c>
      <c r="BK135" s="130">
        <f>BK136+BK283</f>
        <v>0</v>
      </c>
    </row>
    <row r="136" spans="2:65" s="11" customFormat="1" ht="25.9" customHeight="1">
      <c r="B136" s="131"/>
      <c r="D136" s="132" t="s">
        <v>74</v>
      </c>
      <c r="E136" s="133" t="s">
        <v>142</v>
      </c>
      <c r="F136" s="133" t="s">
        <v>143</v>
      </c>
      <c r="I136" s="134"/>
      <c r="J136" s="135">
        <f>BK136</f>
        <v>0</v>
      </c>
      <c r="L136" s="131"/>
      <c r="M136" s="136"/>
      <c r="P136" s="137">
        <f>P137+P152+P189+P281</f>
        <v>0</v>
      </c>
      <c r="R136" s="137">
        <f>R137+R152+R189+R281</f>
        <v>8.1334785799999985</v>
      </c>
      <c r="T136" s="138">
        <f>T137+T152+T189+T281</f>
        <v>55.408657600000005</v>
      </c>
      <c r="AR136" s="132" t="s">
        <v>83</v>
      </c>
      <c r="AT136" s="139" t="s">
        <v>74</v>
      </c>
      <c r="AU136" s="139" t="s">
        <v>75</v>
      </c>
      <c r="AY136" s="132" t="s">
        <v>144</v>
      </c>
      <c r="BK136" s="140">
        <f>BK137+BK152+BK189+BK281</f>
        <v>0</v>
      </c>
    </row>
    <row r="137" spans="2:65" s="11" customFormat="1" ht="22.75" customHeight="1">
      <c r="B137" s="131"/>
      <c r="D137" s="132" t="s">
        <v>74</v>
      </c>
      <c r="E137" s="141" t="s">
        <v>190</v>
      </c>
      <c r="F137" s="141" t="s">
        <v>191</v>
      </c>
      <c r="I137" s="134"/>
      <c r="J137" s="142">
        <f>BK137</f>
        <v>0</v>
      </c>
      <c r="L137" s="131"/>
      <c r="M137" s="136"/>
      <c r="P137" s="137">
        <f>SUM(P138:P151)</f>
        <v>0</v>
      </c>
      <c r="R137" s="137">
        <f>SUM(R138:R151)</f>
        <v>1.4509311</v>
      </c>
      <c r="T137" s="138">
        <f>SUM(T138:T151)</f>
        <v>0</v>
      </c>
      <c r="AR137" s="132" t="s">
        <v>83</v>
      </c>
      <c r="AT137" s="139" t="s">
        <v>74</v>
      </c>
      <c r="AU137" s="139" t="s">
        <v>83</v>
      </c>
      <c r="AY137" s="132" t="s">
        <v>144</v>
      </c>
      <c r="BK137" s="140">
        <f>SUM(BK138:BK151)</f>
        <v>0</v>
      </c>
    </row>
    <row r="138" spans="2:65" s="1" customFormat="1" ht="44.25" customHeight="1">
      <c r="B138" s="143"/>
      <c r="C138" s="144" t="s">
        <v>83</v>
      </c>
      <c r="D138" s="144" t="s">
        <v>147</v>
      </c>
      <c r="E138" s="145" t="s">
        <v>468</v>
      </c>
      <c r="F138" s="146" t="s">
        <v>469</v>
      </c>
      <c r="G138" s="147" t="s">
        <v>150</v>
      </c>
      <c r="H138" s="148">
        <v>0.63</v>
      </c>
      <c r="I138" s="149"/>
      <c r="J138" s="150">
        <f>ROUND(I138*H138,2)</f>
        <v>0</v>
      </c>
      <c r="K138" s="151"/>
      <c r="L138" s="32"/>
      <c r="M138" s="152" t="s">
        <v>1</v>
      </c>
      <c r="N138" s="153" t="s">
        <v>41</v>
      </c>
      <c r="P138" s="154">
        <f>O138*H138</f>
        <v>0</v>
      </c>
      <c r="Q138" s="154">
        <v>0.66161999999999999</v>
      </c>
      <c r="R138" s="154">
        <f>Q138*H138</f>
        <v>0.41682059999999999</v>
      </c>
      <c r="S138" s="154">
        <v>0</v>
      </c>
      <c r="T138" s="155">
        <f>S138*H138</f>
        <v>0</v>
      </c>
      <c r="AR138" s="156" t="s">
        <v>151</v>
      </c>
      <c r="AT138" s="156" t="s">
        <v>147</v>
      </c>
      <c r="AU138" s="156" t="s">
        <v>91</v>
      </c>
      <c r="AY138" s="17" t="s">
        <v>144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91</v>
      </c>
      <c r="BK138" s="157">
        <f>ROUND(I138*H138,2)</f>
        <v>0</v>
      </c>
      <c r="BL138" s="17" t="s">
        <v>151</v>
      </c>
      <c r="BM138" s="156" t="s">
        <v>470</v>
      </c>
    </row>
    <row r="139" spans="2:65" s="12" customFormat="1" ht="10">
      <c r="B139" s="158"/>
      <c r="D139" s="159" t="s">
        <v>153</v>
      </c>
      <c r="E139" s="160" t="s">
        <v>1</v>
      </c>
      <c r="F139" s="161" t="s">
        <v>471</v>
      </c>
      <c r="H139" s="160" t="s">
        <v>1</v>
      </c>
      <c r="I139" s="162"/>
      <c r="L139" s="158"/>
      <c r="M139" s="163"/>
      <c r="T139" s="164"/>
      <c r="AT139" s="160" t="s">
        <v>153</v>
      </c>
      <c r="AU139" s="160" t="s">
        <v>91</v>
      </c>
      <c r="AV139" s="12" t="s">
        <v>83</v>
      </c>
      <c r="AW139" s="12" t="s">
        <v>31</v>
      </c>
      <c r="AX139" s="12" t="s">
        <v>75</v>
      </c>
      <c r="AY139" s="160" t="s">
        <v>144</v>
      </c>
    </row>
    <row r="140" spans="2:65" s="13" customFormat="1" ht="10">
      <c r="B140" s="165"/>
      <c r="D140" s="159" t="s">
        <v>153</v>
      </c>
      <c r="E140" s="166" t="s">
        <v>1</v>
      </c>
      <c r="F140" s="167" t="s">
        <v>472</v>
      </c>
      <c r="H140" s="168">
        <v>0.63</v>
      </c>
      <c r="I140" s="169"/>
      <c r="L140" s="165"/>
      <c r="M140" s="170"/>
      <c r="T140" s="171"/>
      <c r="AT140" s="166" t="s">
        <v>153</v>
      </c>
      <c r="AU140" s="166" t="s">
        <v>91</v>
      </c>
      <c r="AV140" s="13" t="s">
        <v>91</v>
      </c>
      <c r="AW140" s="13" t="s">
        <v>31</v>
      </c>
      <c r="AX140" s="13" t="s">
        <v>75</v>
      </c>
      <c r="AY140" s="166" t="s">
        <v>144</v>
      </c>
    </row>
    <row r="141" spans="2:65" s="14" customFormat="1" ht="10">
      <c r="B141" s="172"/>
      <c r="D141" s="159" t="s">
        <v>153</v>
      </c>
      <c r="E141" s="173" t="s">
        <v>1</v>
      </c>
      <c r="F141" s="174" t="s">
        <v>156</v>
      </c>
      <c r="H141" s="175">
        <v>0.63</v>
      </c>
      <c r="I141" s="176"/>
      <c r="L141" s="172"/>
      <c r="M141" s="177"/>
      <c r="T141" s="178"/>
      <c r="AT141" s="173" t="s">
        <v>153</v>
      </c>
      <c r="AU141" s="173" t="s">
        <v>91</v>
      </c>
      <c r="AV141" s="14" t="s">
        <v>151</v>
      </c>
      <c r="AW141" s="14" t="s">
        <v>31</v>
      </c>
      <c r="AX141" s="14" t="s">
        <v>83</v>
      </c>
      <c r="AY141" s="173" t="s">
        <v>144</v>
      </c>
    </row>
    <row r="142" spans="2:65" s="1" customFormat="1" ht="33" customHeight="1">
      <c r="B142" s="143"/>
      <c r="C142" s="144" t="s">
        <v>91</v>
      </c>
      <c r="D142" s="144" t="s">
        <v>147</v>
      </c>
      <c r="E142" s="145" t="s">
        <v>473</v>
      </c>
      <c r="F142" s="146" t="s">
        <v>474</v>
      </c>
      <c r="G142" s="147" t="s">
        <v>254</v>
      </c>
      <c r="H142" s="148">
        <v>15</v>
      </c>
      <c r="I142" s="149"/>
      <c r="J142" s="150">
        <f>ROUND(I142*H142,2)</f>
        <v>0</v>
      </c>
      <c r="K142" s="151"/>
      <c r="L142" s="32"/>
      <c r="M142" s="152" t="s">
        <v>1</v>
      </c>
      <c r="N142" s="153" t="s">
        <v>41</v>
      </c>
      <c r="P142" s="154">
        <f>O142*H142</f>
        <v>0</v>
      </c>
      <c r="Q142" s="154">
        <v>2.7475900000000001E-2</v>
      </c>
      <c r="R142" s="154">
        <f>Q142*H142</f>
        <v>0.41213850000000002</v>
      </c>
      <c r="S142" s="154">
        <v>0</v>
      </c>
      <c r="T142" s="155">
        <f>S142*H142</f>
        <v>0</v>
      </c>
      <c r="AR142" s="156" t="s">
        <v>151</v>
      </c>
      <c r="AT142" s="156" t="s">
        <v>147</v>
      </c>
      <c r="AU142" s="156" t="s">
        <v>91</v>
      </c>
      <c r="AY142" s="17" t="s">
        <v>144</v>
      </c>
      <c r="BE142" s="157">
        <f>IF(N142="základná",J142,0)</f>
        <v>0</v>
      </c>
      <c r="BF142" s="157">
        <f>IF(N142="znížená",J142,0)</f>
        <v>0</v>
      </c>
      <c r="BG142" s="157">
        <f>IF(N142="zákl. prenesená",J142,0)</f>
        <v>0</v>
      </c>
      <c r="BH142" s="157">
        <f>IF(N142="zníž. prenesená",J142,0)</f>
        <v>0</v>
      </c>
      <c r="BI142" s="157">
        <f>IF(N142="nulová",J142,0)</f>
        <v>0</v>
      </c>
      <c r="BJ142" s="17" t="s">
        <v>91</v>
      </c>
      <c r="BK142" s="157">
        <f>ROUND(I142*H142,2)</f>
        <v>0</v>
      </c>
      <c r="BL142" s="17" t="s">
        <v>151</v>
      </c>
      <c r="BM142" s="156" t="s">
        <v>475</v>
      </c>
    </row>
    <row r="143" spans="2:65" s="1" customFormat="1" ht="33" customHeight="1">
      <c r="B143" s="143"/>
      <c r="C143" s="144" t="s">
        <v>190</v>
      </c>
      <c r="D143" s="144" t="s">
        <v>147</v>
      </c>
      <c r="E143" s="145" t="s">
        <v>476</v>
      </c>
      <c r="F143" s="146" t="s">
        <v>477</v>
      </c>
      <c r="G143" s="147" t="s">
        <v>254</v>
      </c>
      <c r="H143" s="148">
        <v>5</v>
      </c>
      <c r="I143" s="149"/>
      <c r="J143" s="150">
        <f>ROUND(I143*H143,2)</f>
        <v>0</v>
      </c>
      <c r="K143" s="151"/>
      <c r="L143" s="32"/>
      <c r="M143" s="152" t="s">
        <v>1</v>
      </c>
      <c r="N143" s="153" t="s">
        <v>41</v>
      </c>
      <c r="P143" s="154">
        <f>O143*H143</f>
        <v>0</v>
      </c>
      <c r="Q143" s="154">
        <v>3.6184399999999999E-2</v>
      </c>
      <c r="R143" s="154">
        <f>Q143*H143</f>
        <v>0.180922</v>
      </c>
      <c r="S143" s="154">
        <v>0</v>
      </c>
      <c r="T143" s="155">
        <f>S143*H143</f>
        <v>0</v>
      </c>
      <c r="AR143" s="156" t="s">
        <v>151</v>
      </c>
      <c r="AT143" s="156" t="s">
        <v>147</v>
      </c>
      <c r="AU143" s="156" t="s">
        <v>91</v>
      </c>
      <c r="AY143" s="17" t="s">
        <v>144</v>
      </c>
      <c r="BE143" s="157">
        <f>IF(N143="základná",J143,0)</f>
        <v>0</v>
      </c>
      <c r="BF143" s="157">
        <f>IF(N143="znížená",J143,0)</f>
        <v>0</v>
      </c>
      <c r="BG143" s="157">
        <f>IF(N143="zákl. prenesená",J143,0)</f>
        <v>0</v>
      </c>
      <c r="BH143" s="157">
        <f>IF(N143="zníž. prenesená",J143,0)</f>
        <v>0</v>
      </c>
      <c r="BI143" s="157">
        <f>IF(N143="nulová",J143,0)</f>
        <v>0</v>
      </c>
      <c r="BJ143" s="17" t="s">
        <v>91</v>
      </c>
      <c r="BK143" s="157">
        <f>ROUND(I143*H143,2)</f>
        <v>0</v>
      </c>
      <c r="BL143" s="17" t="s">
        <v>151</v>
      </c>
      <c r="BM143" s="156" t="s">
        <v>478</v>
      </c>
    </row>
    <row r="144" spans="2:65" s="1" customFormat="1" ht="24.15" customHeight="1">
      <c r="B144" s="143"/>
      <c r="C144" s="144" t="s">
        <v>151</v>
      </c>
      <c r="D144" s="144" t="s">
        <v>147</v>
      </c>
      <c r="E144" s="145" t="s">
        <v>479</v>
      </c>
      <c r="F144" s="146" t="s">
        <v>480</v>
      </c>
      <c r="G144" s="147" t="s">
        <v>269</v>
      </c>
      <c r="H144" s="148">
        <v>9.4</v>
      </c>
      <c r="I144" s="149"/>
      <c r="J144" s="150">
        <f>ROUND(I144*H144,2)</f>
        <v>0</v>
      </c>
      <c r="K144" s="151"/>
      <c r="L144" s="32"/>
      <c r="M144" s="152" t="s">
        <v>1</v>
      </c>
      <c r="N144" s="153" t="s">
        <v>41</v>
      </c>
      <c r="P144" s="154">
        <f>O144*H144</f>
        <v>0</v>
      </c>
      <c r="Q144" s="154">
        <v>2.0750000000000001E-2</v>
      </c>
      <c r="R144" s="154">
        <f>Q144*H144</f>
        <v>0.19505000000000003</v>
      </c>
      <c r="S144" s="154">
        <v>0</v>
      </c>
      <c r="T144" s="155">
        <f>S144*H144</f>
        <v>0</v>
      </c>
      <c r="AR144" s="156" t="s">
        <v>301</v>
      </c>
      <c r="AT144" s="156" t="s">
        <v>147</v>
      </c>
      <c r="AU144" s="156" t="s">
        <v>91</v>
      </c>
      <c r="AY144" s="17" t="s">
        <v>144</v>
      </c>
      <c r="BE144" s="157">
        <f>IF(N144="základná",J144,0)</f>
        <v>0</v>
      </c>
      <c r="BF144" s="157">
        <f>IF(N144="znížená",J144,0)</f>
        <v>0</v>
      </c>
      <c r="BG144" s="157">
        <f>IF(N144="zákl. prenesená",J144,0)</f>
        <v>0</v>
      </c>
      <c r="BH144" s="157">
        <f>IF(N144="zníž. prenesená",J144,0)</f>
        <v>0</v>
      </c>
      <c r="BI144" s="157">
        <f>IF(N144="nulová",J144,0)</f>
        <v>0</v>
      </c>
      <c r="BJ144" s="17" t="s">
        <v>91</v>
      </c>
      <c r="BK144" s="157">
        <f>ROUND(I144*H144,2)</f>
        <v>0</v>
      </c>
      <c r="BL144" s="17" t="s">
        <v>301</v>
      </c>
      <c r="BM144" s="156" t="s">
        <v>481</v>
      </c>
    </row>
    <row r="145" spans="2:65" s="12" customFormat="1" ht="10">
      <c r="B145" s="158"/>
      <c r="D145" s="159" t="s">
        <v>153</v>
      </c>
      <c r="E145" s="160" t="s">
        <v>1</v>
      </c>
      <c r="F145" s="161" t="s">
        <v>482</v>
      </c>
      <c r="H145" s="160" t="s">
        <v>1</v>
      </c>
      <c r="I145" s="162"/>
      <c r="L145" s="158"/>
      <c r="M145" s="163"/>
      <c r="T145" s="164"/>
      <c r="AT145" s="160" t="s">
        <v>153</v>
      </c>
      <c r="AU145" s="160" t="s">
        <v>91</v>
      </c>
      <c r="AV145" s="12" t="s">
        <v>83</v>
      </c>
      <c r="AW145" s="12" t="s">
        <v>31</v>
      </c>
      <c r="AX145" s="12" t="s">
        <v>75</v>
      </c>
      <c r="AY145" s="160" t="s">
        <v>144</v>
      </c>
    </row>
    <row r="146" spans="2:65" s="13" customFormat="1" ht="10">
      <c r="B146" s="165"/>
      <c r="D146" s="159" t="s">
        <v>153</v>
      </c>
      <c r="E146" s="166" t="s">
        <v>1</v>
      </c>
      <c r="F146" s="167" t="s">
        <v>483</v>
      </c>
      <c r="H146" s="168">
        <v>9.4</v>
      </c>
      <c r="I146" s="169"/>
      <c r="L146" s="165"/>
      <c r="M146" s="170"/>
      <c r="T146" s="171"/>
      <c r="AT146" s="166" t="s">
        <v>153</v>
      </c>
      <c r="AU146" s="166" t="s">
        <v>91</v>
      </c>
      <c r="AV146" s="13" t="s">
        <v>91</v>
      </c>
      <c r="AW146" s="13" t="s">
        <v>31</v>
      </c>
      <c r="AX146" s="13" t="s">
        <v>75</v>
      </c>
      <c r="AY146" s="166" t="s">
        <v>144</v>
      </c>
    </row>
    <row r="147" spans="2:65" s="14" customFormat="1" ht="10">
      <c r="B147" s="172"/>
      <c r="D147" s="159" t="s">
        <v>153</v>
      </c>
      <c r="E147" s="173" t="s">
        <v>1</v>
      </c>
      <c r="F147" s="174" t="s">
        <v>156</v>
      </c>
      <c r="H147" s="175">
        <v>9.4</v>
      </c>
      <c r="I147" s="176"/>
      <c r="L147" s="172"/>
      <c r="M147" s="177"/>
      <c r="T147" s="178"/>
      <c r="AT147" s="173" t="s">
        <v>153</v>
      </c>
      <c r="AU147" s="173" t="s">
        <v>91</v>
      </c>
      <c r="AV147" s="14" t="s">
        <v>151</v>
      </c>
      <c r="AW147" s="14" t="s">
        <v>31</v>
      </c>
      <c r="AX147" s="14" t="s">
        <v>83</v>
      </c>
      <c r="AY147" s="173" t="s">
        <v>144</v>
      </c>
    </row>
    <row r="148" spans="2:65" s="1" customFormat="1" ht="24.15" customHeight="1">
      <c r="B148" s="143"/>
      <c r="C148" s="179" t="s">
        <v>484</v>
      </c>
      <c r="D148" s="179" t="s">
        <v>240</v>
      </c>
      <c r="E148" s="180" t="s">
        <v>485</v>
      </c>
      <c r="F148" s="181" t="s">
        <v>486</v>
      </c>
      <c r="G148" s="182" t="s">
        <v>184</v>
      </c>
      <c r="H148" s="183">
        <v>0.246</v>
      </c>
      <c r="I148" s="184"/>
      <c r="J148" s="185">
        <f>ROUND(I148*H148,2)</f>
        <v>0</v>
      </c>
      <c r="K148" s="186"/>
      <c r="L148" s="187"/>
      <c r="M148" s="188" t="s">
        <v>1</v>
      </c>
      <c r="N148" s="189" t="s">
        <v>41</v>
      </c>
      <c r="P148" s="154">
        <f>O148*H148</f>
        <v>0</v>
      </c>
      <c r="Q148" s="154">
        <v>1</v>
      </c>
      <c r="R148" s="154">
        <f>Q148*H148</f>
        <v>0.246</v>
      </c>
      <c r="S148" s="154">
        <v>0</v>
      </c>
      <c r="T148" s="155">
        <f>S148*H148</f>
        <v>0</v>
      </c>
      <c r="AR148" s="156" t="s">
        <v>243</v>
      </c>
      <c r="AT148" s="156" t="s">
        <v>240</v>
      </c>
      <c r="AU148" s="156" t="s">
        <v>91</v>
      </c>
      <c r="AY148" s="17" t="s">
        <v>144</v>
      </c>
      <c r="BE148" s="157">
        <f>IF(N148="základná",J148,0)</f>
        <v>0</v>
      </c>
      <c r="BF148" s="157">
        <f>IF(N148="znížená",J148,0)</f>
        <v>0</v>
      </c>
      <c r="BG148" s="157">
        <f>IF(N148="zákl. prenesená",J148,0)</f>
        <v>0</v>
      </c>
      <c r="BH148" s="157">
        <f>IF(N148="zníž. prenesená",J148,0)</f>
        <v>0</v>
      </c>
      <c r="BI148" s="157">
        <f>IF(N148="nulová",J148,0)</f>
        <v>0</v>
      </c>
      <c r="BJ148" s="17" t="s">
        <v>91</v>
      </c>
      <c r="BK148" s="157">
        <f>ROUND(I148*H148,2)</f>
        <v>0</v>
      </c>
      <c r="BL148" s="17" t="s">
        <v>151</v>
      </c>
      <c r="BM148" s="156" t="s">
        <v>487</v>
      </c>
    </row>
    <row r="149" spans="2:65" s="12" customFormat="1" ht="10">
      <c r="B149" s="158"/>
      <c r="D149" s="159" t="s">
        <v>153</v>
      </c>
      <c r="E149" s="160" t="s">
        <v>1</v>
      </c>
      <c r="F149" s="161" t="s">
        <v>482</v>
      </c>
      <c r="H149" s="160" t="s">
        <v>1</v>
      </c>
      <c r="I149" s="162"/>
      <c r="L149" s="158"/>
      <c r="M149" s="163"/>
      <c r="T149" s="164"/>
      <c r="AT149" s="160" t="s">
        <v>153</v>
      </c>
      <c r="AU149" s="160" t="s">
        <v>91</v>
      </c>
      <c r="AV149" s="12" t="s">
        <v>83</v>
      </c>
      <c r="AW149" s="12" t="s">
        <v>31</v>
      </c>
      <c r="AX149" s="12" t="s">
        <v>75</v>
      </c>
      <c r="AY149" s="160" t="s">
        <v>144</v>
      </c>
    </row>
    <row r="150" spans="2:65" s="13" customFormat="1" ht="10">
      <c r="B150" s="165"/>
      <c r="D150" s="159" t="s">
        <v>153</v>
      </c>
      <c r="E150" s="166" t="s">
        <v>1</v>
      </c>
      <c r="F150" s="167" t="s">
        <v>488</v>
      </c>
      <c r="H150" s="168">
        <v>0.246</v>
      </c>
      <c r="I150" s="169"/>
      <c r="L150" s="165"/>
      <c r="M150" s="170"/>
      <c r="T150" s="171"/>
      <c r="AT150" s="166" t="s">
        <v>153</v>
      </c>
      <c r="AU150" s="166" t="s">
        <v>91</v>
      </c>
      <c r="AV150" s="13" t="s">
        <v>91</v>
      </c>
      <c r="AW150" s="13" t="s">
        <v>31</v>
      </c>
      <c r="AX150" s="13" t="s">
        <v>75</v>
      </c>
      <c r="AY150" s="166" t="s">
        <v>144</v>
      </c>
    </row>
    <row r="151" spans="2:65" s="14" customFormat="1" ht="10">
      <c r="B151" s="172"/>
      <c r="D151" s="159" t="s">
        <v>153</v>
      </c>
      <c r="E151" s="173" t="s">
        <v>1</v>
      </c>
      <c r="F151" s="174" t="s">
        <v>156</v>
      </c>
      <c r="H151" s="175">
        <v>0.246</v>
      </c>
      <c r="I151" s="176"/>
      <c r="L151" s="172"/>
      <c r="M151" s="177"/>
      <c r="T151" s="178"/>
      <c r="AT151" s="173" t="s">
        <v>153</v>
      </c>
      <c r="AU151" s="173" t="s">
        <v>91</v>
      </c>
      <c r="AV151" s="14" t="s">
        <v>151</v>
      </c>
      <c r="AW151" s="14" t="s">
        <v>31</v>
      </c>
      <c r="AX151" s="14" t="s">
        <v>83</v>
      </c>
      <c r="AY151" s="173" t="s">
        <v>144</v>
      </c>
    </row>
    <row r="152" spans="2:65" s="11" customFormat="1" ht="22.75" customHeight="1">
      <c r="B152" s="131"/>
      <c r="D152" s="132" t="s">
        <v>74</v>
      </c>
      <c r="E152" s="141" t="s">
        <v>232</v>
      </c>
      <c r="F152" s="141" t="s">
        <v>233</v>
      </c>
      <c r="I152" s="134"/>
      <c r="J152" s="142">
        <f>BK152</f>
        <v>0</v>
      </c>
      <c r="L152" s="131"/>
      <c r="M152" s="136"/>
      <c r="P152" s="137">
        <f>SUM(P153:P188)</f>
        <v>0</v>
      </c>
      <c r="R152" s="137">
        <f>SUM(R153:R188)</f>
        <v>6.6559802299999999</v>
      </c>
      <c r="T152" s="138">
        <f>SUM(T153:T188)</f>
        <v>0</v>
      </c>
      <c r="AR152" s="132" t="s">
        <v>83</v>
      </c>
      <c r="AT152" s="139" t="s">
        <v>74</v>
      </c>
      <c r="AU152" s="139" t="s">
        <v>83</v>
      </c>
      <c r="AY152" s="132" t="s">
        <v>144</v>
      </c>
      <c r="BK152" s="140">
        <f>SUM(BK153:BK188)</f>
        <v>0</v>
      </c>
    </row>
    <row r="153" spans="2:65" s="1" customFormat="1" ht="33" customHeight="1">
      <c r="B153" s="143"/>
      <c r="C153" s="144" t="s">
        <v>232</v>
      </c>
      <c r="D153" s="144" t="s">
        <v>147</v>
      </c>
      <c r="E153" s="145" t="s">
        <v>489</v>
      </c>
      <c r="F153" s="146" t="s">
        <v>490</v>
      </c>
      <c r="G153" s="147" t="s">
        <v>201</v>
      </c>
      <c r="H153" s="148">
        <v>21.413</v>
      </c>
      <c r="I153" s="149"/>
      <c r="J153" s="150">
        <f>ROUND(I153*H153,2)</f>
        <v>0</v>
      </c>
      <c r="K153" s="151"/>
      <c r="L153" s="32"/>
      <c r="M153" s="152" t="s">
        <v>1</v>
      </c>
      <c r="N153" s="153" t="s">
        <v>41</v>
      </c>
      <c r="P153" s="154">
        <f>O153*H153</f>
        <v>0</v>
      </c>
      <c r="Q153" s="154">
        <v>1.306E-2</v>
      </c>
      <c r="R153" s="154">
        <f>Q153*H153</f>
        <v>0.27965378000000002</v>
      </c>
      <c r="S153" s="154">
        <v>0</v>
      </c>
      <c r="T153" s="155">
        <f>S153*H153</f>
        <v>0</v>
      </c>
      <c r="AR153" s="156" t="s">
        <v>151</v>
      </c>
      <c r="AT153" s="156" t="s">
        <v>147</v>
      </c>
      <c r="AU153" s="156" t="s">
        <v>91</v>
      </c>
      <c r="AY153" s="17" t="s">
        <v>144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7" t="s">
        <v>91</v>
      </c>
      <c r="BK153" s="157">
        <f>ROUND(I153*H153,2)</f>
        <v>0</v>
      </c>
      <c r="BL153" s="17" t="s">
        <v>151</v>
      </c>
      <c r="BM153" s="156" t="s">
        <v>491</v>
      </c>
    </row>
    <row r="154" spans="2:65" s="12" customFormat="1" ht="10">
      <c r="B154" s="158"/>
      <c r="D154" s="159" t="s">
        <v>153</v>
      </c>
      <c r="E154" s="160" t="s">
        <v>1</v>
      </c>
      <c r="F154" s="161" t="s">
        <v>471</v>
      </c>
      <c r="H154" s="160" t="s">
        <v>1</v>
      </c>
      <c r="I154" s="162"/>
      <c r="L154" s="158"/>
      <c r="M154" s="163"/>
      <c r="T154" s="164"/>
      <c r="AT154" s="160" t="s">
        <v>153</v>
      </c>
      <c r="AU154" s="160" t="s">
        <v>91</v>
      </c>
      <c r="AV154" s="12" t="s">
        <v>83</v>
      </c>
      <c r="AW154" s="12" t="s">
        <v>31</v>
      </c>
      <c r="AX154" s="12" t="s">
        <v>75</v>
      </c>
      <c r="AY154" s="160" t="s">
        <v>144</v>
      </c>
    </row>
    <row r="155" spans="2:65" s="13" customFormat="1" ht="10">
      <c r="B155" s="165"/>
      <c r="D155" s="159" t="s">
        <v>153</v>
      </c>
      <c r="E155" s="166" t="s">
        <v>1</v>
      </c>
      <c r="F155" s="167" t="s">
        <v>472</v>
      </c>
      <c r="H155" s="168">
        <v>0.63</v>
      </c>
      <c r="I155" s="169"/>
      <c r="L155" s="165"/>
      <c r="M155" s="170"/>
      <c r="T155" s="171"/>
      <c r="AT155" s="166" t="s">
        <v>153</v>
      </c>
      <c r="AU155" s="166" t="s">
        <v>91</v>
      </c>
      <c r="AV155" s="13" t="s">
        <v>91</v>
      </c>
      <c r="AW155" s="13" t="s">
        <v>31</v>
      </c>
      <c r="AX155" s="13" t="s">
        <v>75</v>
      </c>
      <c r="AY155" s="166" t="s">
        <v>144</v>
      </c>
    </row>
    <row r="156" spans="2:65" s="12" customFormat="1" ht="10">
      <c r="B156" s="158"/>
      <c r="D156" s="159" t="s">
        <v>153</v>
      </c>
      <c r="E156" s="160" t="s">
        <v>1</v>
      </c>
      <c r="F156" s="161" t="s">
        <v>492</v>
      </c>
      <c r="H156" s="160" t="s">
        <v>1</v>
      </c>
      <c r="I156" s="162"/>
      <c r="L156" s="158"/>
      <c r="M156" s="163"/>
      <c r="T156" s="164"/>
      <c r="AT156" s="160" t="s">
        <v>153</v>
      </c>
      <c r="AU156" s="160" t="s">
        <v>91</v>
      </c>
      <c r="AV156" s="12" t="s">
        <v>83</v>
      </c>
      <c r="AW156" s="12" t="s">
        <v>31</v>
      </c>
      <c r="AX156" s="12" t="s">
        <v>75</v>
      </c>
      <c r="AY156" s="160" t="s">
        <v>144</v>
      </c>
    </row>
    <row r="157" spans="2:65" s="13" customFormat="1" ht="10">
      <c r="B157" s="165"/>
      <c r="D157" s="159" t="s">
        <v>153</v>
      </c>
      <c r="E157" s="166" t="s">
        <v>1</v>
      </c>
      <c r="F157" s="167" t="s">
        <v>493</v>
      </c>
      <c r="H157" s="168">
        <v>12.225</v>
      </c>
      <c r="I157" s="169"/>
      <c r="L157" s="165"/>
      <c r="M157" s="170"/>
      <c r="T157" s="171"/>
      <c r="AT157" s="166" t="s">
        <v>153</v>
      </c>
      <c r="AU157" s="166" t="s">
        <v>91</v>
      </c>
      <c r="AV157" s="13" t="s">
        <v>91</v>
      </c>
      <c r="AW157" s="13" t="s">
        <v>31</v>
      </c>
      <c r="AX157" s="13" t="s">
        <v>75</v>
      </c>
      <c r="AY157" s="166" t="s">
        <v>144</v>
      </c>
    </row>
    <row r="158" spans="2:65" s="13" customFormat="1" ht="10">
      <c r="B158" s="165"/>
      <c r="D158" s="159" t="s">
        <v>153</v>
      </c>
      <c r="E158" s="166" t="s">
        <v>1</v>
      </c>
      <c r="F158" s="167" t="s">
        <v>494</v>
      </c>
      <c r="H158" s="168">
        <v>8.5579999999999998</v>
      </c>
      <c r="I158" s="169"/>
      <c r="L158" s="165"/>
      <c r="M158" s="170"/>
      <c r="T158" s="171"/>
      <c r="AT158" s="166" t="s">
        <v>153</v>
      </c>
      <c r="AU158" s="166" t="s">
        <v>91</v>
      </c>
      <c r="AV158" s="13" t="s">
        <v>91</v>
      </c>
      <c r="AW158" s="13" t="s">
        <v>31</v>
      </c>
      <c r="AX158" s="13" t="s">
        <v>75</v>
      </c>
      <c r="AY158" s="166" t="s">
        <v>144</v>
      </c>
    </row>
    <row r="159" spans="2:65" s="14" customFormat="1" ht="10">
      <c r="B159" s="172"/>
      <c r="D159" s="159" t="s">
        <v>153</v>
      </c>
      <c r="E159" s="173" t="s">
        <v>1</v>
      </c>
      <c r="F159" s="174" t="s">
        <v>156</v>
      </c>
      <c r="H159" s="175">
        <v>21.413</v>
      </c>
      <c r="I159" s="176"/>
      <c r="L159" s="172"/>
      <c r="M159" s="177"/>
      <c r="T159" s="178"/>
      <c r="AT159" s="173" t="s">
        <v>153</v>
      </c>
      <c r="AU159" s="173" t="s">
        <v>91</v>
      </c>
      <c r="AV159" s="14" t="s">
        <v>151</v>
      </c>
      <c r="AW159" s="14" t="s">
        <v>31</v>
      </c>
      <c r="AX159" s="14" t="s">
        <v>83</v>
      </c>
      <c r="AY159" s="173" t="s">
        <v>144</v>
      </c>
    </row>
    <row r="160" spans="2:65" s="1" customFormat="1" ht="16.5" customHeight="1">
      <c r="B160" s="143"/>
      <c r="C160" s="144" t="s">
        <v>273</v>
      </c>
      <c r="D160" s="144" t="s">
        <v>147</v>
      </c>
      <c r="E160" s="145" t="s">
        <v>495</v>
      </c>
      <c r="F160" s="146" t="s">
        <v>496</v>
      </c>
      <c r="G160" s="147" t="s">
        <v>254</v>
      </c>
      <c r="H160" s="148">
        <v>42</v>
      </c>
      <c r="I160" s="149"/>
      <c r="J160" s="150">
        <f>ROUND(I160*H160,2)</f>
        <v>0</v>
      </c>
      <c r="K160" s="151"/>
      <c r="L160" s="32"/>
      <c r="M160" s="152" t="s">
        <v>1</v>
      </c>
      <c r="N160" s="153" t="s">
        <v>41</v>
      </c>
      <c r="P160" s="154">
        <f>O160*H160</f>
        <v>0</v>
      </c>
      <c r="Q160" s="154">
        <v>1.306E-2</v>
      </c>
      <c r="R160" s="154">
        <f>Q160*H160</f>
        <v>0.54852000000000001</v>
      </c>
      <c r="S160" s="154">
        <v>0</v>
      </c>
      <c r="T160" s="155">
        <f>S160*H160</f>
        <v>0</v>
      </c>
      <c r="AR160" s="156" t="s">
        <v>151</v>
      </c>
      <c r="AT160" s="156" t="s">
        <v>147</v>
      </c>
      <c r="AU160" s="156" t="s">
        <v>91</v>
      </c>
      <c r="AY160" s="17" t="s">
        <v>144</v>
      </c>
      <c r="BE160" s="157">
        <f>IF(N160="základná",J160,0)</f>
        <v>0</v>
      </c>
      <c r="BF160" s="157">
        <f>IF(N160="znížená",J160,0)</f>
        <v>0</v>
      </c>
      <c r="BG160" s="157">
        <f>IF(N160="zákl. prenesená",J160,0)</f>
        <v>0</v>
      </c>
      <c r="BH160" s="157">
        <f>IF(N160="zníž. prenesená",J160,0)</f>
        <v>0</v>
      </c>
      <c r="BI160" s="157">
        <f>IF(N160="nulová",J160,0)</f>
        <v>0</v>
      </c>
      <c r="BJ160" s="17" t="s">
        <v>91</v>
      </c>
      <c r="BK160" s="157">
        <f>ROUND(I160*H160,2)</f>
        <v>0</v>
      </c>
      <c r="BL160" s="17" t="s">
        <v>151</v>
      </c>
      <c r="BM160" s="156" t="s">
        <v>497</v>
      </c>
    </row>
    <row r="161" spans="2:65" s="12" customFormat="1" ht="10">
      <c r="B161" s="158"/>
      <c r="D161" s="159" t="s">
        <v>153</v>
      </c>
      <c r="E161" s="160" t="s">
        <v>1</v>
      </c>
      <c r="F161" s="161" t="s">
        <v>498</v>
      </c>
      <c r="H161" s="160" t="s">
        <v>1</v>
      </c>
      <c r="I161" s="162"/>
      <c r="L161" s="158"/>
      <c r="M161" s="163"/>
      <c r="T161" s="164"/>
      <c r="AT161" s="160" t="s">
        <v>153</v>
      </c>
      <c r="AU161" s="160" t="s">
        <v>91</v>
      </c>
      <c r="AV161" s="12" t="s">
        <v>83</v>
      </c>
      <c r="AW161" s="12" t="s">
        <v>31</v>
      </c>
      <c r="AX161" s="12" t="s">
        <v>75</v>
      </c>
      <c r="AY161" s="160" t="s">
        <v>144</v>
      </c>
    </row>
    <row r="162" spans="2:65" s="13" customFormat="1" ht="10">
      <c r="B162" s="165"/>
      <c r="D162" s="159" t="s">
        <v>153</v>
      </c>
      <c r="E162" s="166" t="s">
        <v>1</v>
      </c>
      <c r="F162" s="167" t="s">
        <v>208</v>
      </c>
      <c r="H162" s="168">
        <v>42</v>
      </c>
      <c r="I162" s="169"/>
      <c r="L162" s="165"/>
      <c r="M162" s="170"/>
      <c r="T162" s="171"/>
      <c r="AT162" s="166" t="s">
        <v>153</v>
      </c>
      <c r="AU162" s="166" t="s">
        <v>91</v>
      </c>
      <c r="AV162" s="13" t="s">
        <v>91</v>
      </c>
      <c r="AW162" s="13" t="s">
        <v>31</v>
      </c>
      <c r="AX162" s="13" t="s">
        <v>75</v>
      </c>
      <c r="AY162" s="166" t="s">
        <v>144</v>
      </c>
    </row>
    <row r="163" spans="2:65" s="14" customFormat="1" ht="10">
      <c r="B163" s="172"/>
      <c r="D163" s="159" t="s">
        <v>153</v>
      </c>
      <c r="E163" s="173" t="s">
        <v>1</v>
      </c>
      <c r="F163" s="174" t="s">
        <v>156</v>
      </c>
      <c r="H163" s="175">
        <v>42</v>
      </c>
      <c r="I163" s="176"/>
      <c r="L163" s="172"/>
      <c r="M163" s="177"/>
      <c r="T163" s="178"/>
      <c r="AT163" s="173" t="s">
        <v>153</v>
      </c>
      <c r="AU163" s="173" t="s">
        <v>91</v>
      </c>
      <c r="AV163" s="14" t="s">
        <v>151</v>
      </c>
      <c r="AW163" s="14" t="s">
        <v>31</v>
      </c>
      <c r="AX163" s="14" t="s">
        <v>83</v>
      </c>
      <c r="AY163" s="173" t="s">
        <v>144</v>
      </c>
    </row>
    <row r="164" spans="2:65" s="1" customFormat="1" ht="16.5" customHeight="1">
      <c r="B164" s="143"/>
      <c r="C164" s="144" t="s">
        <v>243</v>
      </c>
      <c r="D164" s="144" t="s">
        <v>147</v>
      </c>
      <c r="E164" s="145" t="s">
        <v>499</v>
      </c>
      <c r="F164" s="146" t="s">
        <v>500</v>
      </c>
      <c r="G164" s="147" t="s">
        <v>269</v>
      </c>
      <c r="H164" s="148">
        <v>187.9</v>
      </c>
      <c r="I164" s="149"/>
      <c r="J164" s="150">
        <f>ROUND(I164*H164,2)</f>
        <v>0</v>
      </c>
      <c r="K164" s="151"/>
      <c r="L164" s="32"/>
      <c r="M164" s="152" t="s">
        <v>1</v>
      </c>
      <c r="N164" s="153" t="s">
        <v>41</v>
      </c>
      <c r="P164" s="154">
        <f>O164*H164</f>
        <v>0</v>
      </c>
      <c r="Q164" s="154">
        <v>0</v>
      </c>
      <c r="R164" s="154">
        <f>Q164*H164</f>
        <v>0</v>
      </c>
      <c r="S164" s="154">
        <v>0</v>
      </c>
      <c r="T164" s="155">
        <f>S164*H164</f>
        <v>0</v>
      </c>
      <c r="AR164" s="156" t="s">
        <v>151</v>
      </c>
      <c r="AT164" s="156" t="s">
        <v>147</v>
      </c>
      <c r="AU164" s="156" t="s">
        <v>91</v>
      </c>
      <c r="AY164" s="17" t="s">
        <v>144</v>
      </c>
      <c r="BE164" s="157">
        <f>IF(N164="základná",J164,0)</f>
        <v>0</v>
      </c>
      <c r="BF164" s="157">
        <f>IF(N164="znížená",J164,0)</f>
        <v>0</v>
      </c>
      <c r="BG164" s="157">
        <f>IF(N164="zákl. prenesená",J164,0)</f>
        <v>0</v>
      </c>
      <c r="BH164" s="157">
        <f>IF(N164="zníž. prenesená",J164,0)</f>
        <v>0</v>
      </c>
      <c r="BI164" s="157">
        <f>IF(N164="nulová",J164,0)</f>
        <v>0</v>
      </c>
      <c r="BJ164" s="17" t="s">
        <v>91</v>
      </c>
      <c r="BK164" s="157">
        <f>ROUND(I164*H164,2)</f>
        <v>0</v>
      </c>
      <c r="BL164" s="17" t="s">
        <v>151</v>
      </c>
      <c r="BM164" s="156" t="s">
        <v>501</v>
      </c>
    </row>
    <row r="165" spans="2:65" s="12" customFormat="1" ht="10">
      <c r="B165" s="158"/>
      <c r="D165" s="159" t="s">
        <v>153</v>
      </c>
      <c r="E165" s="160" t="s">
        <v>1</v>
      </c>
      <c r="F165" s="161" t="s">
        <v>502</v>
      </c>
      <c r="H165" s="160" t="s">
        <v>1</v>
      </c>
      <c r="I165" s="162"/>
      <c r="L165" s="158"/>
      <c r="M165" s="163"/>
      <c r="T165" s="164"/>
      <c r="AT165" s="160" t="s">
        <v>153</v>
      </c>
      <c r="AU165" s="160" t="s">
        <v>91</v>
      </c>
      <c r="AV165" s="12" t="s">
        <v>83</v>
      </c>
      <c r="AW165" s="12" t="s">
        <v>31</v>
      </c>
      <c r="AX165" s="12" t="s">
        <v>75</v>
      </c>
      <c r="AY165" s="160" t="s">
        <v>144</v>
      </c>
    </row>
    <row r="166" spans="2:65" s="13" customFormat="1" ht="20">
      <c r="B166" s="165"/>
      <c r="D166" s="159" t="s">
        <v>153</v>
      </c>
      <c r="E166" s="166" t="s">
        <v>1</v>
      </c>
      <c r="F166" s="167" t="s">
        <v>503</v>
      </c>
      <c r="H166" s="168">
        <v>91.55</v>
      </c>
      <c r="I166" s="169"/>
      <c r="L166" s="165"/>
      <c r="M166" s="170"/>
      <c r="T166" s="171"/>
      <c r="AT166" s="166" t="s">
        <v>153</v>
      </c>
      <c r="AU166" s="166" t="s">
        <v>91</v>
      </c>
      <c r="AV166" s="13" t="s">
        <v>91</v>
      </c>
      <c r="AW166" s="13" t="s">
        <v>31</v>
      </c>
      <c r="AX166" s="13" t="s">
        <v>75</v>
      </c>
      <c r="AY166" s="166" t="s">
        <v>144</v>
      </c>
    </row>
    <row r="167" spans="2:65" s="13" customFormat="1" ht="10">
      <c r="B167" s="165"/>
      <c r="D167" s="159" t="s">
        <v>153</v>
      </c>
      <c r="E167" s="166" t="s">
        <v>1</v>
      </c>
      <c r="F167" s="167" t="s">
        <v>504</v>
      </c>
      <c r="H167" s="168">
        <v>96.35</v>
      </c>
      <c r="I167" s="169"/>
      <c r="L167" s="165"/>
      <c r="M167" s="170"/>
      <c r="T167" s="171"/>
      <c r="AT167" s="166" t="s">
        <v>153</v>
      </c>
      <c r="AU167" s="166" t="s">
        <v>91</v>
      </c>
      <c r="AV167" s="13" t="s">
        <v>91</v>
      </c>
      <c r="AW167" s="13" t="s">
        <v>31</v>
      </c>
      <c r="AX167" s="13" t="s">
        <v>75</v>
      </c>
      <c r="AY167" s="166" t="s">
        <v>144</v>
      </c>
    </row>
    <row r="168" spans="2:65" s="14" customFormat="1" ht="10">
      <c r="B168" s="172"/>
      <c r="D168" s="159" t="s">
        <v>153</v>
      </c>
      <c r="E168" s="173" t="s">
        <v>1</v>
      </c>
      <c r="F168" s="174" t="s">
        <v>156</v>
      </c>
      <c r="H168" s="175">
        <v>187.9</v>
      </c>
      <c r="I168" s="176"/>
      <c r="L168" s="172"/>
      <c r="M168" s="177"/>
      <c r="T168" s="178"/>
      <c r="AT168" s="173" t="s">
        <v>153</v>
      </c>
      <c r="AU168" s="173" t="s">
        <v>91</v>
      </c>
      <c r="AV168" s="14" t="s">
        <v>151</v>
      </c>
      <c r="AW168" s="14" t="s">
        <v>31</v>
      </c>
      <c r="AX168" s="14" t="s">
        <v>83</v>
      </c>
      <c r="AY168" s="173" t="s">
        <v>144</v>
      </c>
    </row>
    <row r="169" spans="2:65" s="1" customFormat="1" ht="33" customHeight="1">
      <c r="B169" s="143"/>
      <c r="C169" s="179" t="s">
        <v>249</v>
      </c>
      <c r="D169" s="179" t="s">
        <v>240</v>
      </c>
      <c r="E169" s="180" t="s">
        <v>505</v>
      </c>
      <c r="F169" s="181" t="s">
        <v>506</v>
      </c>
      <c r="G169" s="182" t="s">
        <v>269</v>
      </c>
      <c r="H169" s="183">
        <v>197.29499999999999</v>
      </c>
      <c r="I169" s="184"/>
      <c r="J169" s="185">
        <f>ROUND(I169*H169,2)</f>
        <v>0</v>
      </c>
      <c r="K169" s="186"/>
      <c r="L169" s="187"/>
      <c r="M169" s="188" t="s">
        <v>1</v>
      </c>
      <c r="N169" s="189" t="s">
        <v>41</v>
      </c>
      <c r="P169" s="154">
        <f>O169*H169</f>
        <v>0</v>
      </c>
      <c r="Q169" s="154">
        <v>1.4999999999999999E-4</v>
      </c>
      <c r="R169" s="154">
        <f>Q169*H169</f>
        <v>2.9594249999999996E-2</v>
      </c>
      <c r="S169" s="154">
        <v>0</v>
      </c>
      <c r="T169" s="155">
        <f>S169*H169</f>
        <v>0</v>
      </c>
      <c r="AR169" s="156" t="s">
        <v>243</v>
      </c>
      <c r="AT169" s="156" t="s">
        <v>240</v>
      </c>
      <c r="AU169" s="156" t="s">
        <v>91</v>
      </c>
      <c r="AY169" s="17" t="s">
        <v>144</v>
      </c>
      <c r="BE169" s="157">
        <f>IF(N169="základná",J169,0)</f>
        <v>0</v>
      </c>
      <c r="BF169" s="157">
        <f>IF(N169="znížená",J169,0)</f>
        <v>0</v>
      </c>
      <c r="BG169" s="157">
        <f>IF(N169="zákl. prenesená",J169,0)</f>
        <v>0</v>
      </c>
      <c r="BH169" s="157">
        <f>IF(N169="zníž. prenesená",J169,0)</f>
        <v>0</v>
      </c>
      <c r="BI169" s="157">
        <f>IF(N169="nulová",J169,0)</f>
        <v>0</v>
      </c>
      <c r="BJ169" s="17" t="s">
        <v>91</v>
      </c>
      <c r="BK169" s="157">
        <f>ROUND(I169*H169,2)</f>
        <v>0</v>
      </c>
      <c r="BL169" s="17" t="s">
        <v>151</v>
      </c>
      <c r="BM169" s="156" t="s">
        <v>507</v>
      </c>
    </row>
    <row r="170" spans="2:65" s="13" customFormat="1" ht="10">
      <c r="B170" s="165"/>
      <c r="D170" s="159" t="s">
        <v>153</v>
      </c>
      <c r="F170" s="167" t="s">
        <v>508</v>
      </c>
      <c r="H170" s="168">
        <v>197.29499999999999</v>
      </c>
      <c r="I170" s="169"/>
      <c r="L170" s="165"/>
      <c r="M170" s="170"/>
      <c r="T170" s="171"/>
      <c r="AT170" s="166" t="s">
        <v>153</v>
      </c>
      <c r="AU170" s="166" t="s">
        <v>91</v>
      </c>
      <c r="AV170" s="13" t="s">
        <v>91</v>
      </c>
      <c r="AW170" s="13" t="s">
        <v>3</v>
      </c>
      <c r="AX170" s="13" t="s">
        <v>83</v>
      </c>
      <c r="AY170" s="166" t="s">
        <v>144</v>
      </c>
    </row>
    <row r="171" spans="2:65" s="1" customFormat="1" ht="16.5" customHeight="1">
      <c r="B171" s="143"/>
      <c r="C171" s="144" t="s">
        <v>509</v>
      </c>
      <c r="D171" s="144" t="s">
        <v>147</v>
      </c>
      <c r="E171" s="145" t="s">
        <v>510</v>
      </c>
      <c r="F171" s="146" t="s">
        <v>500</v>
      </c>
      <c r="G171" s="147" t="s">
        <v>269</v>
      </c>
      <c r="H171" s="148">
        <v>31.8</v>
      </c>
      <c r="I171" s="149"/>
      <c r="J171" s="150">
        <f>ROUND(I171*H171,2)</f>
        <v>0</v>
      </c>
      <c r="K171" s="151"/>
      <c r="L171" s="32"/>
      <c r="M171" s="152" t="s">
        <v>1</v>
      </c>
      <c r="N171" s="153" t="s">
        <v>41</v>
      </c>
      <c r="P171" s="154">
        <f>O171*H171</f>
        <v>0</v>
      </c>
      <c r="Q171" s="154">
        <v>0</v>
      </c>
      <c r="R171" s="154">
        <f>Q171*H171</f>
        <v>0</v>
      </c>
      <c r="S171" s="154">
        <v>0</v>
      </c>
      <c r="T171" s="155">
        <f>S171*H171</f>
        <v>0</v>
      </c>
      <c r="AR171" s="156" t="s">
        <v>151</v>
      </c>
      <c r="AT171" s="156" t="s">
        <v>147</v>
      </c>
      <c r="AU171" s="156" t="s">
        <v>91</v>
      </c>
      <c r="AY171" s="17" t="s">
        <v>144</v>
      </c>
      <c r="BE171" s="157">
        <f>IF(N171="základná",J171,0)</f>
        <v>0</v>
      </c>
      <c r="BF171" s="157">
        <f>IF(N171="znížená",J171,0)</f>
        <v>0</v>
      </c>
      <c r="BG171" s="157">
        <f>IF(N171="zákl. prenesená",J171,0)</f>
        <v>0</v>
      </c>
      <c r="BH171" s="157">
        <f>IF(N171="zníž. prenesená",J171,0)</f>
        <v>0</v>
      </c>
      <c r="BI171" s="157">
        <f>IF(N171="nulová",J171,0)</f>
        <v>0</v>
      </c>
      <c r="BJ171" s="17" t="s">
        <v>91</v>
      </c>
      <c r="BK171" s="157">
        <f>ROUND(I171*H171,2)</f>
        <v>0</v>
      </c>
      <c r="BL171" s="17" t="s">
        <v>151</v>
      </c>
      <c r="BM171" s="156" t="s">
        <v>511</v>
      </c>
    </row>
    <row r="172" spans="2:65" s="12" customFormat="1" ht="10">
      <c r="B172" s="158"/>
      <c r="D172" s="159" t="s">
        <v>153</v>
      </c>
      <c r="E172" s="160" t="s">
        <v>1</v>
      </c>
      <c r="F172" s="161" t="s">
        <v>512</v>
      </c>
      <c r="H172" s="160" t="s">
        <v>1</v>
      </c>
      <c r="I172" s="162"/>
      <c r="L172" s="158"/>
      <c r="M172" s="163"/>
      <c r="T172" s="164"/>
      <c r="AT172" s="160" t="s">
        <v>153</v>
      </c>
      <c r="AU172" s="160" t="s">
        <v>91</v>
      </c>
      <c r="AV172" s="12" t="s">
        <v>83</v>
      </c>
      <c r="AW172" s="12" t="s">
        <v>31</v>
      </c>
      <c r="AX172" s="12" t="s">
        <v>75</v>
      </c>
      <c r="AY172" s="160" t="s">
        <v>144</v>
      </c>
    </row>
    <row r="173" spans="2:65" s="13" customFormat="1" ht="10">
      <c r="B173" s="165"/>
      <c r="D173" s="159" t="s">
        <v>153</v>
      </c>
      <c r="E173" s="166" t="s">
        <v>1</v>
      </c>
      <c r="F173" s="167" t="s">
        <v>513</v>
      </c>
      <c r="H173" s="168">
        <v>17.350000000000001</v>
      </c>
      <c r="I173" s="169"/>
      <c r="L173" s="165"/>
      <c r="M173" s="170"/>
      <c r="T173" s="171"/>
      <c r="AT173" s="166" t="s">
        <v>153</v>
      </c>
      <c r="AU173" s="166" t="s">
        <v>91</v>
      </c>
      <c r="AV173" s="13" t="s">
        <v>91</v>
      </c>
      <c r="AW173" s="13" t="s">
        <v>31</v>
      </c>
      <c r="AX173" s="13" t="s">
        <v>75</v>
      </c>
      <c r="AY173" s="166" t="s">
        <v>144</v>
      </c>
    </row>
    <row r="174" spans="2:65" s="13" customFormat="1" ht="10">
      <c r="B174" s="165"/>
      <c r="D174" s="159" t="s">
        <v>153</v>
      </c>
      <c r="E174" s="166" t="s">
        <v>1</v>
      </c>
      <c r="F174" s="167" t="s">
        <v>514</v>
      </c>
      <c r="H174" s="168">
        <v>14.45</v>
      </c>
      <c r="I174" s="169"/>
      <c r="L174" s="165"/>
      <c r="M174" s="170"/>
      <c r="T174" s="171"/>
      <c r="AT174" s="166" t="s">
        <v>153</v>
      </c>
      <c r="AU174" s="166" t="s">
        <v>91</v>
      </c>
      <c r="AV174" s="13" t="s">
        <v>91</v>
      </c>
      <c r="AW174" s="13" t="s">
        <v>31</v>
      </c>
      <c r="AX174" s="13" t="s">
        <v>75</v>
      </c>
      <c r="AY174" s="166" t="s">
        <v>144</v>
      </c>
    </row>
    <row r="175" spans="2:65" s="14" customFormat="1" ht="10">
      <c r="B175" s="172"/>
      <c r="D175" s="159" t="s">
        <v>153</v>
      </c>
      <c r="E175" s="173" t="s">
        <v>1</v>
      </c>
      <c r="F175" s="174" t="s">
        <v>156</v>
      </c>
      <c r="H175" s="175">
        <v>31.8</v>
      </c>
      <c r="I175" s="176"/>
      <c r="L175" s="172"/>
      <c r="M175" s="177"/>
      <c r="T175" s="178"/>
      <c r="AT175" s="173" t="s">
        <v>153</v>
      </c>
      <c r="AU175" s="173" t="s">
        <v>91</v>
      </c>
      <c r="AV175" s="14" t="s">
        <v>151</v>
      </c>
      <c r="AW175" s="14" t="s">
        <v>31</v>
      </c>
      <c r="AX175" s="14" t="s">
        <v>83</v>
      </c>
      <c r="AY175" s="173" t="s">
        <v>144</v>
      </c>
    </row>
    <row r="176" spans="2:65" s="1" customFormat="1" ht="37.75" customHeight="1">
      <c r="B176" s="143"/>
      <c r="C176" s="179" t="s">
        <v>515</v>
      </c>
      <c r="D176" s="179" t="s">
        <v>240</v>
      </c>
      <c r="E176" s="180" t="s">
        <v>516</v>
      </c>
      <c r="F176" s="181" t="s">
        <v>517</v>
      </c>
      <c r="G176" s="182" t="s">
        <v>269</v>
      </c>
      <c r="H176" s="183">
        <v>31.8</v>
      </c>
      <c r="I176" s="184"/>
      <c r="J176" s="185">
        <f>ROUND(I176*H176,2)</f>
        <v>0</v>
      </c>
      <c r="K176" s="186"/>
      <c r="L176" s="187"/>
      <c r="M176" s="188" t="s">
        <v>1</v>
      </c>
      <c r="N176" s="189" t="s">
        <v>41</v>
      </c>
      <c r="P176" s="154">
        <f>O176*H176</f>
        <v>0</v>
      </c>
      <c r="Q176" s="154">
        <v>2.0000000000000001E-4</v>
      </c>
      <c r="R176" s="154">
        <f>Q176*H176</f>
        <v>6.3600000000000002E-3</v>
      </c>
      <c r="S176" s="154">
        <v>0</v>
      </c>
      <c r="T176" s="155">
        <f>S176*H176</f>
        <v>0</v>
      </c>
      <c r="AR176" s="156" t="s">
        <v>243</v>
      </c>
      <c r="AT176" s="156" t="s">
        <v>240</v>
      </c>
      <c r="AU176" s="156" t="s">
        <v>91</v>
      </c>
      <c r="AY176" s="17" t="s">
        <v>144</v>
      </c>
      <c r="BE176" s="157">
        <f>IF(N176="základná",J176,0)</f>
        <v>0</v>
      </c>
      <c r="BF176" s="157">
        <f>IF(N176="znížená",J176,0)</f>
        <v>0</v>
      </c>
      <c r="BG176" s="157">
        <f>IF(N176="zákl. prenesená",J176,0)</f>
        <v>0</v>
      </c>
      <c r="BH176" s="157">
        <f>IF(N176="zníž. prenesená",J176,0)</f>
        <v>0</v>
      </c>
      <c r="BI176" s="157">
        <f>IF(N176="nulová",J176,0)</f>
        <v>0</v>
      </c>
      <c r="BJ176" s="17" t="s">
        <v>91</v>
      </c>
      <c r="BK176" s="157">
        <f>ROUND(I176*H176,2)</f>
        <v>0</v>
      </c>
      <c r="BL176" s="17" t="s">
        <v>151</v>
      </c>
      <c r="BM176" s="156" t="s">
        <v>518</v>
      </c>
    </row>
    <row r="177" spans="2:65" s="1" customFormat="1" ht="24.15" customHeight="1">
      <c r="B177" s="143"/>
      <c r="C177" s="144" t="s">
        <v>279</v>
      </c>
      <c r="D177" s="144" t="s">
        <v>147</v>
      </c>
      <c r="E177" s="145" t="s">
        <v>519</v>
      </c>
      <c r="F177" s="146" t="s">
        <v>520</v>
      </c>
      <c r="G177" s="147" t="s">
        <v>201</v>
      </c>
      <c r="H177" s="148">
        <v>209.08</v>
      </c>
      <c r="I177" s="149"/>
      <c r="J177" s="150">
        <f>ROUND(I177*H177,2)</f>
        <v>0</v>
      </c>
      <c r="K177" s="151"/>
      <c r="L177" s="32"/>
      <c r="M177" s="152" t="s">
        <v>1</v>
      </c>
      <c r="N177" s="153" t="s">
        <v>41</v>
      </c>
      <c r="P177" s="154">
        <f>O177*H177</f>
        <v>0</v>
      </c>
      <c r="Q177" s="154">
        <v>2.6009999999999998E-2</v>
      </c>
      <c r="R177" s="154">
        <f>Q177*H177</f>
        <v>5.4381708</v>
      </c>
      <c r="S177" s="154">
        <v>0</v>
      </c>
      <c r="T177" s="155">
        <f>S177*H177</f>
        <v>0</v>
      </c>
      <c r="AR177" s="156" t="s">
        <v>151</v>
      </c>
      <c r="AT177" s="156" t="s">
        <v>147</v>
      </c>
      <c r="AU177" s="156" t="s">
        <v>91</v>
      </c>
      <c r="AY177" s="17" t="s">
        <v>144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7" t="s">
        <v>91</v>
      </c>
      <c r="BK177" s="157">
        <f>ROUND(I177*H177,2)</f>
        <v>0</v>
      </c>
      <c r="BL177" s="17" t="s">
        <v>151</v>
      </c>
      <c r="BM177" s="156" t="s">
        <v>521</v>
      </c>
    </row>
    <row r="178" spans="2:65" s="12" customFormat="1" ht="10">
      <c r="B178" s="158"/>
      <c r="D178" s="159" t="s">
        <v>153</v>
      </c>
      <c r="E178" s="160" t="s">
        <v>1</v>
      </c>
      <c r="F178" s="161" t="s">
        <v>522</v>
      </c>
      <c r="H178" s="160" t="s">
        <v>1</v>
      </c>
      <c r="I178" s="162"/>
      <c r="L178" s="158"/>
      <c r="M178" s="163"/>
      <c r="T178" s="164"/>
      <c r="AT178" s="160" t="s">
        <v>153</v>
      </c>
      <c r="AU178" s="160" t="s">
        <v>91</v>
      </c>
      <c r="AV178" s="12" t="s">
        <v>83</v>
      </c>
      <c r="AW178" s="12" t="s">
        <v>31</v>
      </c>
      <c r="AX178" s="12" t="s">
        <v>75</v>
      </c>
      <c r="AY178" s="160" t="s">
        <v>144</v>
      </c>
    </row>
    <row r="179" spans="2:65" s="13" customFormat="1" ht="10">
      <c r="B179" s="165"/>
      <c r="D179" s="159" t="s">
        <v>153</v>
      </c>
      <c r="E179" s="166" t="s">
        <v>1</v>
      </c>
      <c r="F179" s="167" t="s">
        <v>523</v>
      </c>
      <c r="H179" s="168">
        <v>11.91</v>
      </c>
      <c r="I179" s="169"/>
      <c r="L179" s="165"/>
      <c r="M179" s="170"/>
      <c r="T179" s="171"/>
      <c r="AT179" s="166" t="s">
        <v>153</v>
      </c>
      <c r="AU179" s="166" t="s">
        <v>91</v>
      </c>
      <c r="AV179" s="13" t="s">
        <v>91</v>
      </c>
      <c r="AW179" s="13" t="s">
        <v>31</v>
      </c>
      <c r="AX179" s="13" t="s">
        <v>75</v>
      </c>
      <c r="AY179" s="166" t="s">
        <v>144</v>
      </c>
    </row>
    <row r="180" spans="2:65" s="12" customFormat="1" ht="10">
      <c r="B180" s="158"/>
      <c r="D180" s="159" t="s">
        <v>153</v>
      </c>
      <c r="E180" s="160" t="s">
        <v>1</v>
      </c>
      <c r="F180" s="161" t="s">
        <v>524</v>
      </c>
      <c r="H180" s="160" t="s">
        <v>1</v>
      </c>
      <c r="I180" s="162"/>
      <c r="L180" s="158"/>
      <c r="M180" s="163"/>
      <c r="T180" s="164"/>
      <c r="AT180" s="160" t="s">
        <v>153</v>
      </c>
      <c r="AU180" s="160" t="s">
        <v>91</v>
      </c>
      <c r="AV180" s="12" t="s">
        <v>83</v>
      </c>
      <c r="AW180" s="12" t="s">
        <v>31</v>
      </c>
      <c r="AX180" s="12" t="s">
        <v>75</v>
      </c>
      <c r="AY180" s="160" t="s">
        <v>144</v>
      </c>
    </row>
    <row r="181" spans="2:65" s="13" customFormat="1" ht="10">
      <c r="B181" s="165"/>
      <c r="D181" s="159" t="s">
        <v>153</v>
      </c>
      <c r="E181" s="166" t="s">
        <v>1</v>
      </c>
      <c r="F181" s="167" t="s">
        <v>525</v>
      </c>
      <c r="H181" s="168">
        <v>29.32</v>
      </c>
      <c r="I181" s="169"/>
      <c r="L181" s="165"/>
      <c r="M181" s="170"/>
      <c r="T181" s="171"/>
      <c r="AT181" s="166" t="s">
        <v>153</v>
      </c>
      <c r="AU181" s="166" t="s">
        <v>91</v>
      </c>
      <c r="AV181" s="13" t="s">
        <v>91</v>
      </c>
      <c r="AW181" s="13" t="s">
        <v>31</v>
      </c>
      <c r="AX181" s="13" t="s">
        <v>75</v>
      </c>
      <c r="AY181" s="166" t="s">
        <v>144</v>
      </c>
    </row>
    <row r="182" spans="2:65" s="12" customFormat="1" ht="10">
      <c r="B182" s="158"/>
      <c r="D182" s="159" t="s">
        <v>153</v>
      </c>
      <c r="E182" s="160" t="s">
        <v>1</v>
      </c>
      <c r="F182" s="161" t="s">
        <v>526</v>
      </c>
      <c r="H182" s="160" t="s">
        <v>1</v>
      </c>
      <c r="I182" s="162"/>
      <c r="L182" s="158"/>
      <c r="M182" s="163"/>
      <c r="T182" s="164"/>
      <c r="AT182" s="160" t="s">
        <v>153</v>
      </c>
      <c r="AU182" s="160" t="s">
        <v>91</v>
      </c>
      <c r="AV182" s="12" t="s">
        <v>83</v>
      </c>
      <c r="AW182" s="12" t="s">
        <v>31</v>
      </c>
      <c r="AX182" s="12" t="s">
        <v>75</v>
      </c>
      <c r="AY182" s="160" t="s">
        <v>144</v>
      </c>
    </row>
    <row r="183" spans="2:65" s="13" customFormat="1" ht="10">
      <c r="B183" s="165"/>
      <c r="D183" s="159" t="s">
        <v>153</v>
      </c>
      <c r="E183" s="166" t="s">
        <v>1</v>
      </c>
      <c r="F183" s="167" t="s">
        <v>527</v>
      </c>
      <c r="H183" s="168">
        <v>167.85</v>
      </c>
      <c r="I183" s="169"/>
      <c r="L183" s="165"/>
      <c r="M183" s="170"/>
      <c r="T183" s="171"/>
      <c r="AT183" s="166" t="s">
        <v>153</v>
      </c>
      <c r="AU183" s="166" t="s">
        <v>91</v>
      </c>
      <c r="AV183" s="13" t="s">
        <v>91</v>
      </c>
      <c r="AW183" s="13" t="s">
        <v>31</v>
      </c>
      <c r="AX183" s="13" t="s">
        <v>75</v>
      </c>
      <c r="AY183" s="166" t="s">
        <v>144</v>
      </c>
    </row>
    <row r="184" spans="2:65" s="14" customFormat="1" ht="10">
      <c r="B184" s="172"/>
      <c r="D184" s="159" t="s">
        <v>153</v>
      </c>
      <c r="E184" s="173" t="s">
        <v>1</v>
      </c>
      <c r="F184" s="174" t="s">
        <v>156</v>
      </c>
      <c r="H184" s="175">
        <v>209.08</v>
      </c>
      <c r="I184" s="176"/>
      <c r="L184" s="172"/>
      <c r="M184" s="177"/>
      <c r="T184" s="178"/>
      <c r="AT184" s="173" t="s">
        <v>153</v>
      </c>
      <c r="AU184" s="173" t="s">
        <v>91</v>
      </c>
      <c r="AV184" s="14" t="s">
        <v>151</v>
      </c>
      <c r="AW184" s="14" t="s">
        <v>31</v>
      </c>
      <c r="AX184" s="14" t="s">
        <v>83</v>
      </c>
      <c r="AY184" s="173" t="s">
        <v>144</v>
      </c>
    </row>
    <row r="185" spans="2:65" s="1" customFormat="1" ht="21.75" customHeight="1">
      <c r="B185" s="143"/>
      <c r="C185" s="144" t="s">
        <v>283</v>
      </c>
      <c r="D185" s="144" t="s">
        <v>147</v>
      </c>
      <c r="E185" s="145" t="s">
        <v>528</v>
      </c>
      <c r="F185" s="146" t="s">
        <v>529</v>
      </c>
      <c r="G185" s="147" t="s">
        <v>201</v>
      </c>
      <c r="H185" s="148">
        <v>5.7229999999999999</v>
      </c>
      <c r="I185" s="149"/>
      <c r="J185" s="150">
        <f>ROUND(I185*H185,2)</f>
        <v>0</v>
      </c>
      <c r="K185" s="151"/>
      <c r="L185" s="32"/>
      <c r="M185" s="152" t="s">
        <v>1</v>
      </c>
      <c r="N185" s="153" t="s">
        <v>41</v>
      </c>
      <c r="P185" s="154">
        <f>O185*H185</f>
        <v>0</v>
      </c>
      <c r="Q185" s="154">
        <v>6.1800000000000001E-2</v>
      </c>
      <c r="R185" s="154">
        <f>Q185*H185</f>
        <v>0.35368139999999998</v>
      </c>
      <c r="S185" s="154">
        <v>0</v>
      </c>
      <c r="T185" s="155">
        <f>S185*H185</f>
        <v>0</v>
      </c>
      <c r="AR185" s="156" t="s">
        <v>151</v>
      </c>
      <c r="AT185" s="156" t="s">
        <v>147</v>
      </c>
      <c r="AU185" s="156" t="s">
        <v>91</v>
      </c>
      <c r="AY185" s="17" t="s">
        <v>144</v>
      </c>
      <c r="BE185" s="157">
        <f>IF(N185="základná",J185,0)</f>
        <v>0</v>
      </c>
      <c r="BF185" s="157">
        <f>IF(N185="znížená",J185,0)</f>
        <v>0</v>
      </c>
      <c r="BG185" s="157">
        <f>IF(N185="zákl. prenesená",J185,0)</f>
        <v>0</v>
      </c>
      <c r="BH185" s="157">
        <f>IF(N185="zníž. prenesená",J185,0)</f>
        <v>0</v>
      </c>
      <c r="BI185" s="157">
        <f>IF(N185="nulová",J185,0)</f>
        <v>0</v>
      </c>
      <c r="BJ185" s="17" t="s">
        <v>91</v>
      </c>
      <c r="BK185" s="157">
        <f>ROUND(I185*H185,2)</f>
        <v>0</v>
      </c>
      <c r="BL185" s="17" t="s">
        <v>151</v>
      </c>
      <c r="BM185" s="156" t="s">
        <v>530</v>
      </c>
    </row>
    <row r="186" spans="2:65" s="12" customFormat="1" ht="10">
      <c r="B186" s="158"/>
      <c r="D186" s="159" t="s">
        <v>153</v>
      </c>
      <c r="E186" s="160" t="s">
        <v>1</v>
      </c>
      <c r="F186" s="161" t="s">
        <v>531</v>
      </c>
      <c r="H186" s="160" t="s">
        <v>1</v>
      </c>
      <c r="I186" s="162"/>
      <c r="L186" s="158"/>
      <c r="M186" s="163"/>
      <c r="T186" s="164"/>
      <c r="AT186" s="160" t="s">
        <v>153</v>
      </c>
      <c r="AU186" s="160" t="s">
        <v>91</v>
      </c>
      <c r="AV186" s="12" t="s">
        <v>83</v>
      </c>
      <c r="AW186" s="12" t="s">
        <v>31</v>
      </c>
      <c r="AX186" s="12" t="s">
        <v>75</v>
      </c>
      <c r="AY186" s="160" t="s">
        <v>144</v>
      </c>
    </row>
    <row r="187" spans="2:65" s="13" customFormat="1" ht="10">
      <c r="B187" s="165"/>
      <c r="D187" s="159" t="s">
        <v>153</v>
      </c>
      <c r="E187" s="166" t="s">
        <v>1</v>
      </c>
      <c r="F187" s="167" t="s">
        <v>532</v>
      </c>
      <c r="H187" s="168">
        <v>5.7229999999999999</v>
      </c>
      <c r="I187" s="169"/>
      <c r="L187" s="165"/>
      <c r="M187" s="170"/>
      <c r="T187" s="171"/>
      <c r="AT187" s="166" t="s">
        <v>153</v>
      </c>
      <c r="AU187" s="166" t="s">
        <v>91</v>
      </c>
      <c r="AV187" s="13" t="s">
        <v>91</v>
      </c>
      <c r="AW187" s="13" t="s">
        <v>31</v>
      </c>
      <c r="AX187" s="13" t="s">
        <v>75</v>
      </c>
      <c r="AY187" s="166" t="s">
        <v>144</v>
      </c>
    </row>
    <row r="188" spans="2:65" s="14" customFormat="1" ht="10">
      <c r="B188" s="172"/>
      <c r="D188" s="159" t="s">
        <v>153</v>
      </c>
      <c r="E188" s="173" t="s">
        <v>1</v>
      </c>
      <c r="F188" s="174" t="s">
        <v>156</v>
      </c>
      <c r="H188" s="175">
        <v>5.7229999999999999</v>
      </c>
      <c r="I188" s="176"/>
      <c r="L188" s="172"/>
      <c r="M188" s="177"/>
      <c r="T188" s="178"/>
      <c r="AT188" s="173" t="s">
        <v>153</v>
      </c>
      <c r="AU188" s="173" t="s">
        <v>91</v>
      </c>
      <c r="AV188" s="14" t="s">
        <v>151</v>
      </c>
      <c r="AW188" s="14" t="s">
        <v>31</v>
      </c>
      <c r="AX188" s="14" t="s">
        <v>83</v>
      </c>
      <c r="AY188" s="173" t="s">
        <v>144</v>
      </c>
    </row>
    <row r="189" spans="2:65" s="11" customFormat="1" ht="22.75" customHeight="1">
      <c r="B189" s="131"/>
      <c r="D189" s="132" t="s">
        <v>74</v>
      </c>
      <c r="E189" s="141" t="s">
        <v>249</v>
      </c>
      <c r="F189" s="141" t="s">
        <v>250</v>
      </c>
      <c r="I189" s="134"/>
      <c r="J189" s="142">
        <f>BK189</f>
        <v>0</v>
      </c>
      <c r="L189" s="131"/>
      <c r="M189" s="136"/>
      <c r="P189" s="137">
        <f>SUM(P190:P280)</f>
        <v>0</v>
      </c>
      <c r="R189" s="137">
        <f>SUM(R190:R280)</f>
        <v>2.6567249999999997E-2</v>
      </c>
      <c r="T189" s="138">
        <f>SUM(T190:T280)</f>
        <v>55.408657600000005</v>
      </c>
      <c r="AR189" s="132" t="s">
        <v>83</v>
      </c>
      <c r="AT189" s="139" t="s">
        <v>74</v>
      </c>
      <c r="AU189" s="139" t="s">
        <v>83</v>
      </c>
      <c r="AY189" s="132" t="s">
        <v>144</v>
      </c>
      <c r="BK189" s="140">
        <f>SUM(BK190:BK280)</f>
        <v>0</v>
      </c>
    </row>
    <row r="190" spans="2:65" s="1" customFormat="1" ht="16.5" customHeight="1">
      <c r="B190" s="143"/>
      <c r="C190" s="144" t="s">
        <v>245</v>
      </c>
      <c r="D190" s="144" t="s">
        <v>147</v>
      </c>
      <c r="E190" s="145" t="s">
        <v>533</v>
      </c>
      <c r="F190" s="146" t="s">
        <v>534</v>
      </c>
      <c r="G190" s="147" t="s">
        <v>201</v>
      </c>
      <c r="H190" s="148">
        <v>427.50400000000002</v>
      </c>
      <c r="I190" s="149"/>
      <c r="J190" s="150">
        <f>ROUND(I190*H190,2)</f>
        <v>0</v>
      </c>
      <c r="K190" s="151"/>
      <c r="L190" s="32"/>
      <c r="M190" s="152" t="s">
        <v>1</v>
      </c>
      <c r="N190" s="153" t="s">
        <v>41</v>
      </c>
      <c r="P190" s="154">
        <f>O190*H190</f>
        <v>0</v>
      </c>
      <c r="Q190" s="154">
        <v>5.0000000000000002E-5</v>
      </c>
      <c r="R190" s="154">
        <f>Q190*H190</f>
        <v>2.13752E-2</v>
      </c>
      <c r="S190" s="154">
        <v>0</v>
      </c>
      <c r="T190" s="155">
        <f>S190*H190</f>
        <v>0</v>
      </c>
      <c r="AR190" s="156" t="s">
        <v>151</v>
      </c>
      <c r="AT190" s="156" t="s">
        <v>147</v>
      </c>
      <c r="AU190" s="156" t="s">
        <v>91</v>
      </c>
      <c r="AY190" s="17" t="s">
        <v>144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7" t="s">
        <v>91</v>
      </c>
      <c r="BK190" s="157">
        <f>ROUND(I190*H190,2)</f>
        <v>0</v>
      </c>
      <c r="BL190" s="17" t="s">
        <v>151</v>
      </c>
      <c r="BM190" s="156" t="s">
        <v>535</v>
      </c>
    </row>
    <row r="191" spans="2:65" s="12" customFormat="1" ht="10">
      <c r="B191" s="158"/>
      <c r="D191" s="159" t="s">
        <v>153</v>
      </c>
      <c r="E191" s="160" t="s">
        <v>1</v>
      </c>
      <c r="F191" s="161" t="s">
        <v>536</v>
      </c>
      <c r="H191" s="160" t="s">
        <v>1</v>
      </c>
      <c r="I191" s="162"/>
      <c r="L191" s="158"/>
      <c r="M191" s="163"/>
      <c r="T191" s="164"/>
      <c r="AT191" s="160" t="s">
        <v>153</v>
      </c>
      <c r="AU191" s="160" t="s">
        <v>91</v>
      </c>
      <c r="AV191" s="12" t="s">
        <v>83</v>
      </c>
      <c r="AW191" s="12" t="s">
        <v>31</v>
      </c>
      <c r="AX191" s="12" t="s">
        <v>75</v>
      </c>
      <c r="AY191" s="160" t="s">
        <v>144</v>
      </c>
    </row>
    <row r="192" spans="2:65" s="13" customFormat="1" ht="10">
      <c r="B192" s="165"/>
      <c r="D192" s="159" t="s">
        <v>153</v>
      </c>
      <c r="E192" s="166" t="s">
        <v>1</v>
      </c>
      <c r="F192" s="167" t="s">
        <v>537</v>
      </c>
      <c r="H192" s="168">
        <v>257.875</v>
      </c>
      <c r="I192" s="169"/>
      <c r="L192" s="165"/>
      <c r="M192" s="170"/>
      <c r="T192" s="171"/>
      <c r="AT192" s="166" t="s">
        <v>153</v>
      </c>
      <c r="AU192" s="166" t="s">
        <v>91</v>
      </c>
      <c r="AV192" s="13" t="s">
        <v>91</v>
      </c>
      <c r="AW192" s="13" t="s">
        <v>31</v>
      </c>
      <c r="AX192" s="13" t="s">
        <v>75</v>
      </c>
      <c r="AY192" s="166" t="s">
        <v>144</v>
      </c>
    </row>
    <row r="193" spans="2:65" s="12" customFormat="1" ht="10">
      <c r="B193" s="158"/>
      <c r="D193" s="159" t="s">
        <v>153</v>
      </c>
      <c r="E193" s="160" t="s">
        <v>1</v>
      </c>
      <c r="F193" s="161" t="s">
        <v>538</v>
      </c>
      <c r="H193" s="160" t="s">
        <v>1</v>
      </c>
      <c r="I193" s="162"/>
      <c r="L193" s="158"/>
      <c r="M193" s="163"/>
      <c r="T193" s="164"/>
      <c r="AT193" s="160" t="s">
        <v>153</v>
      </c>
      <c r="AU193" s="160" t="s">
        <v>91</v>
      </c>
      <c r="AV193" s="12" t="s">
        <v>83</v>
      </c>
      <c r="AW193" s="12" t="s">
        <v>31</v>
      </c>
      <c r="AX193" s="12" t="s">
        <v>75</v>
      </c>
      <c r="AY193" s="160" t="s">
        <v>144</v>
      </c>
    </row>
    <row r="194" spans="2:65" s="13" customFormat="1" ht="10">
      <c r="B194" s="165"/>
      <c r="D194" s="159" t="s">
        <v>153</v>
      </c>
      <c r="E194" s="166" t="s">
        <v>1</v>
      </c>
      <c r="F194" s="167" t="s">
        <v>539</v>
      </c>
      <c r="H194" s="168">
        <v>169.62899999999999</v>
      </c>
      <c r="I194" s="169"/>
      <c r="L194" s="165"/>
      <c r="M194" s="170"/>
      <c r="T194" s="171"/>
      <c r="AT194" s="166" t="s">
        <v>153</v>
      </c>
      <c r="AU194" s="166" t="s">
        <v>91</v>
      </c>
      <c r="AV194" s="13" t="s">
        <v>91</v>
      </c>
      <c r="AW194" s="13" t="s">
        <v>31</v>
      </c>
      <c r="AX194" s="13" t="s">
        <v>75</v>
      </c>
      <c r="AY194" s="166" t="s">
        <v>144</v>
      </c>
    </row>
    <row r="195" spans="2:65" s="14" customFormat="1" ht="10">
      <c r="B195" s="172"/>
      <c r="D195" s="159" t="s">
        <v>153</v>
      </c>
      <c r="E195" s="173" t="s">
        <v>1</v>
      </c>
      <c r="F195" s="174" t="s">
        <v>156</v>
      </c>
      <c r="H195" s="175">
        <v>427.50400000000002</v>
      </c>
      <c r="I195" s="176"/>
      <c r="L195" s="172"/>
      <c r="M195" s="177"/>
      <c r="T195" s="178"/>
      <c r="AT195" s="173" t="s">
        <v>153</v>
      </c>
      <c r="AU195" s="173" t="s">
        <v>91</v>
      </c>
      <c r="AV195" s="14" t="s">
        <v>151</v>
      </c>
      <c r="AW195" s="14" t="s">
        <v>31</v>
      </c>
      <c r="AX195" s="14" t="s">
        <v>83</v>
      </c>
      <c r="AY195" s="173" t="s">
        <v>144</v>
      </c>
    </row>
    <row r="196" spans="2:65" s="1" customFormat="1" ht="49" customHeight="1">
      <c r="B196" s="143"/>
      <c r="C196" s="144" t="s">
        <v>297</v>
      </c>
      <c r="D196" s="144" t="s">
        <v>147</v>
      </c>
      <c r="E196" s="145" t="s">
        <v>540</v>
      </c>
      <c r="F196" s="146" t="s">
        <v>541</v>
      </c>
      <c r="G196" s="147" t="s">
        <v>201</v>
      </c>
      <c r="H196" s="148">
        <v>62.633000000000003</v>
      </c>
      <c r="I196" s="149"/>
      <c r="J196" s="150">
        <f>ROUND(I196*H196,2)</f>
        <v>0</v>
      </c>
      <c r="K196" s="151"/>
      <c r="L196" s="32"/>
      <c r="M196" s="152" t="s">
        <v>1</v>
      </c>
      <c r="N196" s="153" t="s">
        <v>41</v>
      </c>
      <c r="P196" s="154">
        <f>O196*H196</f>
        <v>0</v>
      </c>
      <c r="Q196" s="154">
        <v>0</v>
      </c>
      <c r="R196" s="154">
        <f>Q196*H196</f>
        <v>0</v>
      </c>
      <c r="S196" s="154">
        <v>0.13100000000000001</v>
      </c>
      <c r="T196" s="155">
        <f>S196*H196</f>
        <v>8.2049230000000009</v>
      </c>
      <c r="AR196" s="156" t="s">
        <v>151</v>
      </c>
      <c r="AT196" s="156" t="s">
        <v>147</v>
      </c>
      <c r="AU196" s="156" t="s">
        <v>91</v>
      </c>
      <c r="AY196" s="17" t="s">
        <v>144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7" t="s">
        <v>91</v>
      </c>
      <c r="BK196" s="157">
        <f>ROUND(I196*H196,2)</f>
        <v>0</v>
      </c>
      <c r="BL196" s="17" t="s">
        <v>151</v>
      </c>
      <c r="BM196" s="156" t="s">
        <v>542</v>
      </c>
    </row>
    <row r="197" spans="2:65" s="12" customFormat="1" ht="10">
      <c r="B197" s="158"/>
      <c r="D197" s="159" t="s">
        <v>153</v>
      </c>
      <c r="E197" s="160" t="s">
        <v>1</v>
      </c>
      <c r="F197" s="161" t="s">
        <v>543</v>
      </c>
      <c r="H197" s="160" t="s">
        <v>1</v>
      </c>
      <c r="I197" s="162"/>
      <c r="L197" s="158"/>
      <c r="M197" s="163"/>
      <c r="T197" s="164"/>
      <c r="AT197" s="160" t="s">
        <v>153</v>
      </c>
      <c r="AU197" s="160" t="s">
        <v>91</v>
      </c>
      <c r="AV197" s="12" t="s">
        <v>83</v>
      </c>
      <c r="AW197" s="12" t="s">
        <v>31</v>
      </c>
      <c r="AX197" s="12" t="s">
        <v>75</v>
      </c>
      <c r="AY197" s="160" t="s">
        <v>144</v>
      </c>
    </row>
    <row r="198" spans="2:65" s="13" customFormat="1" ht="10">
      <c r="B198" s="165"/>
      <c r="D198" s="159" t="s">
        <v>153</v>
      </c>
      <c r="E198" s="166" t="s">
        <v>1</v>
      </c>
      <c r="F198" s="167" t="s">
        <v>544</v>
      </c>
      <c r="H198" s="168">
        <v>72.974999999999994</v>
      </c>
      <c r="I198" s="169"/>
      <c r="L198" s="165"/>
      <c r="M198" s="170"/>
      <c r="T198" s="171"/>
      <c r="AT198" s="166" t="s">
        <v>153</v>
      </c>
      <c r="AU198" s="166" t="s">
        <v>91</v>
      </c>
      <c r="AV198" s="13" t="s">
        <v>91</v>
      </c>
      <c r="AW198" s="13" t="s">
        <v>31</v>
      </c>
      <c r="AX198" s="13" t="s">
        <v>75</v>
      </c>
      <c r="AY198" s="166" t="s">
        <v>144</v>
      </c>
    </row>
    <row r="199" spans="2:65" s="13" customFormat="1" ht="10">
      <c r="B199" s="165"/>
      <c r="D199" s="159" t="s">
        <v>153</v>
      </c>
      <c r="E199" s="166" t="s">
        <v>1</v>
      </c>
      <c r="F199" s="167" t="s">
        <v>545</v>
      </c>
      <c r="H199" s="168">
        <v>-7.2720000000000002</v>
      </c>
      <c r="I199" s="169"/>
      <c r="L199" s="165"/>
      <c r="M199" s="170"/>
      <c r="T199" s="171"/>
      <c r="AT199" s="166" t="s">
        <v>153</v>
      </c>
      <c r="AU199" s="166" t="s">
        <v>91</v>
      </c>
      <c r="AV199" s="13" t="s">
        <v>91</v>
      </c>
      <c r="AW199" s="13" t="s">
        <v>31</v>
      </c>
      <c r="AX199" s="13" t="s">
        <v>75</v>
      </c>
      <c r="AY199" s="166" t="s">
        <v>144</v>
      </c>
    </row>
    <row r="200" spans="2:65" s="13" customFormat="1" ht="10">
      <c r="B200" s="165"/>
      <c r="D200" s="159" t="s">
        <v>153</v>
      </c>
      <c r="E200" s="166" t="s">
        <v>1</v>
      </c>
      <c r="F200" s="167" t="s">
        <v>546</v>
      </c>
      <c r="H200" s="168">
        <v>-3.07</v>
      </c>
      <c r="I200" s="169"/>
      <c r="L200" s="165"/>
      <c r="M200" s="170"/>
      <c r="T200" s="171"/>
      <c r="AT200" s="166" t="s">
        <v>153</v>
      </c>
      <c r="AU200" s="166" t="s">
        <v>91</v>
      </c>
      <c r="AV200" s="13" t="s">
        <v>91</v>
      </c>
      <c r="AW200" s="13" t="s">
        <v>31</v>
      </c>
      <c r="AX200" s="13" t="s">
        <v>75</v>
      </c>
      <c r="AY200" s="166" t="s">
        <v>144</v>
      </c>
    </row>
    <row r="201" spans="2:65" s="14" customFormat="1" ht="10">
      <c r="B201" s="172"/>
      <c r="D201" s="159" t="s">
        <v>153</v>
      </c>
      <c r="E201" s="173" t="s">
        <v>1</v>
      </c>
      <c r="F201" s="174" t="s">
        <v>156</v>
      </c>
      <c r="H201" s="175">
        <v>62.633000000000003</v>
      </c>
      <c r="I201" s="176"/>
      <c r="L201" s="172"/>
      <c r="M201" s="177"/>
      <c r="T201" s="178"/>
      <c r="AT201" s="173" t="s">
        <v>153</v>
      </c>
      <c r="AU201" s="173" t="s">
        <v>91</v>
      </c>
      <c r="AV201" s="14" t="s">
        <v>151</v>
      </c>
      <c r="AW201" s="14" t="s">
        <v>31</v>
      </c>
      <c r="AX201" s="14" t="s">
        <v>83</v>
      </c>
      <c r="AY201" s="173" t="s">
        <v>144</v>
      </c>
    </row>
    <row r="202" spans="2:65" s="1" customFormat="1" ht="44.25" customHeight="1">
      <c r="B202" s="143"/>
      <c r="C202" s="144" t="s">
        <v>547</v>
      </c>
      <c r="D202" s="144" t="s">
        <v>147</v>
      </c>
      <c r="E202" s="145" t="s">
        <v>548</v>
      </c>
      <c r="F202" s="146" t="s">
        <v>549</v>
      </c>
      <c r="G202" s="147" t="s">
        <v>150</v>
      </c>
      <c r="H202" s="148">
        <v>1.383</v>
      </c>
      <c r="I202" s="149"/>
      <c r="J202" s="150">
        <f>ROUND(I202*H202,2)</f>
        <v>0</v>
      </c>
      <c r="K202" s="151"/>
      <c r="L202" s="32"/>
      <c r="M202" s="152" t="s">
        <v>1</v>
      </c>
      <c r="N202" s="153" t="s">
        <v>41</v>
      </c>
      <c r="P202" s="154">
        <f>O202*H202</f>
        <v>0</v>
      </c>
      <c r="Q202" s="154">
        <v>0</v>
      </c>
      <c r="R202" s="154">
        <f>Q202*H202</f>
        <v>0</v>
      </c>
      <c r="S202" s="154">
        <v>0.93799999999999994</v>
      </c>
      <c r="T202" s="155">
        <f>S202*H202</f>
        <v>1.2972539999999999</v>
      </c>
      <c r="AR202" s="156" t="s">
        <v>151</v>
      </c>
      <c r="AT202" s="156" t="s">
        <v>147</v>
      </c>
      <c r="AU202" s="156" t="s">
        <v>91</v>
      </c>
      <c r="AY202" s="17" t="s">
        <v>144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7" t="s">
        <v>91</v>
      </c>
      <c r="BK202" s="157">
        <f>ROUND(I202*H202,2)</f>
        <v>0</v>
      </c>
      <c r="BL202" s="17" t="s">
        <v>151</v>
      </c>
      <c r="BM202" s="156" t="s">
        <v>550</v>
      </c>
    </row>
    <row r="203" spans="2:65" s="12" customFormat="1" ht="10">
      <c r="B203" s="158"/>
      <c r="D203" s="159" t="s">
        <v>153</v>
      </c>
      <c r="E203" s="160" t="s">
        <v>1</v>
      </c>
      <c r="F203" s="161" t="s">
        <v>551</v>
      </c>
      <c r="H203" s="160" t="s">
        <v>1</v>
      </c>
      <c r="I203" s="162"/>
      <c r="L203" s="158"/>
      <c r="M203" s="163"/>
      <c r="T203" s="164"/>
      <c r="AT203" s="160" t="s">
        <v>153</v>
      </c>
      <c r="AU203" s="160" t="s">
        <v>91</v>
      </c>
      <c r="AV203" s="12" t="s">
        <v>83</v>
      </c>
      <c r="AW203" s="12" t="s">
        <v>31</v>
      </c>
      <c r="AX203" s="12" t="s">
        <v>75</v>
      </c>
      <c r="AY203" s="160" t="s">
        <v>144</v>
      </c>
    </row>
    <row r="204" spans="2:65" s="13" customFormat="1" ht="10">
      <c r="B204" s="165"/>
      <c r="D204" s="159" t="s">
        <v>153</v>
      </c>
      <c r="E204" s="166" t="s">
        <v>1</v>
      </c>
      <c r="F204" s="167" t="s">
        <v>552</v>
      </c>
      <c r="H204" s="168">
        <v>1.383</v>
      </c>
      <c r="I204" s="169"/>
      <c r="L204" s="165"/>
      <c r="M204" s="170"/>
      <c r="T204" s="171"/>
      <c r="AT204" s="166" t="s">
        <v>153</v>
      </c>
      <c r="AU204" s="166" t="s">
        <v>91</v>
      </c>
      <c r="AV204" s="13" t="s">
        <v>91</v>
      </c>
      <c r="AW204" s="13" t="s">
        <v>31</v>
      </c>
      <c r="AX204" s="13" t="s">
        <v>75</v>
      </c>
      <c r="AY204" s="166" t="s">
        <v>144</v>
      </c>
    </row>
    <row r="205" spans="2:65" s="14" customFormat="1" ht="10">
      <c r="B205" s="172"/>
      <c r="D205" s="159" t="s">
        <v>153</v>
      </c>
      <c r="E205" s="173" t="s">
        <v>1</v>
      </c>
      <c r="F205" s="174" t="s">
        <v>156</v>
      </c>
      <c r="H205" s="175">
        <v>1.383</v>
      </c>
      <c r="I205" s="176"/>
      <c r="L205" s="172"/>
      <c r="M205" s="177"/>
      <c r="T205" s="178"/>
      <c r="AT205" s="173" t="s">
        <v>153</v>
      </c>
      <c r="AU205" s="173" t="s">
        <v>91</v>
      </c>
      <c r="AV205" s="14" t="s">
        <v>151</v>
      </c>
      <c r="AW205" s="14" t="s">
        <v>31</v>
      </c>
      <c r="AX205" s="14" t="s">
        <v>83</v>
      </c>
      <c r="AY205" s="173" t="s">
        <v>144</v>
      </c>
    </row>
    <row r="206" spans="2:65" s="1" customFormat="1" ht="24.15" customHeight="1">
      <c r="B206" s="143"/>
      <c r="C206" s="144" t="s">
        <v>301</v>
      </c>
      <c r="D206" s="144" t="s">
        <v>147</v>
      </c>
      <c r="E206" s="145" t="s">
        <v>553</v>
      </c>
      <c r="F206" s="146" t="s">
        <v>554</v>
      </c>
      <c r="G206" s="147" t="s">
        <v>201</v>
      </c>
      <c r="H206" s="148">
        <v>88.93</v>
      </c>
      <c r="I206" s="149"/>
      <c r="J206" s="150">
        <f>ROUND(I206*H206,2)</f>
        <v>0</v>
      </c>
      <c r="K206" s="151"/>
      <c r="L206" s="32"/>
      <c r="M206" s="152" t="s">
        <v>1</v>
      </c>
      <c r="N206" s="153" t="s">
        <v>41</v>
      </c>
      <c r="P206" s="154">
        <f>O206*H206</f>
        <v>0</v>
      </c>
      <c r="Q206" s="154">
        <v>0</v>
      </c>
      <c r="R206" s="154">
        <f>Q206*H206</f>
        <v>0</v>
      </c>
      <c r="S206" s="154">
        <v>0.192</v>
      </c>
      <c r="T206" s="155">
        <f>S206*H206</f>
        <v>17.074560000000002</v>
      </c>
      <c r="AR206" s="156" t="s">
        <v>151</v>
      </c>
      <c r="AT206" s="156" t="s">
        <v>147</v>
      </c>
      <c r="AU206" s="156" t="s">
        <v>91</v>
      </c>
      <c r="AY206" s="17" t="s">
        <v>144</v>
      </c>
      <c r="BE206" s="157">
        <f>IF(N206="základná",J206,0)</f>
        <v>0</v>
      </c>
      <c r="BF206" s="157">
        <f>IF(N206="znížená",J206,0)</f>
        <v>0</v>
      </c>
      <c r="BG206" s="157">
        <f>IF(N206="zákl. prenesená",J206,0)</f>
        <v>0</v>
      </c>
      <c r="BH206" s="157">
        <f>IF(N206="zníž. prenesená",J206,0)</f>
        <v>0</v>
      </c>
      <c r="BI206" s="157">
        <f>IF(N206="nulová",J206,0)</f>
        <v>0</v>
      </c>
      <c r="BJ206" s="17" t="s">
        <v>91</v>
      </c>
      <c r="BK206" s="157">
        <f>ROUND(I206*H206,2)</f>
        <v>0</v>
      </c>
      <c r="BL206" s="17" t="s">
        <v>151</v>
      </c>
      <c r="BM206" s="156" t="s">
        <v>555</v>
      </c>
    </row>
    <row r="207" spans="2:65" s="12" customFormat="1" ht="10">
      <c r="B207" s="158"/>
      <c r="D207" s="159" t="s">
        <v>153</v>
      </c>
      <c r="E207" s="160" t="s">
        <v>1</v>
      </c>
      <c r="F207" s="161" t="s">
        <v>556</v>
      </c>
      <c r="H207" s="160" t="s">
        <v>1</v>
      </c>
      <c r="I207" s="162"/>
      <c r="L207" s="158"/>
      <c r="M207" s="163"/>
      <c r="T207" s="164"/>
      <c r="AT207" s="160" t="s">
        <v>153</v>
      </c>
      <c r="AU207" s="160" t="s">
        <v>91</v>
      </c>
      <c r="AV207" s="12" t="s">
        <v>83</v>
      </c>
      <c r="AW207" s="12" t="s">
        <v>31</v>
      </c>
      <c r="AX207" s="12" t="s">
        <v>75</v>
      </c>
      <c r="AY207" s="160" t="s">
        <v>144</v>
      </c>
    </row>
    <row r="208" spans="2:65" s="13" customFormat="1" ht="10">
      <c r="B208" s="165"/>
      <c r="D208" s="159" t="s">
        <v>153</v>
      </c>
      <c r="E208" s="166" t="s">
        <v>1</v>
      </c>
      <c r="F208" s="167" t="s">
        <v>557</v>
      </c>
      <c r="H208" s="168">
        <v>88.93</v>
      </c>
      <c r="I208" s="169"/>
      <c r="L208" s="165"/>
      <c r="M208" s="170"/>
      <c r="T208" s="171"/>
      <c r="AT208" s="166" t="s">
        <v>153</v>
      </c>
      <c r="AU208" s="166" t="s">
        <v>91</v>
      </c>
      <c r="AV208" s="13" t="s">
        <v>91</v>
      </c>
      <c r="AW208" s="13" t="s">
        <v>31</v>
      </c>
      <c r="AX208" s="13" t="s">
        <v>75</v>
      </c>
      <c r="AY208" s="166" t="s">
        <v>144</v>
      </c>
    </row>
    <row r="209" spans="2:65" s="14" customFormat="1" ht="10">
      <c r="B209" s="172"/>
      <c r="D209" s="159" t="s">
        <v>153</v>
      </c>
      <c r="E209" s="173" t="s">
        <v>1</v>
      </c>
      <c r="F209" s="174" t="s">
        <v>156</v>
      </c>
      <c r="H209" s="175">
        <v>88.93</v>
      </c>
      <c r="I209" s="176"/>
      <c r="L209" s="172"/>
      <c r="M209" s="177"/>
      <c r="T209" s="178"/>
      <c r="AT209" s="173" t="s">
        <v>153</v>
      </c>
      <c r="AU209" s="173" t="s">
        <v>91</v>
      </c>
      <c r="AV209" s="14" t="s">
        <v>151</v>
      </c>
      <c r="AW209" s="14" t="s">
        <v>31</v>
      </c>
      <c r="AX209" s="14" t="s">
        <v>83</v>
      </c>
      <c r="AY209" s="173" t="s">
        <v>144</v>
      </c>
    </row>
    <row r="210" spans="2:65" s="1" customFormat="1" ht="24.15" customHeight="1">
      <c r="B210" s="143"/>
      <c r="C210" s="144" t="s">
        <v>266</v>
      </c>
      <c r="D210" s="144" t="s">
        <v>147</v>
      </c>
      <c r="E210" s="145" t="s">
        <v>558</v>
      </c>
      <c r="F210" s="146" t="s">
        <v>559</v>
      </c>
      <c r="G210" s="147" t="s">
        <v>201</v>
      </c>
      <c r="H210" s="148">
        <v>88.93</v>
      </c>
      <c r="I210" s="149"/>
      <c r="J210" s="150">
        <f>ROUND(I210*H210,2)</f>
        <v>0</v>
      </c>
      <c r="K210" s="151"/>
      <c r="L210" s="32"/>
      <c r="M210" s="152" t="s">
        <v>1</v>
      </c>
      <c r="N210" s="153" t="s">
        <v>41</v>
      </c>
      <c r="P210" s="154">
        <f>O210*H210</f>
        <v>0</v>
      </c>
      <c r="Q210" s="154">
        <v>1.0000000000000001E-5</v>
      </c>
      <c r="R210" s="154">
        <f>Q210*H210</f>
        <v>8.8930000000000009E-4</v>
      </c>
      <c r="S210" s="154">
        <v>6.0000000000000001E-3</v>
      </c>
      <c r="T210" s="155">
        <f>S210*H210</f>
        <v>0.53358000000000005</v>
      </c>
      <c r="AR210" s="156" t="s">
        <v>151</v>
      </c>
      <c r="AT210" s="156" t="s">
        <v>147</v>
      </c>
      <c r="AU210" s="156" t="s">
        <v>91</v>
      </c>
      <c r="AY210" s="17" t="s">
        <v>144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91</v>
      </c>
      <c r="BK210" s="157">
        <f>ROUND(I210*H210,2)</f>
        <v>0</v>
      </c>
      <c r="BL210" s="17" t="s">
        <v>151</v>
      </c>
      <c r="BM210" s="156" t="s">
        <v>560</v>
      </c>
    </row>
    <row r="211" spans="2:65" s="12" customFormat="1" ht="10">
      <c r="B211" s="158"/>
      <c r="D211" s="159" t="s">
        <v>153</v>
      </c>
      <c r="E211" s="160" t="s">
        <v>1</v>
      </c>
      <c r="F211" s="161" t="s">
        <v>556</v>
      </c>
      <c r="H211" s="160" t="s">
        <v>1</v>
      </c>
      <c r="I211" s="162"/>
      <c r="L211" s="158"/>
      <c r="M211" s="163"/>
      <c r="T211" s="164"/>
      <c r="AT211" s="160" t="s">
        <v>153</v>
      </c>
      <c r="AU211" s="160" t="s">
        <v>91</v>
      </c>
      <c r="AV211" s="12" t="s">
        <v>83</v>
      </c>
      <c r="AW211" s="12" t="s">
        <v>31</v>
      </c>
      <c r="AX211" s="12" t="s">
        <v>75</v>
      </c>
      <c r="AY211" s="160" t="s">
        <v>144</v>
      </c>
    </row>
    <row r="212" spans="2:65" s="13" customFormat="1" ht="10">
      <c r="B212" s="165"/>
      <c r="D212" s="159" t="s">
        <v>153</v>
      </c>
      <c r="E212" s="166" t="s">
        <v>1</v>
      </c>
      <c r="F212" s="167" t="s">
        <v>557</v>
      </c>
      <c r="H212" s="168">
        <v>88.93</v>
      </c>
      <c r="I212" s="169"/>
      <c r="L212" s="165"/>
      <c r="M212" s="170"/>
      <c r="T212" s="171"/>
      <c r="AT212" s="166" t="s">
        <v>153</v>
      </c>
      <c r="AU212" s="166" t="s">
        <v>91</v>
      </c>
      <c r="AV212" s="13" t="s">
        <v>91</v>
      </c>
      <c r="AW212" s="13" t="s">
        <v>31</v>
      </c>
      <c r="AX212" s="13" t="s">
        <v>75</v>
      </c>
      <c r="AY212" s="166" t="s">
        <v>144</v>
      </c>
    </row>
    <row r="213" spans="2:65" s="14" customFormat="1" ht="10">
      <c r="B213" s="172"/>
      <c r="D213" s="159" t="s">
        <v>153</v>
      </c>
      <c r="E213" s="173" t="s">
        <v>1</v>
      </c>
      <c r="F213" s="174" t="s">
        <v>156</v>
      </c>
      <c r="H213" s="175">
        <v>88.93</v>
      </c>
      <c r="I213" s="176"/>
      <c r="L213" s="172"/>
      <c r="M213" s="177"/>
      <c r="T213" s="178"/>
      <c r="AT213" s="173" t="s">
        <v>153</v>
      </c>
      <c r="AU213" s="173" t="s">
        <v>91</v>
      </c>
      <c r="AV213" s="14" t="s">
        <v>151</v>
      </c>
      <c r="AW213" s="14" t="s">
        <v>31</v>
      </c>
      <c r="AX213" s="14" t="s">
        <v>83</v>
      </c>
      <c r="AY213" s="173" t="s">
        <v>144</v>
      </c>
    </row>
    <row r="214" spans="2:65" s="1" customFormat="1" ht="24.15" customHeight="1">
      <c r="B214" s="143"/>
      <c r="C214" s="144" t="s">
        <v>561</v>
      </c>
      <c r="D214" s="144" t="s">
        <v>147</v>
      </c>
      <c r="E214" s="145" t="s">
        <v>562</v>
      </c>
      <c r="F214" s="146" t="s">
        <v>563</v>
      </c>
      <c r="G214" s="147" t="s">
        <v>269</v>
      </c>
      <c r="H214" s="148">
        <v>10.907999999999999</v>
      </c>
      <c r="I214" s="149"/>
      <c r="J214" s="150">
        <f>ROUND(I214*H214,2)</f>
        <v>0</v>
      </c>
      <c r="K214" s="151"/>
      <c r="L214" s="32"/>
      <c r="M214" s="152" t="s">
        <v>1</v>
      </c>
      <c r="N214" s="153" t="s">
        <v>41</v>
      </c>
      <c r="P214" s="154">
        <f>O214*H214</f>
        <v>0</v>
      </c>
      <c r="Q214" s="154">
        <v>0</v>
      </c>
      <c r="R214" s="154">
        <f>Q214*H214</f>
        <v>0</v>
      </c>
      <c r="S214" s="154">
        <v>1.2E-2</v>
      </c>
      <c r="T214" s="155">
        <f>S214*H214</f>
        <v>0.13089599999999998</v>
      </c>
      <c r="AR214" s="156" t="s">
        <v>151</v>
      </c>
      <c r="AT214" s="156" t="s">
        <v>147</v>
      </c>
      <c r="AU214" s="156" t="s">
        <v>91</v>
      </c>
      <c r="AY214" s="17" t="s">
        <v>144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91</v>
      </c>
      <c r="BK214" s="157">
        <f>ROUND(I214*H214,2)</f>
        <v>0</v>
      </c>
      <c r="BL214" s="17" t="s">
        <v>151</v>
      </c>
      <c r="BM214" s="156" t="s">
        <v>564</v>
      </c>
    </row>
    <row r="215" spans="2:65" s="12" customFormat="1" ht="10">
      <c r="B215" s="158"/>
      <c r="D215" s="159" t="s">
        <v>153</v>
      </c>
      <c r="E215" s="160" t="s">
        <v>1</v>
      </c>
      <c r="F215" s="161" t="s">
        <v>565</v>
      </c>
      <c r="H215" s="160" t="s">
        <v>1</v>
      </c>
      <c r="I215" s="162"/>
      <c r="L215" s="158"/>
      <c r="M215" s="163"/>
      <c r="T215" s="164"/>
      <c r="AT215" s="160" t="s">
        <v>153</v>
      </c>
      <c r="AU215" s="160" t="s">
        <v>91</v>
      </c>
      <c r="AV215" s="12" t="s">
        <v>83</v>
      </c>
      <c r="AW215" s="12" t="s">
        <v>31</v>
      </c>
      <c r="AX215" s="12" t="s">
        <v>75</v>
      </c>
      <c r="AY215" s="160" t="s">
        <v>144</v>
      </c>
    </row>
    <row r="216" spans="2:65" s="13" customFormat="1" ht="10">
      <c r="B216" s="165"/>
      <c r="D216" s="159" t="s">
        <v>153</v>
      </c>
      <c r="E216" s="166" t="s">
        <v>1</v>
      </c>
      <c r="F216" s="167" t="s">
        <v>566</v>
      </c>
      <c r="H216" s="168">
        <v>3.2320000000000002</v>
      </c>
      <c r="I216" s="169"/>
      <c r="L216" s="165"/>
      <c r="M216" s="170"/>
      <c r="T216" s="171"/>
      <c r="AT216" s="166" t="s">
        <v>153</v>
      </c>
      <c r="AU216" s="166" t="s">
        <v>91</v>
      </c>
      <c r="AV216" s="13" t="s">
        <v>91</v>
      </c>
      <c r="AW216" s="13" t="s">
        <v>31</v>
      </c>
      <c r="AX216" s="13" t="s">
        <v>75</v>
      </c>
      <c r="AY216" s="166" t="s">
        <v>144</v>
      </c>
    </row>
    <row r="217" spans="2:65" s="13" customFormat="1" ht="10">
      <c r="B217" s="165"/>
      <c r="D217" s="159" t="s">
        <v>153</v>
      </c>
      <c r="E217" s="166" t="s">
        <v>1</v>
      </c>
      <c r="F217" s="167" t="s">
        <v>567</v>
      </c>
      <c r="H217" s="168">
        <v>7.6760000000000002</v>
      </c>
      <c r="I217" s="169"/>
      <c r="L217" s="165"/>
      <c r="M217" s="170"/>
      <c r="T217" s="171"/>
      <c r="AT217" s="166" t="s">
        <v>153</v>
      </c>
      <c r="AU217" s="166" t="s">
        <v>91</v>
      </c>
      <c r="AV217" s="13" t="s">
        <v>91</v>
      </c>
      <c r="AW217" s="13" t="s">
        <v>31</v>
      </c>
      <c r="AX217" s="13" t="s">
        <v>75</v>
      </c>
      <c r="AY217" s="166" t="s">
        <v>144</v>
      </c>
    </row>
    <row r="218" spans="2:65" s="14" customFormat="1" ht="10">
      <c r="B218" s="172"/>
      <c r="D218" s="159" t="s">
        <v>153</v>
      </c>
      <c r="E218" s="173" t="s">
        <v>1</v>
      </c>
      <c r="F218" s="174" t="s">
        <v>156</v>
      </c>
      <c r="H218" s="175">
        <v>10.907999999999999</v>
      </c>
      <c r="I218" s="176"/>
      <c r="L218" s="172"/>
      <c r="M218" s="177"/>
      <c r="T218" s="178"/>
      <c r="AT218" s="173" t="s">
        <v>153</v>
      </c>
      <c r="AU218" s="173" t="s">
        <v>91</v>
      </c>
      <c r="AV218" s="14" t="s">
        <v>151</v>
      </c>
      <c r="AW218" s="14" t="s">
        <v>31</v>
      </c>
      <c r="AX218" s="14" t="s">
        <v>83</v>
      </c>
      <c r="AY218" s="173" t="s">
        <v>144</v>
      </c>
    </row>
    <row r="219" spans="2:65" s="1" customFormat="1" ht="21.75" customHeight="1">
      <c r="B219" s="143"/>
      <c r="C219" s="144" t="s">
        <v>261</v>
      </c>
      <c r="D219" s="144" t="s">
        <v>147</v>
      </c>
      <c r="E219" s="145" t="s">
        <v>568</v>
      </c>
      <c r="F219" s="146" t="s">
        <v>569</v>
      </c>
      <c r="G219" s="147" t="s">
        <v>269</v>
      </c>
      <c r="H219" s="148">
        <v>98.1</v>
      </c>
      <c r="I219" s="149"/>
      <c r="J219" s="150">
        <f>ROUND(I219*H219,2)</f>
        <v>0</v>
      </c>
      <c r="K219" s="151"/>
      <c r="L219" s="32"/>
      <c r="M219" s="152" t="s">
        <v>1</v>
      </c>
      <c r="N219" s="153" t="s">
        <v>41</v>
      </c>
      <c r="P219" s="154">
        <f>O219*H219</f>
        <v>0</v>
      </c>
      <c r="Q219" s="154">
        <v>0</v>
      </c>
      <c r="R219" s="154">
        <f>Q219*H219</f>
        <v>0</v>
      </c>
      <c r="S219" s="154">
        <v>7.0000000000000001E-3</v>
      </c>
      <c r="T219" s="155">
        <f>S219*H219</f>
        <v>0.68669999999999998</v>
      </c>
      <c r="AR219" s="156" t="s">
        <v>151</v>
      </c>
      <c r="AT219" s="156" t="s">
        <v>147</v>
      </c>
      <c r="AU219" s="156" t="s">
        <v>91</v>
      </c>
      <c r="AY219" s="17" t="s">
        <v>144</v>
      </c>
      <c r="BE219" s="157">
        <f>IF(N219="základná",J219,0)</f>
        <v>0</v>
      </c>
      <c r="BF219" s="157">
        <f>IF(N219="znížená",J219,0)</f>
        <v>0</v>
      </c>
      <c r="BG219" s="157">
        <f>IF(N219="zákl. prenesená",J219,0)</f>
        <v>0</v>
      </c>
      <c r="BH219" s="157">
        <f>IF(N219="zníž. prenesená",J219,0)</f>
        <v>0</v>
      </c>
      <c r="BI219" s="157">
        <f>IF(N219="nulová",J219,0)</f>
        <v>0</v>
      </c>
      <c r="BJ219" s="17" t="s">
        <v>91</v>
      </c>
      <c r="BK219" s="157">
        <f>ROUND(I219*H219,2)</f>
        <v>0</v>
      </c>
      <c r="BL219" s="17" t="s">
        <v>151</v>
      </c>
      <c r="BM219" s="156" t="s">
        <v>570</v>
      </c>
    </row>
    <row r="220" spans="2:65" s="12" customFormat="1" ht="10">
      <c r="B220" s="158"/>
      <c r="D220" s="159" t="s">
        <v>153</v>
      </c>
      <c r="E220" s="160" t="s">
        <v>1</v>
      </c>
      <c r="F220" s="161" t="s">
        <v>571</v>
      </c>
      <c r="H220" s="160" t="s">
        <v>1</v>
      </c>
      <c r="I220" s="162"/>
      <c r="L220" s="158"/>
      <c r="M220" s="163"/>
      <c r="T220" s="164"/>
      <c r="AT220" s="160" t="s">
        <v>153</v>
      </c>
      <c r="AU220" s="160" t="s">
        <v>91</v>
      </c>
      <c r="AV220" s="12" t="s">
        <v>83</v>
      </c>
      <c r="AW220" s="12" t="s">
        <v>31</v>
      </c>
      <c r="AX220" s="12" t="s">
        <v>75</v>
      </c>
      <c r="AY220" s="160" t="s">
        <v>144</v>
      </c>
    </row>
    <row r="221" spans="2:65" s="13" customFormat="1" ht="10">
      <c r="B221" s="165"/>
      <c r="D221" s="159" t="s">
        <v>153</v>
      </c>
      <c r="E221" s="166" t="s">
        <v>1</v>
      </c>
      <c r="F221" s="167" t="s">
        <v>572</v>
      </c>
      <c r="H221" s="168">
        <v>30</v>
      </c>
      <c r="I221" s="169"/>
      <c r="L221" s="165"/>
      <c r="M221" s="170"/>
      <c r="T221" s="171"/>
      <c r="AT221" s="166" t="s">
        <v>153</v>
      </c>
      <c r="AU221" s="166" t="s">
        <v>91</v>
      </c>
      <c r="AV221" s="13" t="s">
        <v>91</v>
      </c>
      <c r="AW221" s="13" t="s">
        <v>31</v>
      </c>
      <c r="AX221" s="13" t="s">
        <v>75</v>
      </c>
      <c r="AY221" s="166" t="s">
        <v>144</v>
      </c>
    </row>
    <row r="222" spans="2:65" s="13" customFormat="1" ht="10">
      <c r="B222" s="165"/>
      <c r="D222" s="159" t="s">
        <v>153</v>
      </c>
      <c r="E222" s="166" t="s">
        <v>1</v>
      </c>
      <c r="F222" s="167" t="s">
        <v>573</v>
      </c>
      <c r="H222" s="168">
        <v>48.6</v>
      </c>
      <c r="I222" s="169"/>
      <c r="L222" s="165"/>
      <c r="M222" s="170"/>
      <c r="T222" s="171"/>
      <c r="AT222" s="166" t="s">
        <v>153</v>
      </c>
      <c r="AU222" s="166" t="s">
        <v>91</v>
      </c>
      <c r="AV222" s="13" t="s">
        <v>91</v>
      </c>
      <c r="AW222" s="13" t="s">
        <v>31</v>
      </c>
      <c r="AX222" s="13" t="s">
        <v>75</v>
      </c>
      <c r="AY222" s="166" t="s">
        <v>144</v>
      </c>
    </row>
    <row r="223" spans="2:65" s="13" customFormat="1" ht="10">
      <c r="B223" s="165"/>
      <c r="D223" s="159" t="s">
        <v>153</v>
      </c>
      <c r="E223" s="166" t="s">
        <v>1</v>
      </c>
      <c r="F223" s="167" t="s">
        <v>574</v>
      </c>
      <c r="H223" s="168">
        <v>19.5</v>
      </c>
      <c r="I223" s="169"/>
      <c r="L223" s="165"/>
      <c r="M223" s="170"/>
      <c r="T223" s="171"/>
      <c r="AT223" s="166" t="s">
        <v>153</v>
      </c>
      <c r="AU223" s="166" t="s">
        <v>91</v>
      </c>
      <c r="AV223" s="13" t="s">
        <v>91</v>
      </c>
      <c r="AW223" s="13" t="s">
        <v>31</v>
      </c>
      <c r="AX223" s="13" t="s">
        <v>75</v>
      </c>
      <c r="AY223" s="166" t="s">
        <v>144</v>
      </c>
    </row>
    <row r="224" spans="2:65" s="14" customFormat="1" ht="10">
      <c r="B224" s="172"/>
      <c r="D224" s="159" t="s">
        <v>153</v>
      </c>
      <c r="E224" s="173" t="s">
        <v>1</v>
      </c>
      <c r="F224" s="174" t="s">
        <v>156</v>
      </c>
      <c r="H224" s="175">
        <v>98.1</v>
      </c>
      <c r="I224" s="176"/>
      <c r="L224" s="172"/>
      <c r="M224" s="177"/>
      <c r="T224" s="178"/>
      <c r="AT224" s="173" t="s">
        <v>153</v>
      </c>
      <c r="AU224" s="173" t="s">
        <v>91</v>
      </c>
      <c r="AV224" s="14" t="s">
        <v>151</v>
      </c>
      <c r="AW224" s="14" t="s">
        <v>31</v>
      </c>
      <c r="AX224" s="14" t="s">
        <v>83</v>
      </c>
      <c r="AY224" s="173" t="s">
        <v>144</v>
      </c>
    </row>
    <row r="225" spans="2:65" s="1" customFormat="1" ht="24.15" customHeight="1">
      <c r="B225" s="143"/>
      <c r="C225" s="144" t="s">
        <v>146</v>
      </c>
      <c r="D225" s="144" t="s">
        <v>147</v>
      </c>
      <c r="E225" s="145" t="s">
        <v>575</v>
      </c>
      <c r="F225" s="146" t="s">
        <v>576</v>
      </c>
      <c r="G225" s="147" t="s">
        <v>150</v>
      </c>
      <c r="H225" s="148">
        <v>1.345</v>
      </c>
      <c r="I225" s="149"/>
      <c r="J225" s="150">
        <f>ROUND(I225*H225,2)</f>
        <v>0</v>
      </c>
      <c r="K225" s="151"/>
      <c r="L225" s="32"/>
      <c r="M225" s="152" t="s">
        <v>1</v>
      </c>
      <c r="N225" s="153" t="s">
        <v>41</v>
      </c>
      <c r="P225" s="154">
        <f>O225*H225</f>
        <v>0</v>
      </c>
      <c r="Q225" s="154">
        <v>0</v>
      </c>
      <c r="R225" s="154">
        <f>Q225*H225</f>
        <v>0</v>
      </c>
      <c r="S225" s="154">
        <v>1.875</v>
      </c>
      <c r="T225" s="155">
        <f>S225*H225</f>
        <v>2.5218750000000001</v>
      </c>
      <c r="AR225" s="156" t="s">
        <v>151</v>
      </c>
      <c r="AT225" s="156" t="s">
        <v>147</v>
      </c>
      <c r="AU225" s="156" t="s">
        <v>91</v>
      </c>
      <c r="AY225" s="17" t="s">
        <v>144</v>
      </c>
      <c r="BE225" s="157">
        <f>IF(N225="základná",J225,0)</f>
        <v>0</v>
      </c>
      <c r="BF225" s="157">
        <f>IF(N225="znížená",J225,0)</f>
        <v>0</v>
      </c>
      <c r="BG225" s="157">
        <f>IF(N225="zákl. prenesená",J225,0)</f>
        <v>0</v>
      </c>
      <c r="BH225" s="157">
        <f>IF(N225="zníž. prenesená",J225,0)</f>
        <v>0</v>
      </c>
      <c r="BI225" s="157">
        <f>IF(N225="nulová",J225,0)</f>
        <v>0</v>
      </c>
      <c r="BJ225" s="17" t="s">
        <v>91</v>
      </c>
      <c r="BK225" s="157">
        <f>ROUND(I225*H225,2)</f>
        <v>0</v>
      </c>
      <c r="BL225" s="17" t="s">
        <v>151</v>
      </c>
      <c r="BM225" s="156" t="s">
        <v>577</v>
      </c>
    </row>
    <row r="226" spans="2:65" s="12" customFormat="1" ht="10">
      <c r="B226" s="158"/>
      <c r="D226" s="159" t="s">
        <v>153</v>
      </c>
      <c r="E226" s="160" t="s">
        <v>1</v>
      </c>
      <c r="F226" s="161" t="s">
        <v>578</v>
      </c>
      <c r="H226" s="160" t="s">
        <v>1</v>
      </c>
      <c r="I226" s="162"/>
      <c r="L226" s="158"/>
      <c r="M226" s="163"/>
      <c r="T226" s="164"/>
      <c r="AT226" s="160" t="s">
        <v>153</v>
      </c>
      <c r="AU226" s="160" t="s">
        <v>91</v>
      </c>
      <c r="AV226" s="12" t="s">
        <v>83</v>
      </c>
      <c r="AW226" s="12" t="s">
        <v>31</v>
      </c>
      <c r="AX226" s="12" t="s">
        <v>75</v>
      </c>
      <c r="AY226" s="160" t="s">
        <v>144</v>
      </c>
    </row>
    <row r="227" spans="2:65" s="13" customFormat="1" ht="10">
      <c r="B227" s="165"/>
      <c r="D227" s="159" t="s">
        <v>153</v>
      </c>
      <c r="E227" s="166" t="s">
        <v>1</v>
      </c>
      <c r="F227" s="167" t="s">
        <v>579</v>
      </c>
      <c r="H227" s="168">
        <v>0.28299999999999997</v>
      </c>
      <c r="I227" s="169"/>
      <c r="L227" s="165"/>
      <c r="M227" s="170"/>
      <c r="T227" s="171"/>
      <c r="AT227" s="166" t="s">
        <v>153</v>
      </c>
      <c r="AU227" s="166" t="s">
        <v>91</v>
      </c>
      <c r="AV227" s="13" t="s">
        <v>91</v>
      </c>
      <c r="AW227" s="13" t="s">
        <v>31</v>
      </c>
      <c r="AX227" s="13" t="s">
        <v>75</v>
      </c>
      <c r="AY227" s="166" t="s">
        <v>144</v>
      </c>
    </row>
    <row r="228" spans="2:65" s="12" customFormat="1" ht="10">
      <c r="B228" s="158"/>
      <c r="D228" s="159" t="s">
        <v>153</v>
      </c>
      <c r="E228" s="160" t="s">
        <v>1</v>
      </c>
      <c r="F228" s="161" t="s">
        <v>580</v>
      </c>
      <c r="H228" s="160" t="s">
        <v>1</v>
      </c>
      <c r="I228" s="162"/>
      <c r="L228" s="158"/>
      <c r="M228" s="163"/>
      <c r="T228" s="164"/>
      <c r="AT228" s="160" t="s">
        <v>153</v>
      </c>
      <c r="AU228" s="160" t="s">
        <v>91</v>
      </c>
      <c r="AV228" s="12" t="s">
        <v>83</v>
      </c>
      <c r="AW228" s="12" t="s">
        <v>31</v>
      </c>
      <c r="AX228" s="12" t="s">
        <v>75</v>
      </c>
      <c r="AY228" s="160" t="s">
        <v>144</v>
      </c>
    </row>
    <row r="229" spans="2:65" s="13" customFormat="1" ht="10">
      <c r="B229" s="165"/>
      <c r="D229" s="159" t="s">
        <v>153</v>
      </c>
      <c r="E229" s="166" t="s">
        <v>1</v>
      </c>
      <c r="F229" s="167" t="s">
        <v>581</v>
      </c>
      <c r="H229" s="168">
        <v>1.0620000000000001</v>
      </c>
      <c r="I229" s="169"/>
      <c r="L229" s="165"/>
      <c r="M229" s="170"/>
      <c r="T229" s="171"/>
      <c r="AT229" s="166" t="s">
        <v>153</v>
      </c>
      <c r="AU229" s="166" t="s">
        <v>91</v>
      </c>
      <c r="AV229" s="13" t="s">
        <v>91</v>
      </c>
      <c r="AW229" s="13" t="s">
        <v>31</v>
      </c>
      <c r="AX229" s="13" t="s">
        <v>75</v>
      </c>
      <c r="AY229" s="166" t="s">
        <v>144</v>
      </c>
    </row>
    <row r="230" spans="2:65" s="14" customFormat="1" ht="10">
      <c r="B230" s="172"/>
      <c r="D230" s="159" t="s">
        <v>153</v>
      </c>
      <c r="E230" s="173" t="s">
        <v>1</v>
      </c>
      <c r="F230" s="174" t="s">
        <v>156</v>
      </c>
      <c r="H230" s="175">
        <v>1.345</v>
      </c>
      <c r="I230" s="176"/>
      <c r="L230" s="172"/>
      <c r="M230" s="177"/>
      <c r="T230" s="178"/>
      <c r="AT230" s="173" t="s">
        <v>153</v>
      </c>
      <c r="AU230" s="173" t="s">
        <v>91</v>
      </c>
      <c r="AV230" s="14" t="s">
        <v>151</v>
      </c>
      <c r="AW230" s="14" t="s">
        <v>31</v>
      </c>
      <c r="AX230" s="14" t="s">
        <v>83</v>
      </c>
      <c r="AY230" s="173" t="s">
        <v>144</v>
      </c>
    </row>
    <row r="231" spans="2:65" s="1" customFormat="1" ht="24.15" customHeight="1">
      <c r="B231" s="143"/>
      <c r="C231" s="144" t="s">
        <v>157</v>
      </c>
      <c r="D231" s="144" t="s">
        <v>147</v>
      </c>
      <c r="E231" s="145" t="s">
        <v>274</v>
      </c>
      <c r="F231" s="146" t="s">
        <v>275</v>
      </c>
      <c r="G231" s="147" t="s">
        <v>150</v>
      </c>
      <c r="H231" s="148">
        <v>2.052</v>
      </c>
      <c r="I231" s="149"/>
      <c r="J231" s="150">
        <f>ROUND(I231*H231,2)</f>
        <v>0</v>
      </c>
      <c r="K231" s="151"/>
      <c r="L231" s="32"/>
      <c r="M231" s="152" t="s">
        <v>1</v>
      </c>
      <c r="N231" s="153" t="s">
        <v>41</v>
      </c>
      <c r="P231" s="154">
        <f>O231*H231</f>
        <v>0</v>
      </c>
      <c r="Q231" s="154">
        <v>0</v>
      </c>
      <c r="R231" s="154">
        <f>Q231*H231</f>
        <v>0</v>
      </c>
      <c r="S231" s="154">
        <v>1.875</v>
      </c>
      <c r="T231" s="155">
        <f>S231*H231</f>
        <v>3.8475000000000001</v>
      </c>
      <c r="AR231" s="156" t="s">
        <v>151</v>
      </c>
      <c r="AT231" s="156" t="s">
        <v>147</v>
      </c>
      <c r="AU231" s="156" t="s">
        <v>91</v>
      </c>
      <c r="AY231" s="17" t="s">
        <v>144</v>
      </c>
      <c r="BE231" s="157">
        <f>IF(N231="základná",J231,0)</f>
        <v>0</v>
      </c>
      <c r="BF231" s="157">
        <f>IF(N231="znížená",J231,0)</f>
        <v>0</v>
      </c>
      <c r="BG231" s="157">
        <f>IF(N231="zákl. prenesená",J231,0)</f>
        <v>0</v>
      </c>
      <c r="BH231" s="157">
        <f>IF(N231="zníž. prenesená",J231,0)</f>
        <v>0</v>
      </c>
      <c r="BI231" s="157">
        <f>IF(N231="nulová",J231,0)</f>
        <v>0</v>
      </c>
      <c r="BJ231" s="17" t="s">
        <v>91</v>
      </c>
      <c r="BK231" s="157">
        <f>ROUND(I231*H231,2)</f>
        <v>0</v>
      </c>
      <c r="BL231" s="17" t="s">
        <v>151</v>
      </c>
      <c r="BM231" s="156" t="s">
        <v>582</v>
      </c>
    </row>
    <row r="232" spans="2:65" s="12" customFormat="1" ht="10">
      <c r="B232" s="158"/>
      <c r="D232" s="159" t="s">
        <v>153</v>
      </c>
      <c r="E232" s="160" t="s">
        <v>1</v>
      </c>
      <c r="F232" s="161" t="s">
        <v>578</v>
      </c>
      <c r="H232" s="160" t="s">
        <v>1</v>
      </c>
      <c r="I232" s="162"/>
      <c r="L232" s="158"/>
      <c r="M232" s="163"/>
      <c r="T232" s="164"/>
      <c r="AT232" s="160" t="s">
        <v>153</v>
      </c>
      <c r="AU232" s="160" t="s">
        <v>91</v>
      </c>
      <c r="AV232" s="12" t="s">
        <v>83</v>
      </c>
      <c r="AW232" s="12" t="s">
        <v>31</v>
      </c>
      <c r="AX232" s="12" t="s">
        <v>75</v>
      </c>
      <c r="AY232" s="160" t="s">
        <v>144</v>
      </c>
    </row>
    <row r="233" spans="2:65" s="13" customFormat="1" ht="10">
      <c r="B233" s="165"/>
      <c r="D233" s="159" t="s">
        <v>153</v>
      </c>
      <c r="E233" s="166" t="s">
        <v>1</v>
      </c>
      <c r="F233" s="167" t="s">
        <v>583</v>
      </c>
      <c r="H233" s="168">
        <v>0.432</v>
      </c>
      <c r="I233" s="169"/>
      <c r="L233" s="165"/>
      <c r="M233" s="170"/>
      <c r="T233" s="171"/>
      <c r="AT233" s="166" t="s">
        <v>153</v>
      </c>
      <c r="AU233" s="166" t="s">
        <v>91</v>
      </c>
      <c r="AV233" s="13" t="s">
        <v>91</v>
      </c>
      <c r="AW233" s="13" t="s">
        <v>31</v>
      </c>
      <c r="AX233" s="13" t="s">
        <v>75</v>
      </c>
      <c r="AY233" s="166" t="s">
        <v>144</v>
      </c>
    </row>
    <row r="234" spans="2:65" s="12" customFormat="1" ht="10">
      <c r="B234" s="158"/>
      <c r="D234" s="159" t="s">
        <v>153</v>
      </c>
      <c r="E234" s="160" t="s">
        <v>1</v>
      </c>
      <c r="F234" s="161" t="s">
        <v>580</v>
      </c>
      <c r="H234" s="160" t="s">
        <v>1</v>
      </c>
      <c r="I234" s="162"/>
      <c r="L234" s="158"/>
      <c r="M234" s="163"/>
      <c r="T234" s="164"/>
      <c r="AT234" s="160" t="s">
        <v>153</v>
      </c>
      <c r="AU234" s="160" t="s">
        <v>91</v>
      </c>
      <c r="AV234" s="12" t="s">
        <v>83</v>
      </c>
      <c r="AW234" s="12" t="s">
        <v>31</v>
      </c>
      <c r="AX234" s="12" t="s">
        <v>75</v>
      </c>
      <c r="AY234" s="160" t="s">
        <v>144</v>
      </c>
    </row>
    <row r="235" spans="2:65" s="13" customFormat="1" ht="10">
      <c r="B235" s="165"/>
      <c r="D235" s="159" t="s">
        <v>153</v>
      </c>
      <c r="E235" s="166" t="s">
        <v>1</v>
      </c>
      <c r="F235" s="167" t="s">
        <v>584</v>
      </c>
      <c r="H235" s="168">
        <v>1.62</v>
      </c>
      <c r="I235" s="169"/>
      <c r="L235" s="165"/>
      <c r="M235" s="170"/>
      <c r="T235" s="171"/>
      <c r="AT235" s="166" t="s">
        <v>153</v>
      </c>
      <c r="AU235" s="166" t="s">
        <v>91</v>
      </c>
      <c r="AV235" s="13" t="s">
        <v>91</v>
      </c>
      <c r="AW235" s="13" t="s">
        <v>31</v>
      </c>
      <c r="AX235" s="13" t="s">
        <v>75</v>
      </c>
      <c r="AY235" s="166" t="s">
        <v>144</v>
      </c>
    </row>
    <row r="236" spans="2:65" s="14" customFormat="1" ht="10">
      <c r="B236" s="172"/>
      <c r="D236" s="159" t="s">
        <v>153</v>
      </c>
      <c r="E236" s="173" t="s">
        <v>1</v>
      </c>
      <c r="F236" s="174" t="s">
        <v>156</v>
      </c>
      <c r="H236" s="175">
        <v>2.052</v>
      </c>
      <c r="I236" s="176"/>
      <c r="L236" s="172"/>
      <c r="M236" s="177"/>
      <c r="T236" s="178"/>
      <c r="AT236" s="173" t="s">
        <v>153</v>
      </c>
      <c r="AU236" s="173" t="s">
        <v>91</v>
      </c>
      <c r="AV236" s="14" t="s">
        <v>151</v>
      </c>
      <c r="AW236" s="14" t="s">
        <v>31</v>
      </c>
      <c r="AX236" s="14" t="s">
        <v>83</v>
      </c>
      <c r="AY236" s="173" t="s">
        <v>144</v>
      </c>
    </row>
    <row r="237" spans="2:65" s="1" customFormat="1" ht="24.15" customHeight="1">
      <c r="B237" s="143"/>
      <c r="C237" s="144" t="s">
        <v>585</v>
      </c>
      <c r="D237" s="144" t="s">
        <v>147</v>
      </c>
      <c r="E237" s="145" t="s">
        <v>586</v>
      </c>
      <c r="F237" s="146" t="s">
        <v>587</v>
      </c>
      <c r="G237" s="147" t="s">
        <v>588</v>
      </c>
      <c r="H237" s="148">
        <v>38</v>
      </c>
      <c r="I237" s="149"/>
      <c r="J237" s="150">
        <f>ROUND(I237*H237,2)</f>
        <v>0</v>
      </c>
      <c r="K237" s="151"/>
      <c r="L237" s="32"/>
      <c r="M237" s="152" t="s">
        <v>1</v>
      </c>
      <c r="N237" s="153" t="s">
        <v>41</v>
      </c>
      <c r="P237" s="154">
        <f>O237*H237</f>
        <v>0</v>
      </c>
      <c r="Q237" s="154">
        <v>1.0000000000000001E-5</v>
      </c>
      <c r="R237" s="154">
        <f>Q237*H237</f>
        <v>3.8000000000000002E-4</v>
      </c>
      <c r="S237" s="154">
        <v>6.0000000000000002E-5</v>
      </c>
      <c r="T237" s="155">
        <f>S237*H237</f>
        <v>2.2799999999999999E-3</v>
      </c>
      <c r="AR237" s="156" t="s">
        <v>151</v>
      </c>
      <c r="AT237" s="156" t="s">
        <v>147</v>
      </c>
      <c r="AU237" s="156" t="s">
        <v>91</v>
      </c>
      <c r="AY237" s="17" t="s">
        <v>144</v>
      </c>
      <c r="BE237" s="157">
        <f>IF(N237="základná",J237,0)</f>
        <v>0</v>
      </c>
      <c r="BF237" s="157">
        <f>IF(N237="znížená",J237,0)</f>
        <v>0</v>
      </c>
      <c r="BG237" s="157">
        <f>IF(N237="zákl. prenesená",J237,0)</f>
        <v>0</v>
      </c>
      <c r="BH237" s="157">
        <f>IF(N237="zníž. prenesená",J237,0)</f>
        <v>0</v>
      </c>
      <c r="BI237" s="157">
        <f>IF(N237="nulová",J237,0)</f>
        <v>0</v>
      </c>
      <c r="BJ237" s="17" t="s">
        <v>91</v>
      </c>
      <c r="BK237" s="157">
        <f>ROUND(I237*H237,2)</f>
        <v>0</v>
      </c>
      <c r="BL237" s="17" t="s">
        <v>151</v>
      </c>
      <c r="BM237" s="156" t="s">
        <v>589</v>
      </c>
    </row>
    <row r="238" spans="2:65" s="12" customFormat="1" ht="10">
      <c r="B238" s="158"/>
      <c r="D238" s="159" t="s">
        <v>153</v>
      </c>
      <c r="E238" s="160" t="s">
        <v>1</v>
      </c>
      <c r="F238" s="161" t="s">
        <v>531</v>
      </c>
      <c r="H238" s="160" t="s">
        <v>1</v>
      </c>
      <c r="I238" s="162"/>
      <c r="L238" s="158"/>
      <c r="M238" s="163"/>
      <c r="T238" s="164"/>
      <c r="AT238" s="160" t="s">
        <v>153</v>
      </c>
      <c r="AU238" s="160" t="s">
        <v>91</v>
      </c>
      <c r="AV238" s="12" t="s">
        <v>83</v>
      </c>
      <c r="AW238" s="12" t="s">
        <v>31</v>
      </c>
      <c r="AX238" s="12" t="s">
        <v>75</v>
      </c>
      <c r="AY238" s="160" t="s">
        <v>144</v>
      </c>
    </row>
    <row r="239" spans="2:65" s="13" customFormat="1" ht="10">
      <c r="B239" s="165"/>
      <c r="D239" s="159" t="s">
        <v>153</v>
      </c>
      <c r="E239" s="166" t="s">
        <v>1</v>
      </c>
      <c r="F239" s="167" t="s">
        <v>401</v>
      </c>
      <c r="H239" s="168">
        <v>38</v>
      </c>
      <c r="I239" s="169"/>
      <c r="L239" s="165"/>
      <c r="M239" s="170"/>
      <c r="T239" s="171"/>
      <c r="AT239" s="166" t="s">
        <v>153</v>
      </c>
      <c r="AU239" s="166" t="s">
        <v>91</v>
      </c>
      <c r="AV239" s="13" t="s">
        <v>91</v>
      </c>
      <c r="AW239" s="13" t="s">
        <v>31</v>
      </c>
      <c r="AX239" s="13" t="s">
        <v>75</v>
      </c>
      <c r="AY239" s="166" t="s">
        <v>144</v>
      </c>
    </row>
    <row r="240" spans="2:65" s="14" customFormat="1" ht="10">
      <c r="B240" s="172"/>
      <c r="D240" s="159" t="s">
        <v>153</v>
      </c>
      <c r="E240" s="173" t="s">
        <v>1</v>
      </c>
      <c r="F240" s="174" t="s">
        <v>156</v>
      </c>
      <c r="H240" s="175">
        <v>38</v>
      </c>
      <c r="I240" s="176"/>
      <c r="L240" s="172"/>
      <c r="M240" s="177"/>
      <c r="T240" s="178"/>
      <c r="AT240" s="173" t="s">
        <v>153</v>
      </c>
      <c r="AU240" s="173" t="s">
        <v>91</v>
      </c>
      <c r="AV240" s="14" t="s">
        <v>151</v>
      </c>
      <c r="AW240" s="14" t="s">
        <v>31</v>
      </c>
      <c r="AX240" s="14" t="s">
        <v>83</v>
      </c>
      <c r="AY240" s="173" t="s">
        <v>144</v>
      </c>
    </row>
    <row r="241" spans="2:65" s="1" customFormat="1" ht="24.15" customHeight="1">
      <c r="B241" s="143"/>
      <c r="C241" s="144" t="s">
        <v>7</v>
      </c>
      <c r="D241" s="144" t="s">
        <v>147</v>
      </c>
      <c r="E241" s="145" t="s">
        <v>590</v>
      </c>
      <c r="F241" s="146" t="s">
        <v>591</v>
      </c>
      <c r="G241" s="147" t="s">
        <v>588</v>
      </c>
      <c r="H241" s="148">
        <v>80</v>
      </c>
      <c r="I241" s="149"/>
      <c r="J241" s="150">
        <f>ROUND(I241*H241,2)</f>
        <v>0</v>
      </c>
      <c r="K241" s="151"/>
      <c r="L241" s="32"/>
      <c r="M241" s="152" t="s">
        <v>1</v>
      </c>
      <c r="N241" s="153" t="s">
        <v>41</v>
      </c>
      <c r="P241" s="154">
        <f>O241*H241</f>
        <v>0</v>
      </c>
      <c r="Q241" s="154">
        <v>1.0000000000000001E-5</v>
      </c>
      <c r="R241" s="154">
        <f>Q241*H241</f>
        <v>8.0000000000000004E-4</v>
      </c>
      <c r="S241" s="154">
        <v>1E-4</v>
      </c>
      <c r="T241" s="155">
        <f>S241*H241</f>
        <v>8.0000000000000002E-3</v>
      </c>
      <c r="AR241" s="156" t="s">
        <v>151</v>
      </c>
      <c r="AT241" s="156" t="s">
        <v>147</v>
      </c>
      <c r="AU241" s="156" t="s">
        <v>91</v>
      </c>
      <c r="AY241" s="17" t="s">
        <v>144</v>
      </c>
      <c r="BE241" s="157">
        <f>IF(N241="základná",J241,0)</f>
        <v>0</v>
      </c>
      <c r="BF241" s="157">
        <f>IF(N241="znížená",J241,0)</f>
        <v>0</v>
      </c>
      <c r="BG241" s="157">
        <f>IF(N241="zákl. prenesená",J241,0)</f>
        <v>0</v>
      </c>
      <c r="BH241" s="157">
        <f>IF(N241="zníž. prenesená",J241,0)</f>
        <v>0</v>
      </c>
      <c r="BI241" s="157">
        <f>IF(N241="nulová",J241,0)</f>
        <v>0</v>
      </c>
      <c r="BJ241" s="17" t="s">
        <v>91</v>
      </c>
      <c r="BK241" s="157">
        <f>ROUND(I241*H241,2)</f>
        <v>0</v>
      </c>
      <c r="BL241" s="17" t="s">
        <v>151</v>
      </c>
      <c r="BM241" s="156" t="s">
        <v>592</v>
      </c>
    </row>
    <row r="242" spans="2:65" s="12" customFormat="1" ht="10">
      <c r="B242" s="158"/>
      <c r="D242" s="159" t="s">
        <v>153</v>
      </c>
      <c r="E242" s="160" t="s">
        <v>1</v>
      </c>
      <c r="F242" s="161" t="s">
        <v>593</v>
      </c>
      <c r="H242" s="160" t="s">
        <v>1</v>
      </c>
      <c r="I242" s="162"/>
      <c r="L242" s="158"/>
      <c r="M242" s="163"/>
      <c r="T242" s="164"/>
      <c r="AT242" s="160" t="s">
        <v>153</v>
      </c>
      <c r="AU242" s="160" t="s">
        <v>91</v>
      </c>
      <c r="AV242" s="12" t="s">
        <v>83</v>
      </c>
      <c r="AW242" s="12" t="s">
        <v>31</v>
      </c>
      <c r="AX242" s="12" t="s">
        <v>75</v>
      </c>
      <c r="AY242" s="160" t="s">
        <v>144</v>
      </c>
    </row>
    <row r="243" spans="2:65" s="13" customFormat="1" ht="10">
      <c r="B243" s="165"/>
      <c r="D243" s="159" t="s">
        <v>153</v>
      </c>
      <c r="E243" s="166" t="s">
        <v>1</v>
      </c>
      <c r="F243" s="167" t="s">
        <v>594</v>
      </c>
      <c r="H243" s="168">
        <v>80</v>
      </c>
      <c r="I243" s="169"/>
      <c r="L243" s="165"/>
      <c r="M243" s="170"/>
      <c r="T243" s="171"/>
      <c r="AT243" s="166" t="s">
        <v>153</v>
      </c>
      <c r="AU243" s="166" t="s">
        <v>91</v>
      </c>
      <c r="AV243" s="13" t="s">
        <v>91</v>
      </c>
      <c r="AW243" s="13" t="s">
        <v>31</v>
      </c>
      <c r="AX243" s="13" t="s">
        <v>75</v>
      </c>
      <c r="AY243" s="166" t="s">
        <v>144</v>
      </c>
    </row>
    <row r="244" spans="2:65" s="14" customFormat="1" ht="10">
      <c r="B244" s="172"/>
      <c r="D244" s="159" t="s">
        <v>153</v>
      </c>
      <c r="E244" s="173" t="s">
        <v>1</v>
      </c>
      <c r="F244" s="174" t="s">
        <v>156</v>
      </c>
      <c r="H244" s="175">
        <v>80</v>
      </c>
      <c r="I244" s="176"/>
      <c r="L244" s="172"/>
      <c r="M244" s="177"/>
      <c r="T244" s="178"/>
      <c r="AT244" s="173" t="s">
        <v>153</v>
      </c>
      <c r="AU244" s="173" t="s">
        <v>91</v>
      </c>
      <c r="AV244" s="14" t="s">
        <v>151</v>
      </c>
      <c r="AW244" s="14" t="s">
        <v>31</v>
      </c>
      <c r="AX244" s="14" t="s">
        <v>83</v>
      </c>
      <c r="AY244" s="173" t="s">
        <v>144</v>
      </c>
    </row>
    <row r="245" spans="2:65" s="1" customFormat="1" ht="24.15" customHeight="1">
      <c r="B245" s="143"/>
      <c r="C245" s="144" t="s">
        <v>161</v>
      </c>
      <c r="D245" s="144" t="s">
        <v>147</v>
      </c>
      <c r="E245" s="145" t="s">
        <v>595</v>
      </c>
      <c r="F245" s="146" t="s">
        <v>596</v>
      </c>
      <c r="G245" s="147" t="s">
        <v>588</v>
      </c>
      <c r="H245" s="148">
        <v>45</v>
      </c>
      <c r="I245" s="149"/>
      <c r="J245" s="150">
        <f>ROUND(I245*H245,2)</f>
        <v>0</v>
      </c>
      <c r="K245" s="151"/>
      <c r="L245" s="32"/>
      <c r="M245" s="152" t="s">
        <v>1</v>
      </c>
      <c r="N245" s="153" t="s">
        <v>41</v>
      </c>
      <c r="P245" s="154">
        <f>O245*H245</f>
        <v>0</v>
      </c>
      <c r="Q245" s="154">
        <v>3.6789999999999998E-5</v>
      </c>
      <c r="R245" s="154">
        <f>Q245*H245</f>
        <v>1.65555E-3</v>
      </c>
      <c r="S245" s="154">
        <v>5.0000000000000001E-4</v>
      </c>
      <c r="T245" s="155">
        <f>S245*H245</f>
        <v>2.2499999999999999E-2</v>
      </c>
      <c r="AR245" s="156" t="s">
        <v>151</v>
      </c>
      <c r="AT245" s="156" t="s">
        <v>147</v>
      </c>
      <c r="AU245" s="156" t="s">
        <v>91</v>
      </c>
      <c r="AY245" s="17" t="s">
        <v>144</v>
      </c>
      <c r="BE245" s="157">
        <f>IF(N245="základná",J245,0)</f>
        <v>0</v>
      </c>
      <c r="BF245" s="157">
        <f>IF(N245="znížená",J245,0)</f>
        <v>0</v>
      </c>
      <c r="BG245" s="157">
        <f>IF(N245="zákl. prenesená",J245,0)</f>
        <v>0</v>
      </c>
      <c r="BH245" s="157">
        <f>IF(N245="zníž. prenesená",J245,0)</f>
        <v>0</v>
      </c>
      <c r="BI245" s="157">
        <f>IF(N245="nulová",J245,0)</f>
        <v>0</v>
      </c>
      <c r="BJ245" s="17" t="s">
        <v>91</v>
      </c>
      <c r="BK245" s="157">
        <f>ROUND(I245*H245,2)</f>
        <v>0</v>
      </c>
      <c r="BL245" s="17" t="s">
        <v>151</v>
      </c>
      <c r="BM245" s="156" t="s">
        <v>597</v>
      </c>
    </row>
    <row r="246" spans="2:65" s="1" customFormat="1" ht="24.15" customHeight="1">
      <c r="B246" s="143"/>
      <c r="C246" s="144" t="s">
        <v>165</v>
      </c>
      <c r="D246" s="144" t="s">
        <v>147</v>
      </c>
      <c r="E246" s="145" t="s">
        <v>598</v>
      </c>
      <c r="F246" s="146" t="s">
        <v>599</v>
      </c>
      <c r="G246" s="147" t="s">
        <v>588</v>
      </c>
      <c r="H246" s="148">
        <v>28</v>
      </c>
      <c r="I246" s="149"/>
      <c r="J246" s="150">
        <f>ROUND(I246*H246,2)</f>
        <v>0</v>
      </c>
      <c r="K246" s="151"/>
      <c r="L246" s="32"/>
      <c r="M246" s="152" t="s">
        <v>1</v>
      </c>
      <c r="N246" s="153" t="s">
        <v>41</v>
      </c>
      <c r="P246" s="154">
        <f>O246*H246</f>
        <v>0</v>
      </c>
      <c r="Q246" s="154">
        <v>2.0339999999999998E-5</v>
      </c>
      <c r="R246" s="154">
        <f>Q246*H246</f>
        <v>5.6952000000000001E-4</v>
      </c>
      <c r="S246" s="154">
        <v>6.0000000000000002E-5</v>
      </c>
      <c r="T246" s="155">
        <f>S246*H246</f>
        <v>1.6800000000000001E-3</v>
      </c>
      <c r="AR246" s="156" t="s">
        <v>151</v>
      </c>
      <c r="AT246" s="156" t="s">
        <v>147</v>
      </c>
      <c r="AU246" s="156" t="s">
        <v>91</v>
      </c>
      <c r="AY246" s="17" t="s">
        <v>144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91</v>
      </c>
      <c r="BK246" s="157">
        <f>ROUND(I246*H246,2)</f>
        <v>0</v>
      </c>
      <c r="BL246" s="17" t="s">
        <v>151</v>
      </c>
      <c r="BM246" s="156" t="s">
        <v>600</v>
      </c>
    </row>
    <row r="247" spans="2:65" s="1" customFormat="1" ht="24.15" customHeight="1">
      <c r="B247" s="143"/>
      <c r="C247" s="144" t="s">
        <v>170</v>
      </c>
      <c r="D247" s="144" t="s">
        <v>147</v>
      </c>
      <c r="E247" s="145" t="s">
        <v>601</v>
      </c>
      <c r="F247" s="146" t="s">
        <v>602</v>
      </c>
      <c r="G247" s="147" t="s">
        <v>588</v>
      </c>
      <c r="H247" s="148">
        <v>28</v>
      </c>
      <c r="I247" s="149"/>
      <c r="J247" s="150">
        <f>ROUND(I247*H247,2)</f>
        <v>0</v>
      </c>
      <c r="K247" s="151"/>
      <c r="L247" s="32"/>
      <c r="M247" s="152" t="s">
        <v>1</v>
      </c>
      <c r="N247" s="153" t="s">
        <v>41</v>
      </c>
      <c r="P247" s="154">
        <f>O247*H247</f>
        <v>0</v>
      </c>
      <c r="Q247" s="154">
        <v>3.2060000000000001E-5</v>
      </c>
      <c r="R247" s="154">
        <f>Q247*H247</f>
        <v>8.9768000000000009E-4</v>
      </c>
      <c r="S247" s="154">
        <v>4.4000000000000002E-4</v>
      </c>
      <c r="T247" s="155">
        <f>S247*H247</f>
        <v>1.2320000000000001E-2</v>
      </c>
      <c r="AR247" s="156" t="s">
        <v>151</v>
      </c>
      <c r="AT247" s="156" t="s">
        <v>147</v>
      </c>
      <c r="AU247" s="156" t="s">
        <v>91</v>
      </c>
      <c r="AY247" s="17" t="s">
        <v>144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91</v>
      </c>
      <c r="BK247" s="157">
        <f>ROUND(I247*H247,2)</f>
        <v>0</v>
      </c>
      <c r="BL247" s="17" t="s">
        <v>151</v>
      </c>
      <c r="BM247" s="156" t="s">
        <v>603</v>
      </c>
    </row>
    <row r="248" spans="2:65" s="1" customFormat="1" ht="24.15" customHeight="1">
      <c r="B248" s="143"/>
      <c r="C248" s="144" t="s">
        <v>175</v>
      </c>
      <c r="D248" s="144" t="s">
        <v>147</v>
      </c>
      <c r="E248" s="145" t="s">
        <v>604</v>
      </c>
      <c r="F248" s="146" t="s">
        <v>605</v>
      </c>
      <c r="G248" s="147" t="s">
        <v>254</v>
      </c>
      <c r="H248" s="148">
        <v>12</v>
      </c>
      <c r="I248" s="149"/>
      <c r="J248" s="150">
        <f>ROUND(I248*H248,2)</f>
        <v>0</v>
      </c>
      <c r="K248" s="151"/>
      <c r="L248" s="32"/>
      <c r="M248" s="152" t="s">
        <v>1</v>
      </c>
      <c r="N248" s="153" t="s">
        <v>41</v>
      </c>
      <c r="P248" s="154">
        <f>O248*H248</f>
        <v>0</v>
      </c>
      <c r="Q248" s="154">
        <v>0</v>
      </c>
      <c r="R248" s="154">
        <f>Q248*H248</f>
        <v>0</v>
      </c>
      <c r="S248" s="154">
        <v>3.0000000000000001E-3</v>
      </c>
      <c r="T248" s="155">
        <f>S248*H248</f>
        <v>3.6000000000000004E-2</v>
      </c>
      <c r="AR248" s="156" t="s">
        <v>151</v>
      </c>
      <c r="AT248" s="156" t="s">
        <v>147</v>
      </c>
      <c r="AU248" s="156" t="s">
        <v>91</v>
      </c>
      <c r="AY248" s="17" t="s">
        <v>144</v>
      </c>
      <c r="BE248" s="157">
        <f>IF(N248="základná",J248,0)</f>
        <v>0</v>
      </c>
      <c r="BF248" s="157">
        <f>IF(N248="znížená",J248,0)</f>
        <v>0</v>
      </c>
      <c r="BG248" s="157">
        <f>IF(N248="zákl. prenesená",J248,0)</f>
        <v>0</v>
      </c>
      <c r="BH248" s="157">
        <f>IF(N248="zníž. prenesená",J248,0)</f>
        <v>0</v>
      </c>
      <c r="BI248" s="157">
        <f>IF(N248="nulová",J248,0)</f>
        <v>0</v>
      </c>
      <c r="BJ248" s="17" t="s">
        <v>91</v>
      </c>
      <c r="BK248" s="157">
        <f>ROUND(I248*H248,2)</f>
        <v>0</v>
      </c>
      <c r="BL248" s="17" t="s">
        <v>151</v>
      </c>
      <c r="BM248" s="156" t="s">
        <v>606</v>
      </c>
    </row>
    <row r="249" spans="2:65" s="12" customFormat="1" ht="10">
      <c r="B249" s="158"/>
      <c r="D249" s="159" t="s">
        <v>153</v>
      </c>
      <c r="E249" s="160" t="s">
        <v>1</v>
      </c>
      <c r="F249" s="161" t="s">
        <v>580</v>
      </c>
      <c r="H249" s="160" t="s">
        <v>1</v>
      </c>
      <c r="I249" s="162"/>
      <c r="L249" s="158"/>
      <c r="M249" s="163"/>
      <c r="T249" s="164"/>
      <c r="AT249" s="160" t="s">
        <v>153</v>
      </c>
      <c r="AU249" s="160" t="s">
        <v>91</v>
      </c>
      <c r="AV249" s="12" t="s">
        <v>83</v>
      </c>
      <c r="AW249" s="12" t="s">
        <v>31</v>
      </c>
      <c r="AX249" s="12" t="s">
        <v>75</v>
      </c>
      <c r="AY249" s="160" t="s">
        <v>144</v>
      </c>
    </row>
    <row r="250" spans="2:65" s="13" customFormat="1" ht="10">
      <c r="B250" s="165"/>
      <c r="D250" s="159" t="s">
        <v>153</v>
      </c>
      <c r="E250" s="166" t="s">
        <v>1</v>
      </c>
      <c r="F250" s="167" t="s">
        <v>243</v>
      </c>
      <c r="H250" s="168">
        <v>8</v>
      </c>
      <c r="I250" s="169"/>
      <c r="L250" s="165"/>
      <c r="M250" s="170"/>
      <c r="T250" s="171"/>
      <c r="AT250" s="166" t="s">
        <v>153</v>
      </c>
      <c r="AU250" s="166" t="s">
        <v>91</v>
      </c>
      <c r="AV250" s="13" t="s">
        <v>91</v>
      </c>
      <c r="AW250" s="13" t="s">
        <v>31</v>
      </c>
      <c r="AX250" s="13" t="s">
        <v>75</v>
      </c>
      <c r="AY250" s="166" t="s">
        <v>144</v>
      </c>
    </row>
    <row r="251" spans="2:65" s="12" customFormat="1" ht="10">
      <c r="B251" s="158"/>
      <c r="D251" s="159" t="s">
        <v>153</v>
      </c>
      <c r="E251" s="160" t="s">
        <v>1</v>
      </c>
      <c r="F251" s="161" t="s">
        <v>578</v>
      </c>
      <c r="H251" s="160" t="s">
        <v>1</v>
      </c>
      <c r="I251" s="162"/>
      <c r="L251" s="158"/>
      <c r="M251" s="163"/>
      <c r="T251" s="164"/>
      <c r="AT251" s="160" t="s">
        <v>153</v>
      </c>
      <c r="AU251" s="160" t="s">
        <v>91</v>
      </c>
      <c r="AV251" s="12" t="s">
        <v>83</v>
      </c>
      <c r="AW251" s="12" t="s">
        <v>31</v>
      </c>
      <c r="AX251" s="12" t="s">
        <v>75</v>
      </c>
      <c r="AY251" s="160" t="s">
        <v>144</v>
      </c>
    </row>
    <row r="252" spans="2:65" s="13" customFormat="1" ht="10">
      <c r="B252" s="165"/>
      <c r="D252" s="159" t="s">
        <v>153</v>
      </c>
      <c r="E252" s="166" t="s">
        <v>1</v>
      </c>
      <c r="F252" s="167" t="s">
        <v>151</v>
      </c>
      <c r="H252" s="168">
        <v>4</v>
      </c>
      <c r="I252" s="169"/>
      <c r="L252" s="165"/>
      <c r="M252" s="170"/>
      <c r="T252" s="171"/>
      <c r="AT252" s="166" t="s">
        <v>153</v>
      </c>
      <c r="AU252" s="166" t="s">
        <v>91</v>
      </c>
      <c r="AV252" s="13" t="s">
        <v>91</v>
      </c>
      <c r="AW252" s="13" t="s">
        <v>31</v>
      </c>
      <c r="AX252" s="13" t="s">
        <v>75</v>
      </c>
      <c r="AY252" s="166" t="s">
        <v>144</v>
      </c>
    </row>
    <row r="253" spans="2:65" s="14" customFormat="1" ht="10">
      <c r="B253" s="172"/>
      <c r="D253" s="159" t="s">
        <v>153</v>
      </c>
      <c r="E253" s="173" t="s">
        <v>1</v>
      </c>
      <c r="F253" s="174" t="s">
        <v>156</v>
      </c>
      <c r="H253" s="175">
        <v>12</v>
      </c>
      <c r="I253" s="176"/>
      <c r="L253" s="172"/>
      <c r="M253" s="177"/>
      <c r="T253" s="178"/>
      <c r="AT253" s="173" t="s">
        <v>153</v>
      </c>
      <c r="AU253" s="173" t="s">
        <v>91</v>
      </c>
      <c r="AV253" s="14" t="s">
        <v>151</v>
      </c>
      <c r="AW253" s="14" t="s">
        <v>31</v>
      </c>
      <c r="AX253" s="14" t="s">
        <v>83</v>
      </c>
      <c r="AY253" s="173" t="s">
        <v>144</v>
      </c>
    </row>
    <row r="254" spans="2:65" s="1" customFormat="1" ht="33" customHeight="1">
      <c r="B254" s="143"/>
      <c r="C254" s="144" t="s">
        <v>181</v>
      </c>
      <c r="D254" s="144" t="s">
        <v>147</v>
      </c>
      <c r="E254" s="145" t="s">
        <v>607</v>
      </c>
      <c r="F254" s="146" t="s">
        <v>608</v>
      </c>
      <c r="G254" s="147" t="s">
        <v>201</v>
      </c>
      <c r="H254" s="148">
        <v>88.93</v>
      </c>
      <c r="I254" s="149"/>
      <c r="J254" s="150">
        <f>ROUND(I254*H254,2)</f>
        <v>0</v>
      </c>
      <c r="K254" s="151"/>
      <c r="L254" s="32"/>
      <c r="M254" s="152" t="s">
        <v>1</v>
      </c>
      <c r="N254" s="153" t="s">
        <v>41</v>
      </c>
      <c r="P254" s="154">
        <f>O254*H254</f>
        <v>0</v>
      </c>
      <c r="Q254" s="154">
        <v>0</v>
      </c>
      <c r="R254" s="154">
        <f>Q254*H254</f>
        <v>0</v>
      </c>
      <c r="S254" s="154">
        <v>0.05</v>
      </c>
      <c r="T254" s="155">
        <f>S254*H254</f>
        <v>4.4465000000000003</v>
      </c>
      <c r="AR254" s="156" t="s">
        <v>151</v>
      </c>
      <c r="AT254" s="156" t="s">
        <v>147</v>
      </c>
      <c r="AU254" s="156" t="s">
        <v>91</v>
      </c>
      <c r="AY254" s="17" t="s">
        <v>144</v>
      </c>
      <c r="BE254" s="157">
        <f>IF(N254="základná",J254,0)</f>
        <v>0</v>
      </c>
      <c r="BF254" s="157">
        <f>IF(N254="znížená",J254,0)</f>
        <v>0</v>
      </c>
      <c r="BG254" s="157">
        <f>IF(N254="zákl. prenesená",J254,0)</f>
        <v>0</v>
      </c>
      <c r="BH254" s="157">
        <f>IF(N254="zníž. prenesená",J254,0)</f>
        <v>0</v>
      </c>
      <c r="BI254" s="157">
        <f>IF(N254="nulová",J254,0)</f>
        <v>0</v>
      </c>
      <c r="BJ254" s="17" t="s">
        <v>91</v>
      </c>
      <c r="BK254" s="157">
        <f>ROUND(I254*H254,2)</f>
        <v>0</v>
      </c>
      <c r="BL254" s="17" t="s">
        <v>151</v>
      </c>
      <c r="BM254" s="156" t="s">
        <v>609</v>
      </c>
    </row>
    <row r="255" spans="2:65" s="12" customFormat="1" ht="10">
      <c r="B255" s="158"/>
      <c r="D255" s="159" t="s">
        <v>153</v>
      </c>
      <c r="E255" s="160" t="s">
        <v>1</v>
      </c>
      <c r="F255" s="161" t="s">
        <v>610</v>
      </c>
      <c r="H255" s="160" t="s">
        <v>1</v>
      </c>
      <c r="I255" s="162"/>
      <c r="L255" s="158"/>
      <c r="M255" s="163"/>
      <c r="T255" s="164"/>
      <c r="AT255" s="160" t="s">
        <v>153</v>
      </c>
      <c r="AU255" s="160" t="s">
        <v>91</v>
      </c>
      <c r="AV255" s="12" t="s">
        <v>83</v>
      </c>
      <c r="AW255" s="12" t="s">
        <v>31</v>
      </c>
      <c r="AX255" s="12" t="s">
        <v>75</v>
      </c>
      <c r="AY255" s="160" t="s">
        <v>144</v>
      </c>
    </row>
    <row r="256" spans="2:65" s="13" customFormat="1" ht="10">
      <c r="B256" s="165"/>
      <c r="D256" s="159" t="s">
        <v>153</v>
      </c>
      <c r="E256" s="166" t="s">
        <v>1</v>
      </c>
      <c r="F256" s="167" t="s">
        <v>557</v>
      </c>
      <c r="H256" s="168">
        <v>88.93</v>
      </c>
      <c r="I256" s="169"/>
      <c r="L256" s="165"/>
      <c r="M256" s="170"/>
      <c r="T256" s="171"/>
      <c r="AT256" s="166" t="s">
        <v>153</v>
      </c>
      <c r="AU256" s="166" t="s">
        <v>91</v>
      </c>
      <c r="AV256" s="13" t="s">
        <v>91</v>
      </c>
      <c r="AW256" s="13" t="s">
        <v>31</v>
      </c>
      <c r="AX256" s="13" t="s">
        <v>75</v>
      </c>
      <c r="AY256" s="166" t="s">
        <v>144</v>
      </c>
    </row>
    <row r="257" spans="2:65" s="14" customFormat="1" ht="10">
      <c r="B257" s="172"/>
      <c r="D257" s="159" t="s">
        <v>153</v>
      </c>
      <c r="E257" s="173" t="s">
        <v>1</v>
      </c>
      <c r="F257" s="174" t="s">
        <v>156</v>
      </c>
      <c r="H257" s="175">
        <v>88.93</v>
      </c>
      <c r="I257" s="176"/>
      <c r="L257" s="172"/>
      <c r="M257" s="177"/>
      <c r="T257" s="178"/>
      <c r="AT257" s="173" t="s">
        <v>153</v>
      </c>
      <c r="AU257" s="173" t="s">
        <v>91</v>
      </c>
      <c r="AV257" s="14" t="s">
        <v>151</v>
      </c>
      <c r="AW257" s="14" t="s">
        <v>31</v>
      </c>
      <c r="AX257" s="14" t="s">
        <v>83</v>
      </c>
      <c r="AY257" s="173" t="s">
        <v>144</v>
      </c>
    </row>
    <row r="258" spans="2:65" s="1" customFormat="1" ht="33" customHeight="1">
      <c r="B258" s="143"/>
      <c r="C258" s="144" t="s">
        <v>611</v>
      </c>
      <c r="D258" s="144" t="s">
        <v>147</v>
      </c>
      <c r="E258" s="145" t="s">
        <v>612</v>
      </c>
      <c r="F258" s="146" t="s">
        <v>613</v>
      </c>
      <c r="G258" s="147" t="s">
        <v>201</v>
      </c>
      <c r="H258" s="148">
        <v>352.75200000000001</v>
      </c>
      <c r="I258" s="149"/>
      <c r="J258" s="150">
        <f>ROUND(I258*H258,2)</f>
        <v>0</v>
      </c>
      <c r="K258" s="151"/>
      <c r="L258" s="32"/>
      <c r="M258" s="152" t="s">
        <v>1</v>
      </c>
      <c r="N258" s="153" t="s">
        <v>41</v>
      </c>
      <c r="P258" s="154">
        <f>O258*H258</f>
        <v>0</v>
      </c>
      <c r="Q258" s="154">
        <v>0</v>
      </c>
      <c r="R258" s="154">
        <f>Q258*H258</f>
        <v>0</v>
      </c>
      <c r="S258" s="154">
        <v>4.5999999999999999E-2</v>
      </c>
      <c r="T258" s="155">
        <f>S258*H258</f>
        <v>16.226592</v>
      </c>
      <c r="AR258" s="156" t="s">
        <v>151</v>
      </c>
      <c r="AT258" s="156" t="s">
        <v>147</v>
      </c>
      <c r="AU258" s="156" t="s">
        <v>91</v>
      </c>
      <c r="AY258" s="17" t="s">
        <v>144</v>
      </c>
      <c r="BE258" s="157">
        <f>IF(N258="základná",J258,0)</f>
        <v>0</v>
      </c>
      <c r="BF258" s="157">
        <f>IF(N258="znížená",J258,0)</f>
        <v>0</v>
      </c>
      <c r="BG258" s="157">
        <f>IF(N258="zákl. prenesená",J258,0)</f>
        <v>0</v>
      </c>
      <c r="BH258" s="157">
        <f>IF(N258="zníž. prenesená",J258,0)</f>
        <v>0</v>
      </c>
      <c r="BI258" s="157">
        <f>IF(N258="nulová",J258,0)</f>
        <v>0</v>
      </c>
      <c r="BJ258" s="17" t="s">
        <v>91</v>
      </c>
      <c r="BK258" s="157">
        <f>ROUND(I258*H258,2)</f>
        <v>0</v>
      </c>
      <c r="BL258" s="17" t="s">
        <v>151</v>
      </c>
      <c r="BM258" s="156" t="s">
        <v>614</v>
      </c>
    </row>
    <row r="259" spans="2:65" s="12" customFormat="1" ht="10">
      <c r="B259" s="158"/>
      <c r="D259" s="159" t="s">
        <v>153</v>
      </c>
      <c r="E259" s="160" t="s">
        <v>1</v>
      </c>
      <c r="F259" s="161" t="s">
        <v>610</v>
      </c>
      <c r="H259" s="160" t="s">
        <v>1</v>
      </c>
      <c r="I259" s="162"/>
      <c r="L259" s="158"/>
      <c r="M259" s="163"/>
      <c r="T259" s="164"/>
      <c r="AT259" s="160" t="s">
        <v>153</v>
      </c>
      <c r="AU259" s="160" t="s">
        <v>91</v>
      </c>
      <c r="AV259" s="12" t="s">
        <v>83</v>
      </c>
      <c r="AW259" s="12" t="s">
        <v>31</v>
      </c>
      <c r="AX259" s="12" t="s">
        <v>75</v>
      </c>
      <c r="AY259" s="160" t="s">
        <v>144</v>
      </c>
    </row>
    <row r="260" spans="2:65" s="13" customFormat="1" ht="10">
      <c r="B260" s="165"/>
      <c r="D260" s="159" t="s">
        <v>153</v>
      </c>
      <c r="E260" s="166" t="s">
        <v>1</v>
      </c>
      <c r="F260" s="167" t="s">
        <v>615</v>
      </c>
      <c r="H260" s="168">
        <v>101.10599999999999</v>
      </c>
      <c r="I260" s="169"/>
      <c r="L260" s="165"/>
      <c r="M260" s="170"/>
      <c r="T260" s="171"/>
      <c r="AT260" s="166" t="s">
        <v>153</v>
      </c>
      <c r="AU260" s="166" t="s">
        <v>91</v>
      </c>
      <c r="AV260" s="13" t="s">
        <v>91</v>
      </c>
      <c r="AW260" s="13" t="s">
        <v>31</v>
      </c>
      <c r="AX260" s="13" t="s">
        <v>75</v>
      </c>
      <c r="AY260" s="166" t="s">
        <v>144</v>
      </c>
    </row>
    <row r="261" spans="2:65" s="13" customFormat="1" ht="10">
      <c r="B261" s="165"/>
      <c r="D261" s="159" t="s">
        <v>153</v>
      </c>
      <c r="E261" s="166" t="s">
        <v>1</v>
      </c>
      <c r="F261" s="167" t="s">
        <v>616</v>
      </c>
      <c r="H261" s="168">
        <v>36.195</v>
      </c>
      <c r="I261" s="169"/>
      <c r="L261" s="165"/>
      <c r="M261" s="170"/>
      <c r="T261" s="171"/>
      <c r="AT261" s="166" t="s">
        <v>153</v>
      </c>
      <c r="AU261" s="166" t="s">
        <v>91</v>
      </c>
      <c r="AV261" s="13" t="s">
        <v>91</v>
      </c>
      <c r="AW261" s="13" t="s">
        <v>31</v>
      </c>
      <c r="AX261" s="13" t="s">
        <v>75</v>
      </c>
      <c r="AY261" s="166" t="s">
        <v>144</v>
      </c>
    </row>
    <row r="262" spans="2:65" s="13" customFormat="1" ht="10">
      <c r="B262" s="165"/>
      <c r="D262" s="159" t="s">
        <v>153</v>
      </c>
      <c r="E262" s="166" t="s">
        <v>1</v>
      </c>
      <c r="F262" s="167" t="s">
        <v>617</v>
      </c>
      <c r="H262" s="168">
        <v>97.543999999999997</v>
      </c>
      <c r="I262" s="169"/>
      <c r="L262" s="165"/>
      <c r="M262" s="170"/>
      <c r="T262" s="171"/>
      <c r="AT262" s="166" t="s">
        <v>153</v>
      </c>
      <c r="AU262" s="166" t="s">
        <v>91</v>
      </c>
      <c r="AV262" s="13" t="s">
        <v>91</v>
      </c>
      <c r="AW262" s="13" t="s">
        <v>31</v>
      </c>
      <c r="AX262" s="13" t="s">
        <v>75</v>
      </c>
      <c r="AY262" s="166" t="s">
        <v>144</v>
      </c>
    </row>
    <row r="263" spans="2:65" s="13" customFormat="1" ht="10">
      <c r="B263" s="165"/>
      <c r="D263" s="159" t="s">
        <v>153</v>
      </c>
      <c r="E263" s="166" t="s">
        <v>1</v>
      </c>
      <c r="F263" s="167" t="s">
        <v>618</v>
      </c>
      <c r="H263" s="168">
        <v>-11.11</v>
      </c>
      <c r="I263" s="169"/>
      <c r="L263" s="165"/>
      <c r="M263" s="170"/>
      <c r="T263" s="171"/>
      <c r="AT263" s="166" t="s">
        <v>153</v>
      </c>
      <c r="AU263" s="166" t="s">
        <v>91</v>
      </c>
      <c r="AV263" s="13" t="s">
        <v>91</v>
      </c>
      <c r="AW263" s="13" t="s">
        <v>31</v>
      </c>
      <c r="AX263" s="13" t="s">
        <v>75</v>
      </c>
      <c r="AY263" s="166" t="s">
        <v>144</v>
      </c>
    </row>
    <row r="264" spans="2:65" s="13" customFormat="1" ht="10">
      <c r="B264" s="165"/>
      <c r="D264" s="159" t="s">
        <v>153</v>
      </c>
      <c r="E264" s="166" t="s">
        <v>1</v>
      </c>
      <c r="F264" s="167" t="s">
        <v>619</v>
      </c>
      <c r="H264" s="168">
        <v>-16.2</v>
      </c>
      <c r="I264" s="169"/>
      <c r="L264" s="165"/>
      <c r="M264" s="170"/>
      <c r="T264" s="171"/>
      <c r="AT264" s="166" t="s">
        <v>153</v>
      </c>
      <c r="AU264" s="166" t="s">
        <v>91</v>
      </c>
      <c r="AV264" s="13" t="s">
        <v>91</v>
      </c>
      <c r="AW264" s="13" t="s">
        <v>31</v>
      </c>
      <c r="AX264" s="13" t="s">
        <v>75</v>
      </c>
      <c r="AY264" s="166" t="s">
        <v>144</v>
      </c>
    </row>
    <row r="265" spans="2:65" s="15" customFormat="1" ht="10">
      <c r="B265" s="190"/>
      <c r="D265" s="159" t="s">
        <v>153</v>
      </c>
      <c r="E265" s="191" t="s">
        <v>1</v>
      </c>
      <c r="F265" s="192" t="s">
        <v>432</v>
      </c>
      <c r="H265" s="193">
        <v>207.535</v>
      </c>
      <c r="I265" s="194"/>
      <c r="L265" s="190"/>
      <c r="M265" s="195"/>
      <c r="T265" s="196"/>
      <c r="AT265" s="191" t="s">
        <v>153</v>
      </c>
      <c r="AU265" s="191" t="s">
        <v>91</v>
      </c>
      <c r="AV265" s="15" t="s">
        <v>190</v>
      </c>
      <c r="AW265" s="15" t="s">
        <v>31</v>
      </c>
      <c r="AX265" s="15" t="s">
        <v>75</v>
      </c>
      <c r="AY265" s="191" t="s">
        <v>144</v>
      </c>
    </row>
    <row r="266" spans="2:65" s="13" customFormat="1" ht="10">
      <c r="B266" s="165"/>
      <c r="D266" s="159" t="s">
        <v>153</v>
      </c>
      <c r="E266" s="166" t="s">
        <v>1</v>
      </c>
      <c r="F266" s="167" t="s">
        <v>620</v>
      </c>
      <c r="H266" s="168">
        <v>164.34200000000001</v>
      </c>
      <c r="I266" s="169"/>
      <c r="L266" s="165"/>
      <c r="M266" s="170"/>
      <c r="T266" s="171"/>
      <c r="AT266" s="166" t="s">
        <v>153</v>
      </c>
      <c r="AU266" s="166" t="s">
        <v>91</v>
      </c>
      <c r="AV266" s="13" t="s">
        <v>91</v>
      </c>
      <c r="AW266" s="13" t="s">
        <v>31</v>
      </c>
      <c r="AX266" s="13" t="s">
        <v>75</v>
      </c>
      <c r="AY266" s="166" t="s">
        <v>144</v>
      </c>
    </row>
    <row r="267" spans="2:65" s="13" customFormat="1" ht="10">
      <c r="B267" s="165"/>
      <c r="D267" s="159" t="s">
        <v>153</v>
      </c>
      <c r="E267" s="166" t="s">
        <v>1</v>
      </c>
      <c r="F267" s="167" t="s">
        <v>621</v>
      </c>
      <c r="H267" s="168">
        <v>-7.875</v>
      </c>
      <c r="I267" s="169"/>
      <c r="L267" s="165"/>
      <c r="M267" s="170"/>
      <c r="T267" s="171"/>
      <c r="AT267" s="166" t="s">
        <v>153</v>
      </c>
      <c r="AU267" s="166" t="s">
        <v>91</v>
      </c>
      <c r="AV267" s="13" t="s">
        <v>91</v>
      </c>
      <c r="AW267" s="13" t="s">
        <v>31</v>
      </c>
      <c r="AX267" s="13" t="s">
        <v>75</v>
      </c>
      <c r="AY267" s="166" t="s">
        <v>144</v>
      </c>
    </row>
    <row r="268" spans="2:65" s="13" customFormat="1" ht="10">
      <c r="B268" s="165"/>
      <c r="D268" s="159" t="s">
        <v>153</v>
      </c>
      <c r="E268" s="166" t="s">
        <v>1</v>
      </c>
      <c r="F268" s="167" t="s">
        <v>622</v>
      </c>
      <c r="H268" s="168">
        <v>-11.25</v>
      </c>
      <c r="I268" s="169"/>
      <c r="L268" s="165"/>
      <c r="M268" s="170"/>
      <c r="T268" s="171"/>
      <c r="AT268" s="166" t="s">
        <v>153</v>
      </c>
      <c r="AU268" s="166" t="s">
        <v>91</v>
      </c>
      <c r="AV268" s="13" t="s">
        <v>91</v>
      </c>
      <c r="AW268" s="13" t="s">
        <v>31</v>
      </c>
      <c r="AX268" s="13" t="s">
        <v>75</v>
      </c>
      <c r="AY268" s="166" t="s">
        <v>144</v>
      </c>
    </row>
    <row r="269" spans="2:65" s="15" customFormat="1" ht="10">
      <c r="B269" s="190"/>
      <c r="D269" s="159" t="s">
        <v>153</v>
      </c>
      <c r="E269" s="191" t="s">
        <v>1</v>
      </c>
      <c r="F269" s="192" t="s">
        <v>432</v>
      </c>
      <c r="H269" s="193">
        <v>145.21700000000001</v>
      </c>
      <c r="I269" s="194"/>
      <c r="L269" s="190"/>
      <c r="M269" s="195"/>
      <c r="T269" s="196"/>
      <c r="AT269" s="191" t="s">
        <v>153</v>
      </c>
      <c r="AU269" s="191" t="s">
        <v>91</v>
      </c>
      <c r="AV269" s="15" t="s">
        <v>190</v>
      </c>
      <c r="AW269" s="15" t="s">
        <v>31</v>
      </c>
      <c r="AX269" s="15" t="s">
        <v>75</v>
      </c>
      <c r="AY269" s="191" t="s">
        <v>144</v>
      </c>
    </row>
    <row r="270" spans="2:65" s="14" customFormat="1" ht="10">
      <c r="B270" s="172"/>
      <c r="D270" s="159" t="s">
        <v>153</v>
      </c>
      <c r="E270" s="173" t="s">
        <v>1</v>
      </c>
      <c r="F270" s="174" t="s">
        <v>156</v>
      </c>
      <c r="H270" s="175">
        <v>352.75200000000001</v>
      </c>
      <c r="I270" s="176"/>
      <c r="L270" s="172"/>
      <c r="M270" s="177"/>
      <c r="T270" s="178"/>
      <c r="AT270" s="173" t="s">
        <v>153</v>
      </c>
      <c r="AU270" s="173" t="s">
        <v>91</v>
      </c>
      <c r="AV270" s="14" t="s">
        <v>151</v>
      </c>
      <c r="AW270" s="14" t="s">
        <v>31</v>
      </c>
      <c r="AX270" s="14" t="s">
        <v>83</v>
      </c>
      <c r="AY270" s="173" t="s">
        <v>144</v>
      </c>
    </row>
    <row r="271" spans="2:65" s="1" customFormat="1" ht="44.25" customHeight="1">
      <c r="B271" s="143"/>
      <c r="C271" s="144" t="s">
        <v>234</v>
      </c>
      <c r="D271" s="144" t="s">
        <v>147</v>
      </c>
      <c r="E271" s="145" t="s">
        <v>623</v>
      </c>
      <c r="F271" s="146" t="s">
        <v>624</v>
      </c>
      <c r="G271" s="147" t="s">
        <v>201</v>
      </c>
      <c r="H271" s="148">
        <v>9.1199999999999992</v>
      </c>
      <c r="I271" s="149"/>
      <c r="J271" s="150">
        <f>ROUND(I271*H271,2)</f>
        <v>0</v>
      </c>
      <c r="K271" s="151"/>
      <c r="L271" s="32"/>
      <c r="M271" s="152" t="s">
        <v>1</v>
      </c>
      <c r="N271" s="153" t="s">
        <v>41</v>
      </c>
      <c r="P271" s="154">
        <f>O271*H271</f>
        <v>0</v>
      </c>
      <c r="Q271" s="154">
        <v>0</v>
      </c>
      <c r="R271" s="154">
        <f>Q271*H271</f>
        <v>0</v>
      </c>
      <c r="S271" s="154">
        <v>3.8980000000000001E-2</v>
      </c>
      <c r="T271" s="155">
        <f>S271*H271</f>
        <v>0.35549759999999997</v>
      </c>
      <c r="AR271" s="156" t="s">
        <v>151</v>
      </c>
      <c r="AT271" s="156" t="s">
        <v>147</v>
      </c>
      <c r="AU271" s="156" t="s">
        <v>91</v>
      </c>
      <c r="AY271" s="17" t="s">
        <v>144</v>
      </c>
      <c r="BE271" s="157">
        <f>IF(N271="základná",J271,0)</f>
        <v>0</v>
      </c>
      <c r="BF271" s="157">
        <f>IF(N271="znížená",J271,0)</f>
        <v>0</v>
      </c>
      <c r="BG271" s="157">
        <f>IF(N271="zákl. prenesená",J271,0)</f>
        <v>0</v>
      </c>
      <c r="BH271" s="157">
        <f>IF(N271="zníž. prenesená",J271,0)</f>
        <v>0</v>
      </c>
      <c r="BI271" s="157">
        <f>IF(N271="nulová",J271,0)</f>
        <v>0</v>
      </c>
      <c r="BJ271" s="17" t="s">
        <v>91</v>
      </c>
      <c r="BK271" s="157">
        <f>ROUND(I271*H271,2)</f>
        <v>0</v>
      </c>
      <c r="BL271" s="17" t="s">
        <v>151</v>
      </c>
      <c r="BM271" s="156" t="s">
        <v>625</v>
      </c>
    </row>
    <row r="272" spans="2:65" s="12" customFormat="1" ht="10">
      <c r="B272" s="158"/>
      <c r="D272" s="159" t="s">
        <v>153</v>
      </c>
      <c r="E272" s="160" t="s">
        <v>1</v>
      </c>
      <c r="F272" s="161" t="s">
        <v>626</v>
      </c>
      <c r="H272" s="160" t="s">
        <v>1</v>
      </c>
      <c r="I272" s="162"/>
      <c r="L272" s="158"/>
      <c r="M272" s="163"/>
      <c r="T272" s="164"/>
      <c r="AT272" s="160" t="s">
        <v>153</v>
      </c>
      <c r="AU272" s="160" t="s">
        <v>91</v>
      </c>
      <c r="AV272" s="12" t="s">
        <v>83</v>
      </c>
      <c r="AW272" s="12" t="s">
        <v>31</v>
      </c>
      <c r="AX272" s="12" t="s">
        <v>75</v>
      </c>
      <c r="AY272" s="160" t="s">
        <v>144</v>
      </c>
    </row>
    <row r="273" spans="2:65" s="13" customFormat="1" ht="10">
      <c r="B273" s="165"/>
      <c r="D273" s="159" t="s">
        <v>153</v>
      </c>
      <c r="E273" s="166" t="s">
        <v>1</v>
      </c>
      <c r="F273" s="167" t="s">
        <v>627</v>
      </c>
      <c r="H273" s="168">
        <v>0.96</v>
      </c>
      <c r="I273" s="169"/>
      <c r="L273" s="165"/>
      <c r="M273" s="170"/>
      <c r="T273" s="171"/>
      <c r="AT273" s="166" t="s">
        <v>153</v>
      </c>
      <c r="AU273" s="166" t="s">
        <v>91</v>
      </c>
      <c r="AV273" s="13" t="s">
        <v>91</v>
      </c>
      <c r="AW273" s="13" t="s">
        <v>31</v>
      </c>
      <c r="AX273" s="13" t="s">
        <v>75</v>
      </c>
      <c r="AY273" s="166" t="s">
        <v>144</v>
      </c>
    </row>
    <row r="274" spans="2:65" s="13" customFormat="1" ht="10">
      <c r="B274" s="165"/>
      <c r="D274" s="159" t="s">
        <v>153</v>
      </c>
      <c r="E274" s="166" t="s">
        <v>1</v>
      </c>
      <c r="F274" s="167" t="s">
        <v>628</v>
      </c>
      <c r="H274" s="168">
        <v>3.6</v>
      </c>
      <c r="I274" s="169"/>
      <c r="L274" s="165"/>
      <c r="M274" s="170"/>
      <c r="T274" s="171"/>
      <c r="AT274" s="166" t="s">
        <v>153</v>
      </c>
      <c r="AU274" s="166" t="s">
        <v>91</v>
      </c>
      <c r="AV274" s="13" t="s">
        <v>91</v>
      </c>
      <c r="AW274" s="13" t="s">
        <v>31</v>
      </c>
      <c r="AX274" s="13" t="s">
        <v>75</v>
      </c>
      <c r="AY274" s="166" t="s">
        <v>144</v>
      </c>
    </row>
    <row r="275" spans="2:65" s="13" customFormat="1" ht="10">
      <c r="B275" s="165"/>
      <c r="D275" s="159" t="s">
        <v>153</v>
      </c>
      <c r="E275" s="166" t="s">
        <v>1</v>
      </c>
      <c r="F275" s="167" t="s">
        <v>627</v>
      </c>
      <c r="H275" s="168">
        <v>0.96</v>
      </c>
      <c r="I275" s="169"/>
      <c r="L275" s="165"/>
      <c r="M275" s="170"/>
      <c r="T275" s="171"/>
      <c r="AT275" s="166" t="s">
        <v>153</v>
      </c>
      <c r="AU275" s="166" t="s">
        <v>91</v>
      </c>
      <c r="AV275" s="13" t="s">
        <v>91</v>
      </c>
      <c r="AW275" s="13" t="s">
        <v>31</v>
      </c>
      <c r="AX275" s="13" t="s">
        <v>75</v>
      </c>
      <c r="AY275" s="166" t="s">
        <v>144</v>
      </c>
    </row>
    <row r="276" spans="2:65" s="13" customFormat="1" ht="10">
      <c r="B276" s="165"/>
      <c r="D276" s="159" t="s">
        <v>153</v>
      </c>
      <c r="E276" s="166" t="s">
        <v>1</v>
      </c>
      <c r="F276" s="167" t="s">
        <v>628</v>
      </c>
      <c r="H276" s="168">
        <v>3.6</v>
      </c>
      <c r="I276" s="169"/>
      <c r="L276" s="165"/>
      <c r="M276" s="170"/>
      <c r="T276" s="171"/>
      <c r="AT276" s="166" t="s">
        <v>153</v>
      </c>
      <c r="AU276" s="166" t="s">
        <v>91</v>
      </c>
      <c r="AV276" s="13" t="s">
        <v>91</v>
      </c>
      <c r="AW276" s="13" t="s">
        <v>31</v>
      </c>
      <c r="AX276" s="13" t="s">
        <v>75</v>
      </c>
      <c r="AY276" s="166" t="s">
        <v>144</v>
      </c>
    </row>
    <row r="277" spans="2:65" s="14" customFormat="1" ht="10">
      <c r="B277" s="172"/>
      <c r="D277" s="159" t="s">
        <v>153</v>
      </c>
      <c r="E277" s="173" t="s">
        <v>1</v>
      </c>
      <c r="F277" s="174" t="s">
        <v>156</v>
      </c>
      <c r="H277" s="175">
        <v>9.1199999999999992</v>
      </c>
      <c r="I277" s="176"/>
      <c r="L277" s="172"/>
      <c r="M277" s="177"/>
      <c r="T277" s="178"/>
      <c r="AT277" s="173" t="s">
        <v>153</v>
      </c>
      <c r="AU277" s="173" t="s">
        <v>91</v>
      </c>
      <c r="AV277" s="14" t="s">
        <v>151</v>
      </c>
      <c r="AW277" s="14" t="s">
        <v>31</v>
      </c>
      <c r="AX277" s="14" t="s">
        <v>83</v>
      </c>
      <c r="AY277" s="173" t="s">
        <v>144</v>
      </c>
    </row>
    <row r="278" spans="2:65" s="1" customFormat="1" ht="24.15" customHeight="1">
      <c r="B278" s="143"/>
      <c r="C278" s="144" t="s">
        <v>239</v>
      </c>
      <c r="D278" s="144" t="s">
        <v>147</v>
      </c>
      <c r="E278" s="145" t="s">
        <v>287</v>
      </c>
      <c r="F278" s="146" t="s">
        <v>288</v>
      </c>
      <c r="G278" s="147" t="s">
        <v>184</v>
      </c>
      <c r="H278" s="148">
        <v>57.281999999999996</v>
      </c>
      <c r="I278" s="149"/>
      <c r="J278" s="150">
        <f>ROUND(I278*H278,2)</f>
        <v>0</v>
      </c>
      <c r="K278" s="151"/>
      <c r="L278" s="32"/>
      <c r="M278" s="152" t="s">
        <v>1</v>
      </c>
      <c r="N278" s="153" t="s">
        <v>41</v>
      </c>
      <c r="P278" s="154">
        <f>O278*H278</f>
        <v>0</v>
      </c>
      <c r="Q278" s="154">
        <v>0</v>
      </c>
      <c r="R278" s="154">
        <f>Q278*H278</f>
        <v>0</v>
      </c>
      <c r="S278" s="154">
        <v>0</v>
      </c>
      <c r="T278" s="155">
        <f>S278*H278</f>
        <v>0</v>
      </c>
      <c r="AR278" s="156" t="s">
        <v>151</v>
      </c>
      <c r="AT278" s="156" t="s">
        <v>147</v>
      </c>
      <c r="AU278" s="156" t="s">
        <v>91</v>
      </c>
      <c r="AY278" s="17" t="s">
        <v>144</v>
      </c>
      <c r="BE278" s="157">
        <f>IF(N278="základná",J278,0)</f>
        <v>0</v>
      </c>
      <c r="BF278" s="157">
        <f>IF(N278="znížená",J278,0)</f>
        <v>0</v>
      </c>
      <c r="BG278" s="157">
        <f>IF(N278="zákl. prenesená",J278,0)</f>
        <v>0</v>
      </c>
      <c r="BH278" s="157">
        <f>IF(N278="zníž. prenesená",J278,0)</f>
        <v>0</v>
      </c>
      <c r="BI278" s="157">
        <f>IF(N278="nulová",J278,0)</f>
        <v>0</v>
      </c>
      <c r="BJ278" s="17" t="s">
        <v>91</v>
      </c>
      <c r="BK278" s="157">
        <f>ROUND(I278*H278,2)</f>
        <v>0</v>
      </c>
      <c r="BL278" s="17" t="s">
        <v>151</v>
      </c>
      <c r="BM278" s="156" t="s">
        <v>629</v>
      </c>
    </row>
    <row r="279" spans="2:65" s="1" customFormat="1" ht="33" customHeight="1">
      <c r="B279" s="143"/>
      <c r="C279" s="144" t="s">
        <v>323</v>
      </c>
      <c r="D279" s="144" t="s">
        <v>147</v>
      </c>
      <c r="E279" s="145" t="s">
        <v>290</v>
      </c>
      <c r="F279" s="146" t="s">
        <v>291</v>
      </c>
      <c r="G279" s="147" t="s">
        <v>184</v>
      </c>
      <c r="H279" s="148">
        <v>57.281999999999996</v>
      </c>
      <c r="I279" s="149"/>
      <c r="J279" s="150">
        <f>ROUND(I279*H279,2)</f>
        <v>0</v>
      </c>
      <c r="K279" s="151"/>
      <c r="L279" s="32"/>
      <c r="M279" s="152" t="s">
        <v>1</v>
      </c>
      <c r="N279" s="153" t="s">
        <v>41</v>
      </c>
      <c r="P279" s="154">
        <f>O279*H279</f>
        <v>0</v>
      </c>
      <c r="Q279" s="154">
        <v>0</v>
      </c>
      <c r="R279" s="154">
        <f>Q279*H279</f>
        <v>0</v>
      </c>
      <c r="S279" s="154">
        <v>0</v>
      </c>
      <c r="T279" s="155">
        <f>S279*H279</f>
        <v>0</v>
      </c>
      <c r="AR279" s="156" t="s">
        <v>151</v>
      </c>
      <c r="AT279" s="156" t="s">
        <v>147</v>
      </c>
      <c r="AU279" s="156" t="s">
        <v>91</v>
      </c>
      <c r="AY279" s="17" t="s">
        <v>144</v>
      </c>
      <c r="BE279" s="157">
        <f>IF(N279="základná",J279,0)</f>
        <v>0</v>
      </c>
      <c r="BF279" s="157">
        <f>IF(N279="znížená",J279,0)</f>
        <v>0</v>
      </c>
      <c r="BG279" s="157">
        <f>IF(N279="zákl. prenesená",J279,0)</f>
        <v>0</v>
      </c>
      <c r="BH279" s="157">
        <f>IF(N279="zníž. prenesená",J279,0)</f>
        <v>0</v>
      </c>
      <c r="BI279" s="157">
        <f>IF(N279="nulová",J279,0)</f>
        <v>0</v>
      </c>
      <c r="BJ279" s="17" t="s">
        <v>91</v>
      </c>
      <c r="BK279" s="157">
        <f>ROUND(I279*H279,2)</f>
        <v>0</v>
      </c>
      <c r="BL279" s="17" t="s">
        <v>151</v>
      </c>
      <c r="BM279" s="156" t="s">
        <v>630</v>
      </c>
    </row>
    <row r="280" spans="2:65" s="1" customFormat="1" ht="24.15" customHeight="1">
      <c r="B280" s="143"/>
      <c r="C280" s="144" t="s">
        <v>309</v>
      </c>
      <c r="D280" s="144" t="s">
        <v>147</v>
      </c>
      <c r="E280" s="145" t="s">
        <v>294</v>
      </c>
      <c r="F280" s="146" t="s">
        <v>295</v>
      </c>
      <c r="G280" s="147" t="s">
        <v>184</v>
      </c>
      <c r="H280" s="148">
        <v>57.281999999999996</v>
      </c>
      <c r="I280" s="149"/>
      <c r="J280" s="150">
        <f>ROUND(I280*H280,2)</f>
        <v>0</v>
      </c>
      <c r="K280" s="151"/>
      <c r="L280" s="32"/>
      <c r="M280" s="152" t="s">
        <v>1</v>
      </c>
      <c r="N280" s="153" t="s">
        <v>41</v>
      </c>
      <c r="P280" s="154">
        <f>O280*H280</f>
        <v>0</v>
      </c>
      <c r="Q280" s="154">
        <v>0</v>
      </c>
      <c r="R280" s="154">
        <f>Q280*H280</f>
        <v>0</v>
      </c>
      <c r="S280" s="154">
        <v>0</v>
      </c>
      <c r="T280" s="155">
        <f>S280*H280</f>
        <v>0</v>
      </c>
      <c r="AR280" s="156" t="s">
        <v>151</v>
      </c>
      <c r="AT280" s="156" t="s">
        <v>147</v>
      </c>
      <c r="AU280" s="156" t="s">
        <v>91</v>
      </c>
      <c r="AY280" s="17" t="s">
        <v>144</v>
      </c>
      <c r="BE280" s="157">
        <f>IF(N280="základná",J280,0)</f>
        <v>0</v>
      </c>
      <c r="BF280" s="157">
        <f>IF(N280="znížená",J280,0)</f>
        <v>0</v>
      </c>
      <c r="BG280" s="157">
        <f>IF(N280="zákl. prenesená",J280,0)</f>
        <v>0</v>
      </c>
      <c r="BH280" s="157">
        <f>IF(N280="zníž. prenesená",J280,0)</f>
        <v>0</v>
      </c>
      <c r="BI280" s="157">
        <f>IF(N280="nulová",J280,0)</f>
        <v>0</v>
      </c>
      <c r="BJ280" s="17" t="s">
        <v>91</v>
      </c>
      <c r="BK280" s="157">
        <f>ROUND(I280*H280,2)</f>
        <v>0</v>
      </c>
      <c r="BL280" s="17" t="s">
        <v>151</v>
      </c>
      <c r="BM280" s="156" t="s">
        <v>631</v>
      </c>
    </row>
    <row r="281" spans="2:65" s="11" customFormat="1" ht="22.75" customHeight="1">
      <c r="B281" s="131"/>
      <c r="D281" s="132" t="s">
        <v>74</v>
      </c>
      <c r="E281" s="141" t="s">
        <v>632</v>
      </c>
      <c r="F281" s="141" t="s">
        <v>633</v>
      </c>
      <c r="I281" s="134"/>
      <c r="J281" s="142">
        <f>BK281</f>
        <v>0</v>
      </c>
      <c r="L281" s="131"/>
      <c r="M281" s="136"/>
      <c r="P281" s="137">
        <f>P282</f>
        <v>0</v>
      </c>
      <c r="R281" s="137">
        <f>R282</f>
        <v>0</v>
      </c>
      <c r="T281" s="138">
        <f>T282</f>
        <v>0</v>
      </c>
      <c r="AR281" s="132" t="s">
        <v>83</v>
      </c>
      <c r="AT281" s="139" t="s">
        <v>74</v>
      </c>
      <c r="AU281" s="139" t="s">
        <v>83</v>
      </c>
      <c r="AY281" s="132" t="s">
        <v>144</v>
      </c>
      <c r="BK281" s="140">
        <f>BK282</f>
        <v>0</v>
      </c>
    </row>
    <row r="282" spans="2:65" s="1" customFormat="1" ht="24.15" customHeight="1">
      <c r="B282" s="143"/>
      <c r="C282" s="144" t="s">
        <v>251</v>
      </c>
      <c r="D282" s="144" t="s">
        <v>147</v>
      </c>
      <c r="E282" s="145" t="s">
        <v>634</v>
      </c>
      <c r="F282" s="146" t="s">
        <v>635</v>
      </c>
      <c r="G282" s="147" t="s">
        <v>184</v>
      </c>
      <c r="H282" s="148">
        <v>9.6379999999999999</v>
      </c>
      <c r="I282" s="149"/>
      <c r="J282" s="150">
        <f>ROUND(I282*H282,2)</f>
        <v>0</v>
      </c>
      <c r="K282" s="151"/>
      <c r="L282" s="32"/>
      <c r="M282" s="152" t="s">
        <v>1</v>
      </c>
      <c r="N282" s="153" t="s">
        <v>41</v>
      </c>
      <c r="P282" s="154">
        <f>O282*H282</f>
        <v>0</v>
      </c>
      <c r="Q282" s="154">
        <v>0</v>
      </c>
      <c r="R282" s="154">
        <f>Q282*H282</f>
        <v>0</v>
      </c>
      <c r="S282" s="154">
        <v>0</v>
      </c>
      <c r="T282" s="155">
        <f>S282*H282</f>
        <v>0</v>
      </c>
      <c r="AR282" s="156" t="s">
        <v>151</v>
      </c>
      <c r="AT282" s="156" t="s">
        <v>147</v>
      </c>
      <c r="AU282" s="156" t="s">
        <v>91</v>
      </c>
      <c r="AY282" s="17" t="s">
        <v>144</v>
      </c>
      <c r="BE282" s="157">
        <f>IF(N282="základná",J282,0)</f>
        <v>0</v>
      </c>
      <c r="BF282" s="157">
        <f>IF(N282="znížená",J282,0)</f>
        <v>0</v>
      </c>
      <c r="BG282" s="157">
        <f>IF(N282="zákl. prenesená",J282,0)</f>
        <v>0</v>
      </c>
      <c r="BH282" s="157">
        <f>IF(N282="zníž. prenesená",J282,0)</f>
        <v>0</v>
      </c>
      <c r="BI282" s="157">
        <f>IF(N282="nulová",J282,0)</f>
        <v>0</v>
      </c>
      <c r="BJ282" s="17" t="s">
        <v>91</v>
      </c>
      <c r="BK282" s="157">
        <f>ROUND(I282*H282,2)</f>
        <v>0</v>
      </c>
      <c r="BL282" s="17" t="s">
        <v>151</v>
      </c>
      <c r="BM282" s="156" t="s">
        <v>636</v>
      </c>
    </row>
    <row r="283" spans="2:65" s="11" customFormat="1" ht="25.9" customHeight="1">
      <c r="B283" s="131"/>
      <c r="D283" s="132" t="s">
        <v>74</v>
      </c>
      <c r="E283" s="133" t="s">
        <v>305</v>
      </c>
      <c r="F283" s="133" t="s">
        <v>306</v>
      </c>
      <c r="I283" s="134"/>
      <c r="J283" s="135">
        <f>BK283</f>
        <v>0</v>
      </c>
      <c r="L283" s="131"/>
      <c r="M283" s="136"/>
      <c r="P283" s="137">
        <f>P284+P292+P298+P338+P447+P466+P488+P500+P516</f>
        <v>0</v>
      </c>
      <c r="R283" s="137">
        <f>R284+R292+R298+R338+R447+R466+R488+R500+R516</f>
        <v>18.638697729999997</v>
      </c>
      <c r="T283" s="138">
        <f>T284+T292+T298+T338+T447+T466+T488+T500+T516</f>
        <v>1.8728658</v>
      </c>
      <c r="AR283" s="132" t="s">
        <v>91</v>
      </c>
      <c r="AT283" s="139" t="s">
        <v>74</v>
      </c>
      <c r="AU283" s="139" t="s">
        <v>75</v>
      </c>
      <c r="AY283" s="132" t="s">
        <v>144</v>
      </c>
      <c r="BK283" s="140">
        <f>BK284+BK292+BK298+BK338+BK447+BK466+BK488+BK500+BK516</f>
        <v>0</v>
      </c>
    </row>
    <row r="284" spans="2:65" s="11" customFormat="1" ht="22.75" customHeight="1">
      <c r="B284" s="131"/>
      <c r="D284" s="132" t="s">
        <v>74</v>
      </c>
      <c r="E284" s="141" t="s">
        <v>326</v>
      </c>
      <c r="F284" s="141" t="s">
        <v>327</v>
      </c>
      <c r="I284" s="134"/>
      <c r="J284" s="142">
        <f>BK284</f>
        <v>0</v>
      </c>
      <c r="L284" s="131"/>
      <c r="M284" s="136"/>
      <c r="P284" s="137">
        <f>SUM(P285:P291)</f>
        <v>0</v>
      </c>
      <c r="R284" s="137">
        <f>SUM(R285:R291)</f>
        <v>6.6389999999999991E-2</v>
      </c>
      <c r="T284" s="138">
        <f>SUM(T285:T291)</f>
        <v>0</v>
      </c>
      <c r="AR284" s="132" t="s">
        <v>91</v>
      </c>
      <c r="AT284" s="139" t="s">
        <v>74</v>
      </c>
      <c r="AU284" s="139" t="s">
        <v>83</v>
      </c>
      <c r="AY284" s="132" t="s">
        <v>144</v>
      </c>
      <c r="BK284" s="140">
        <f>SUM(BK285:BK291)</f>
        <v>0</v>
      </c>
    </row>
    <row r="285" spans="2:65" s="1" customFormat="1" ht="16.5" customHeight="1">
      <c r="B285" s="143"/>
      <c r="C285" s="144" t="s">
        <v>401</v>
      </c>
      <c r="D285" s="144" t="s">
        <v>147</v>
      </c>
      <c r="E285" s="145" t="s">
        <v>637</v>
      </c>
      <c r="F285" s="146" t="s">
        <v>638</v>
      </c>
      <c r="G285" s="147" t="s">
        <v>201</v>
      </c>
      <c r="H285" s="148">
        <v>6.1859999999999999</v>
      </c>
      <c r="I285" s="149"/>
      <c r="J285" s="150">
        <f>ROUND(I285*H285,2)</f>
        <v>0</v>
      </c>
      <c r="K285" s="151"/>
      <c r="L285" s="32"/>
      <c r="M285" s="152" t="s">
        <v>1</v>
      </c>
      <c r="N285" s="153" t="s">
        <v>41</v>
      </c>
      <c r="P285" s="154">
        <f>O285*H285</f>
        <v>0</v>
      </c>
      <c r="Q285" s="154">
        <v>4.0000000000000001E-3</v>
      </c>
      <c r="R285" s="154">
        <f>Q285*H285</f>
        <v>2.4743999999999999E-2</v>
      </c>
      <c r="S285" s="154">
        <v>0</v>
      </c>
      <c r="T285" s="155">
        <f>S285*H285</f>
        <v>0</v>
      </c>
      <c r="AR285" s="156" t="s">
        <v>301</v>
      </c>
      <c r="AT285" s="156" t="s">
        <v>147</v>
      </c>
      <c r="AU285" s="156" t="s">
        <v>91</v>
      </c>
      <c r="AY285" s="17" t="s">
        <v>144</v>
      </c>
      <c r="BE285" s="157">
        <f>IF(N285="základná",J285,0)</f>
        <v>0</v>
      </c>
      <c r="BF285" s="157">
        <f>IF(N285="znížená",J285,0)</f>
        <v>0</v>
      </c>
      <c r="BG285" s="157">
        <f>IF(N285="zákl. prenesená",J285,0)</f>
        <v>0</v>
      </c>
      <c r="BH285" s="157">
        <f>IF(N285="zníž. prenesená",J285,0)</f>
        <v>0</v>
      </c>
      <c r="BI285" s="157">
        <f>IF(N285="nulová",J285,0)</f>
        <v>0</v>
      </c>
      <c r="BJ285" s="17" t="s">
        <v>91</v>
      </c>
      <c r="BK285" s="157">
        <f>ROUND(I285*H285,2)</f>
        <v>0</v>
      </c>
      <c r="BL285" s="17" t="s">
        <v>301</v>
      </c>
      <c r="BM285" s="156" t="s">
        <v>639</v>
      </c>
    </row>
    <row r="286" spans="2:65" s="12" customFormat="1" ht="10">
      <c r="B286" s="158"/>
      <c r="D286" s="159" t="s">
        <v>153</v>
      </c>
      <c r="E286" s="160" t="s">
        <v>1</v>
      </c>
      <c r="F286" s="161" t="s">
        <v>640</v>
      </c>
      <c r="H286" s="160" t="s">
        <v>1</v>
      </c>
      <c r="I286" s="162"/>
      <c r="L286" s="158"/>
      <c r="M286" s="163"/>
      <c r="T286" s="164"/>
      <c r="AT286" s="160" t="s">
        <v>153</v>
      </c>
      <c r="AU286" s="160" t="s">
        <v>91</v>
      </c>
      <c r="AV286" s="12" t="s">
        <v>83</v>
      </c>
      <c r="AW286" s="12" t="s">
        <v>31</v>
      </c>
      <c r="AX286" s="12" t="s">
        <v>75</v>
      </c>
      <c r="AY286" s="160" t="s">
        <v>144</v>
      </c>
    </row>
    <row r="287" spans="2:65" s="13" customFormat="1" ht="10">
      <c r="B287" s="165"/>
      <c r="D287" s="159" t="s">
        <v>153</v>
      </c>
      <c r="E287" s="166" t="s">
        <v>1</v>
      </c>
      <c r="F287" s="167" t="s">
        <v>641</v>
      </c>
      <c r="H287" s="168">
        <v>6.1859999999999999</v>
      </c>
      <c r="I287" s="169"/>
      <c r="L287" s="165"/>
      <c r="M287" s="170"/>
      <c r="T287" s="171"/>
      <c r="AT287" s="166" t="s">
        <v>153</v>
      </c>
      <c r="AU287" s="166" t="s">
        <v>91</v>
      </c>
      <c r="AV287" s="13" t="s">
        <v>91</v>
      </c>
      <c r="AW287" s="13" t="s">
        <v>31</v>
      </c>
      <c r="AX287" s="13" t="s">
        <v>75</v>
      </c>
      <c r="AY287" s="166" t="s">
        <v>144</v>
      </c>
    </row>
    <row r="288" spans="2:65" s="14" customFormat="1" ht="10">
      <c r="B288" s="172"/>
      <c r="D288" s="159" t="s">
        <v>153</v>
      </c>
      <c r="E288" s="173" t="s">
        <v>1</v>
      </c>
      <c r="F288" s="174" t="s">
        <v>156</v>
      </c>
      <c r="H288" s="175">
        <v>6.1859999999999999</v>
      </c>
      <c r="I288" s="176"/>
      <c r="L288" s="172"/>
      <c r="M288" s="177"/>
      <c r="T288" s="178"/>
      <c r="AT288" s="173" t="s">
        <v>153</v>
      </c>
      <c r="AU288" s="173" t="s">
        <v>91</v>
      </c>
      <c r="AV288" s="14" t="s">
        <v>151</v>
      </c>
      <c r="AW288" s="14" t="s">
        <v>31</v>
      </c>
      <c r="AX288" s="14" t="s">
        <v>83</v>
      </c>
      <c r="AY288" s="173" t="s">
        <v>144</v>
      </c>
    </row>
    <row r="289" spans="2:65" s="1" customFormat="1" ht="33" customHeight="1">
      <c r="B289" s="143"/>
      <c r="C289" s="179" t="s">
        <v>192</v>
      </c>
      <c r="D289" s="179" t="s">
        <v>240</v>
      </c>
      <c r="E289" s="180" t="s">
        <v>642</v>
      </c>
      <c r="F289" s="181" t="s">
        <v>643</v>
      </c>
      <c r="G289" s="182" t="s">
        <v>201</v>
      </c>
      <c r="H289" s="183">
        <v>6.31</v>
      </c>
      <c r="I289" s="184"/>
      <c r="J289" s="185">
        <f>ROUND(I289*H289,2)</f>
        <v>0</v>
      </c>
      <c r="K289" s="186"/>
      <c r="L289" s="187"/>
      <c r="M289" s="188" t="s">
        <v>1</v>
      </c>
      <c r="N289" s="189" t="s">
        <v>41</v>
      </c>
      <c r="P289" s="154">
        <f>O289*H289</f>
        <v>0</v>
      </c>
      <c r="Q289" s="154">
        <v>6.6E-3</v>
      </c>
      <c r="R289" s="154">
        <f>Q289*H289</f>
        <v>4.1645999999999996E-2</v>
      </c>
      <c r="S289" s="154">
        <v>0</v>
      </c>
      <c r="T289" s="155">
        <f>S289*H289</f>
        <v>0</v>
      </c>
      <c r="AR289" s="156" t="s">
        <v>323</v>
      </c>
      <c r="AT289" s="156" t="s">
        <v>240</v>
      </c>
      <c r="AU289" s="156" t="s">
        <v>91</v>
      </c>
      <c r="AY289" s="17" t="s">
        <v>144</v>
      </c>
      <c r="BE289" s="157">
        <f>IF(N289="základná",J289,0)</f>
        <v>0</v>
      </c>
      <c r="BF289" s="157">
        <f>IF(N289="znížená",J289,0)</f>
        <v>0</v>
      </c>
      <c r="BG289" s="157">
        <f>IF(N289="zákl. prenesená",J289,0)</f>
        <v>0</v>
      </c>
      <c r="BH289" s="157">
        <f>IF(N289="zníž. prenesená",J289,0)</f>
        <v>0</v>
      </c>
      <c r="BI289" s="157">
        <f>IF(N289="nulová",J289,0)</f>
        <v>0</v>
      </c>
      <c r="BJ289" s="17" t="s">
        <v>91</v>
      </c>
      <c r="BK289" s="157">
        <f>ROUND(I289*H289,2)</f>
        <v>0</v>
      </c>
      <c r="BL289" s="17" t="s">
        <v>301</v>
      </c>
      <c r="BM289" s="156" t="s">
        <v>644</v>
      </c>
    </row>
    <row r="290" spans="2:65" s="13" customFormat="1" ht="10">
      <c r="B290" s="165"/>
      <c r="D290" s="159" t="s">
        <v>153</v>
      </c>
      <c r="F290" s="167" t="s">
        <v>645</v>
      </c>
      <c r="H290" s="168">
        <v>6.31</v>
      </c>
      <c r="I290" s="169"/>
      <c r="L290" s="165"/>
      <c r="M290" s="170"/>
      <c r="T290" s="171"/>
      <c r="AT290" s="166" t="s">
        <v>153</v>
      </c>
      <c r="AU290" s="166" t="s">
        <v>91</v>
      </c>
      <c r="AV290" s="13" t="s">
        <v>91</v>
      </c>
      <c r="AW290" s="13" t="s">
        <v>3</v>
      </c>
      <c r="AX290" s="13" t="s">
        <v>83</v>
      </c>
      <c r="AY290" s="166" t="s">
        <v>144</v>
      </c>
    </row>
    <row r="291" spans="2:65" s="1" customFormat="1" ht="24.15" customHeight="1">
      <c r="B291" s="143"/>
      <c r="C291" s="144" t="s">
        <v>198</v>
      </c>
      <c r="D291" s="144" t="s">
        <v>147</v>
      </c>
      <c r="E291" s="145" t="s">
        <v>646</v>
      </c>
      <c r="F291" s="146" t="s">
        <v>647</v>
      </c>
      <c r="G291" s="147" t="s">
        <v>184</v>
      </c>
      <c r="H291" s="148">
        <v>6.6000000000000003E-2</v>
      </c>
      <c r="I291" s="149"/>
      <c r="J291" s="150">
        <f>ROUND(I291*H291,2)</f>
        <v>0</v>
      </c>
      <c r="K291" s="151"/>
      <c r="L291" s="32"/>
      <c r="M291" s="152" t="s">
        <v>1</v>
      </c>
      <c r="N291" s="153" t="s">
        <v>41</v>
      </c>
      <c r="P291" s="154">
        <f>O291*H291</f>
        <v>0</v>
      </c>
      <c r="Q291" s="154">
        <v>0</v>
      </c>
      <c r="R291" s="154">
        <f>Q291*H291</f>
        <v>0</v>
      </c>
      <c r="S291" s="154">
        <v>0</v>
      </c>
      <c r="T291" s="155">
        <f>S291*H291</f>
        <v>0</v>
      </c>
      <c r="AR291" s="156" t="s">
        <v>301</v>
      </c>
      <c r="AT291" s="156" t="s">
        <v>147</v>
      </c>
      <c r="AU291" s="156" t="s">
        <v>91</v>
      </c>
      <c r="AY291" s="17" t="s">
        <v>144</v>
      </c>
      <c r="BE291" s="157">
        <f>IF(N291="základná",J291,0)</f>
        <v>0</v>
      </c>
      <c r="BF291" s="157">
        <f>IF(N291="znížená",J291,0)</f>
        <v>0</v>
      </c>
      <c r="BG291" s="157">
        <f>IF(N291="zákl. prenesená",J291,0)</f>
        <v>0</v>
      </c>
      <c r="BH291" s="157">
        <f>IF(N291="zníž. prenesená",J291,0)</f>
        <v>0</v>
      </c>
      <c r="BI291" s="157">
        <f>IF(N291="nulová",J291,0)</f>
        <v>0</v>
      </c>
      <c r="BJ291" s="17" t="s">
        <v>91</v>
      </c>
      <c r="BK291" s="157">
        <f>ROUND(I291*H291,2)</f>
        <v>0</v>
      </c>
      <c r="BL291" s="17" t="s">
        <v>301</v>
      </c>
      <c r="BM291" s="156" t="s">
        <v>648</v>
      </c>
    </row>
    <row r="292" spans="2:65" s="11" customFormat="1" ht="22.75" customHeight="1">
      <c r="B292" s="131"/>
      <c r="D292" s="132" t="s">
        <v>74</v>
      </c>
      <c r="E292" s="141" t="s">
        <v>649</v>
      </c>
      <c r="F292" s="141" t="s">
        <v>650</v>
      </c>
      <c r="I292" s="134"/>
      <c r="J292" s="142">
        <f>BK292</f>
        <v>0</v>
      </c>
      <c r="L292" s="131"/>
      <c r="M292" s="136"/>
      <c r="P292" s="137">
        <f>SUM(P293:P297)</f>
        <v>0</v>
      </c>
      <c r="R292" s="137">
        <f>SUM(R293:R297)</f>
        <v>2.6417999999999997E-2</v>
      </c>
      <c r="T292" s="138">
        <f>SUM(T293:T297)</f>
        <v>0</v>
      </c>
      <c r="AR292" s="132" t="s">
        <v>91</v>
      </c>
      <c r="AT292" s="139" t="s">
        <v>74</v>
      </c>
      <c r="AU292" s="139" t="s">
        <v>83</v>
      </c>
      <c r="AY292" s="132" t="s">
        <v>144</v>
      </c>
      <c r="BK292" s="140">
        <f>SUM(BK293:BK297)</f>
        <v>0</v>
      </c>
    </row>
    <row r="293" spans="2:65" s="1" customFormat="1" ht="16.5" customHeight="1">
      <c r="B293" s="143"/>
      <c r="C293" s="144" t="s">
        <v>204</v>
      </c>
      <c r="D293" s="144" t="s">
        <v>147</v>
      </c>
      <c r="E293" s="145" t="s">
        <v>651</v>
      </c>
      <c r="F293" s="146" t="s">
        <v>652</v>
      </c>
      <c r="G293" s="147" t="s">
        <v>254</v>
      </c>
      <c r="H293" s="148">
        <v>14</v>
      </c>
      <c r="I293" s="149"/>
      <c r="J293" s="150">
        <f>ROUND(I293*H293,2)</f>
        <v>0</v>
      </c>
      <c r="K293" s="151"/>
      <c r="L293" s="32"/>
      <c r="M293" s="152" t="s">
        <v>1</v>
      </c>
      <c r="N293" s="153" t="s">
        <v>41</v>
      </c>
      <c r="P293" s="154">
        <f>O293*H293</f>
        <v>0</v>
      </c>
      <c r="Q293" s="154">
        <v>1.867E-3</v>
      </c>
      <c r="R293" s="154">
        <f>Q293*H293</f>
        <v>2.6137999999999998E-2</v>
      </c>
      <c r="S293" s="154">
        <v>0</v>
      </c>
      <c r="T293" s="155">
        <f>S293*H293</f>
        <v>0</v>
      </c>
      <c r="AR293" s="156" t="s">
        <v>301</v>
      </c>
      <c r="AT293" s="156" t="s">
        <v>147</v>
      </c>
      <c r="AU293" s="156" t="s">
        <v>91</v>
      </c>
      <c r="AY293" s="17" t="s">
        <v>144</v>
      </c>
      <c r="BE293" s="157">
        <f>IF(N293="základná",J293,0)</f>
        <v>0</v>
      </c>
      <c r="BF293" s="157">
        <f>IF(N293="znížená",J293,0)</f>
        <v>0</v>
      </c>
      <c r="BG293" s="157">
        <f>IF(N293="zákl. prenesená",J293,0)</f>
        <v>0</v>
      </c>
      <c r="BH293" s="157">
        <f>IF(N293="zníž. prenesená",J293,0)</f>
        <v>0</v>
      </c>
      <c r="BI293" s="157">
        <f>IF(N293="nulová",J293,0)</f>
        <v>0</v>
      </c>
      <c r="BJ293" s="17" t="s">
        <v>91</v>
      </c>
      <c r="BK293" s="157">
        <f>ROUND(I293*H293,2)</f>
        <v>0</v>
      </c>
      <c r="BL293" s="17" t="s">
        <v>301</v>
      </c>
      <c r="BM293" s="156" t="s">
        <v>653</v>
      </c>
    </row>
    <row r="294" spans="2:65" s="1" customFormat="1" ht="24.15" customHeight="1">
      <c r="B294" s="143"/>
      <c r="C294" s="179" t="s">
        <v>208</v>
      </c>
      <c r="D294" s="179" t="s">
        <v>240</v>
      </c>
      <c r="E294" s="180" t="s">
        <v>654</v>
      </c>
      <c r="F294" s="181" t="s">
        <v>655</v>
      </c>
      <c r="G294" s="182" t="s">
        <v>254</v>
      </c>
      <c r="H294" s="183">
        <v>5</v>
      </c>
      <c r="I294" s="184"/>
      <c r="J294" s="185">
        <f>ROUND(I294*H294,2)</f>
        <v>0</v>
      </c>
      <c r="K294" s="186"/>
      <c r="L294" s="187"/>
      <c r="M294" s="188" t="s">
        <v>1</v>
      </c>
      <c r="N294" s="189" t="s">
        <v>41</v>
      </c>
      <c r="P294" s="154">
        <f>O294*H294</f>
        <v>0</v>
      </c>
      <c r="Q294" s="154">
        <v>2.0000000000000002E-5</v>
      </c>
      <c r="R294" s="154">
        <f>Q294*H294</f>
        <v>1E-4</v>
      </c>
      <c r="S294" s="154">
        <v>0</v>
      </c>
      <c r="T294" s="155">
        <f>S294*H294</f>
        <v>0</v>
      </c>
      <c r="AR294" s="156" t="s">
        <v>323</v>
      </c>
      <c r="AT294" s="156" t="s">
        <v>240</v>
      </c>
      <c r="AU294" s="156" t="s">
        <v>91</v>
      </c>
      <c r="AY294" s="17" t="s">
        <v>144</v>
      </c>
      <c r="BE294" s="157">
        <f>IF(N294="základná",J294,0)</f>
        <v>0</v>
      </c>
      <c r="BF294" s="157">
        <f>IF(N294="znížená",J294,0)</f>
        <v>0</v>
      </c>
      <c r="BG294" s="157">
        <f>IF(N294="zákl. prenesená",J294,0)</f>
        <v>0</v>
      </c>
      <c r="BH294" s="157">
        <f>IF(N294="zníž. prenesená",J294,0)</f>
        <v>0</v>
      </c>
      <c r="BI294" s="157">
        <f>IF(N294="nulová",J294,0)</f>
        <v>0</v>
      </c>
      <c r="BJ294" s="17" t="s">
        <v>91</v>
      </c>
      <c r="BK294" s="157">
        <f>ROUND(I294*H294,2)</f>
        <v>0</v>
      </c>
      <c r="BL294" s="17" t="s">
        <v>301</v>
      </c>
      <c r="BM294" s="156" t="s">
        <v>656</v>
      </c>
    </row>
    <row r="295" spans="2:65" s="1" customFormat="1" ht="24.15" customHeight="1">
      <c r="B295" s="143"/>
      <c r="C295" s="179" t="s">
        <v>447</v>
      </c>
      <c r="D295" s="179" t="s">
        <v>240</v>
      </c>
      <c r="E295" s="180" t="s">
        <v>657</v>
      </c>
      <c r="F295" s="181" t="s">
        <v>658</v>
      </c>
      <c r="G295" s="182" t="s">
        <v>254</v>
      </c>
      <c r="H295" s="183">
        <v>3</v>
      </c>
      <c r="I295" s="184"/>
      <c r="J295" s="185">
        <f>ROUND(I295*H295,2)</f>
        <v>0</v>
      </c>
      <c r="K295" s="186"/>
      <c r="L295" s="187"/>
      <c r="M295" s="188" t="s">
        <v>1</v>
      </c>
      <c r="N295" s="189" t="s">
        <v>41</v>
      </c>
      <c r="P295" s="154">
        <f>O295*H295</f>
        <v>0</v>
      </c>
      <c r="Q295" s="154">
        <v>2.0000000000000002E-5</v>
      </c>
      <c r="R295" s="154">
        <f>Q295*H295</f>
        <v>6.0000000000000008E-5</v>
      </c>
      <c r="S295" s="154">
        <v>0</v>
      </c>
      <c r="T295" s="155">
        <f>S295*H295</f>
        <v>0</v>
      </c>
      <c r="AR295" s="156" t="s">
        <v>323</v>
      </c>
      <c r="AT295" s="156" t="s">
        <v>240</v>
      </c>
      <c r="AU295" s="156" t="s">
        <v>91</v>
      </c>
      <c r="AY295" s="17" t="s">
        <v>144</v>
      </c>
      <c r="BE295" s="157">
        <f>IF(N295="základná",J295,0)</f>
        <v>0</v>
      </c>
      <c r="BF295" s="157">
        <f>IF(N295="znížená",J295,0)</f>
        <v>0</v>
      </c>
      <c r="BG295" s="157">
        <f>IF(N295="zákl. prenesená",J295,0)</f>
        <v>0</v>
      </c>
      <c r="BH295" s="157">
        <f>IF(N295="zníž. prenesená",J295,0)</f>
        <v>0</v>
      </c>
      <c r="BI295" s="157">
        <f>IF(N295="nulová",J295,0)</f>
        <v>0</v>
      </c>
      <c r="BJ295" s="17" t="s">
        <v>91</v>
      </c>
      <c r="BK295" s="157">
        <f>ROUND(I295*H295,2)</f>
        <v>0</v>
      </c>
      <c r="BL295" s="17" t="s">
        <v>301</v>
      </c>
      <c r="BM295" s="156" t="s">
        <v>659</v>
      </c>
    </row>
    <row r="296" spans="2:65" s="1" customFormat="1" ht="24.15" customHeight="1">
      <c r="B296" s="143"/>
      <c r="C296" s="179" t="s">
        <v>453</v>
      </c>
      <c r="D296" s="179" t="s">
        <v>240</v>
      </c>
      <c r="E296" s="180" t="s">
        <v>660</v>
      </c>
      <c r="F296" s="181" t="s">
        <v>661</v>
      </c>
      <c r="G296" s="182" t="s">
        <v>254</v>
      </c>
      <c r="H296" s="183">
        <v>6</v>
      </c>
      <c r="I296" s="184"/>
      <c r="J296" s="185">
        <f>ROUND(I296*H296,2)</f>
        <v>0</v>
      </c>
      <c r="K296" s="186"/>
      <c r="L296" s="187"/>
      <c r="M296" s="188" t="s">
        <v>1</v>
      </c>
      <c r="N296" s="189" t="s">
        <v>41</v>
      </c>
      <c r="P296" s="154">
        <f>O296*H296</f>
        <v>0</v>
      </c>
      <c r="Q296" s="154">
        <v>2.0000000000000002E-5</v>
      </c>
      <c r="R296" s="154">
        <f>Q296*H296</f>
        <v>1.2000000000000002E-4</v>
      </c>
      <c r="S296" s="154">
        <v>0</v>
      </c>
      <c r="T296" s="155">
        <f>S296*H296</f>
        <v>0</v>
      </c>
      <c r="AR296" s="156" t="s">
        <v>323</v>
      </c>
      <c r="AT296" s="156" t="s">
        <v>240</v>
      </c>
      <c r="AU296" s="156" t="s">
        <v>91</v>
      </c>
      <c r="AY296" s="17" t="s">
        <v>144</v>
      </c>
      <c r="BE296" s="157">
        <f>IF(N296="základná",J296,0)</f>
        <v>0</v>
      </c>
      <c r="BF296" s="157">
        <f>IF(N296="znížená",J296,0)</f>
        <v>0</v>
      </c>
      <c r="BG296" s="157">
        <f>IF(N296="zákl. prenesená",J296,0)</f>
        <v>0</v>
      </c>
      <c r="BH296" s="157">
        <f>IF(N296="zníž. prenesená",J296,0)</f>
        <v>0</v>
      </c>
      <c r="BI296" s="157">
        <f>IF(N296="nulová",J296,0)</f>
        <v>0</v>
      </c>
      <c r="BJ296" s="17" t="s">
        <v>91</v>
      </c>
      <c r="BK296" s="157">
        <f>ROUND(I296*H296,2)</f>
        <v>0</v>
      </c>
      <c r="BL296" s="17" t="s">
        <v>301</v>
      </c>
      <c r="BM296" s="156" t="s">
        <v>662</v>
      </c>
    </row>
    <row r="297" spans="2:65" s="1" customFormat="1" ht="24.15" customHeight="1">
      <c r="B297" s="143"/>
      <c r="C297" s="144" t="s">
        <v>407</v>
      </c>
      <c r="D297" s="144" t="s">
        <v>147</v>
      </c>
      <c r="E297" s="145" t="s">
        <v>663</v>
      </c>
      <c r="F297" s="146" t="s">
        <v>664</v>
      </c>
      <c r="G297" s="147" t="s">
        <v>184</v>
      </c>
      <c r="H297" s="148">
        <v>2.5999999999999999E-2</v>
      </c>
      <c r="I297" s="149"/>
      <c r="J297" s="150">
        <f>ROUND(I297*H297,2)</f>
        <v>0</v>
      </c>
      <c r="K297" s="151"/>
      <c r="L297" s="32"/>
      <c r="M297" s="152" t="s">
        <v>1</v>
      </c>
      <c r="N297" s="153" t="s">
        <v>41</v>
      </c>
      <c r="P297" s="154">
        <f>O297*H297</f>
        <v>0</v>
      </c>
      <c r="Q297" s="154">
        <v>0</v>
      </c>
      <c r="R297" s="154">
        <f>Q297*H297</f>
        <v>0</v>
      </c>
      <c r="S297" s="154">
        <v>0</v>
      </c>
      <c r="T297" s="155">
        <f>S297*H297</f>
        <v>0</v>
      </c>
      <c r="AR297" s="156" t="s">
        <v>301</v>
      </c>
      <c r="AT297" s="156" t="s">
        <v>147</v>
      </c>
      <c r="AU297" s="156" t="s">
        <v>91</v>
      </c>
      <c r="AY297" s="17" t="s">
        <v>144</v>
      </c>
      <c r="BE297" s="157">
        <f>IF(N297="základná",J297,0)</f>
        <v>0</v>
      </c>
      <c r="BF297" s="157">
        <f>IF(N297="znížená",J297,0)</f>
        <v>0</v>
      </c>
      <c r="BG297" s="157">
        <f>IF(N297="zákl. prenesená",J297,0)</f>
        <v>0</v>
      </c>
      <c r="BH297" s="157">
        <f>IF(N297="zníž. prenesená",J297,0)</f>
        <v>0</v>
      </c>
      <c r="BI297" s="157">
        <f>IF(N297="nulová",J297,0)</f>
        <v>0</v>
      </c>
      <c r="BJ297" s="17" t="s">
        <v>91</v>
      </c>
      <c r="BK297" s="157">
        <f>ROUND(I297*H297,2)</f>
        <v>0</v>
      </c>
      <c r="BL297" s="17" t="s">
        <v>301</v>
      </c>
      <c r="BM297" s="156" t="s">
        <v>665</v>
      </c>
    </row>
    <row r="298" spans="2:65" s="11" customFormat="1" ht="22.75" customHeight="1">
      <c r="B298" s="131"/>
      <c r="D298" s="132" t="s">
        <v>74</v>
      </c>
      <c r="E298" s="141" t="s">
        <v>341</v>
      </c>
      <c r="F298" s="141" t="s">
        <v>342</v>
      </c>
      <c r="I298" s="134"/>
      <c r="J298" s="142">
        <f>BK298</f>
        <v>0</v>
      </c>
      <c r="L298" s="131"/>
      <c r="M298" s="136"/>
      <c r="P298" s="137">
        <f>SUM(P299:P337)</f>
        <v>0</v>
      </c>
      <c r="R298" s="137">
        <f>SUM(R299:R337)</f>
        <v>8.7917993299999999</v>
      </c>
      <c r="T298" s="138">
        <f>SUM(T299:T337)</f>
        <v>1.8728658</v>
      </c>
      <c r="AR298" s="132" t="s">
        <v>91</v>
      </c>
      <c r="AT298" s="139" t="s">
        <v>74</v>
      </c>
      <c r="AU298" s="139" t="s">
        <v>83</v>
      </c>
      <c r="AY298" s="132" t="s">
        <v>144</v>
      </c>
      <c r="BK298" s="140">
        <f>SUM(BK299:BK337)</f>
        <v>0</v>
      </c>
    </row>
    <row r="299" spans="2:65" s="1" customFormat="1" ht="33" customHeight="1">
      <c r="B299" s="143"/>
      <c r="C299" s="144" t="s">
        <v>226</v>
      </c>
      <c r="D299" s="144" t="s">
        <v>147</v>
      </c>
      <c r="E299" s="145" t="s">
        <v>666</v>
      </c>
      <c r="F299" s="146" t="s">
        <v>667</v>
      </c>
      <c r="G299" s="147" t="s">
        <v>201</v>
      </c>
      <c r="H299" s="148">
        <v>68.694000000000003</v>
      </c>
      <c r="I299" s="149"/>
      <c r="J299" s="150">
        <f>ROUND(I299*H299,2)</f>
        <v>0</v>
      </c>
      <c r="K299" s="151"/>
      <c r="L299" s="32"/>
      <c r="M299" s="152" t="s">
        <v>1</v>
      </c>
      <c r="N299" s="153" t="s">
        <v>41</v>
      </c>
      <c r="P299" s="154">
        <f>O299*H299</f>
        <v>0</v>
      </c>
      <c r="Q299" s="154">
        <v>4.2509999999999999E-2</v>
      </c>
      <c r="R299" s="154">
        <f>Q299*H299</f>
        <v>2.92018194</v>
      </c>
      <c r="S299" s="154">
        <v>0</v>
      </c>
      <c r="T299" s="155">
        <f>S299*H299</f>
        <v>0</v>
      </c>
      <c r="AR299" s="156" t="s">
        <v>301</v>
      </c>
      <c r="AT299" s="156" t="s">
        <v>147</v>
      </c>
      <c r="AU299" s="156" t="s">
        <v>91</v>
      </c>
      <c r="AY299" s="17" t="s">
        <v>144</v>
      </c>
      <c r="BE299" s="157">
        <f>IF(N299="základná",J299,0)</f>
        <v>0</v>
      </c>
      <c r="BF299" s="157">
        <f>IF(N299="znížená",J299,0)</f>
        <v>0</v>
      </c>
      <c r="BG299" s="157">
        <f>IF(N299="zákl. prenesená",J299,0)</f>
        <v>0</v>
      </c>
      <c r="BH299" s="157">
        <f>IF(N299="zníž. prenesená",J299,0)</f>
        <v>0</v>
      </c>
      <c r="BI299" s="157">
        <f>IF(N299="nulová",J299,0)</f>
        <v>0</v>
      </c>
      <c r="BJ299" s="17" t="s">
        <v>91</v>
      </c>
      <c r="BK299" s="157">
        <f>ROUND(I299*H299,2)</f>
        <v>0</v>
      </c>
      <c r="BL299" s="17" t="s">
        <v>301</v>
      </c>
      <c r="BM299" s="156" t="s">
        <v>668</v>
      </c>
    </row>
    <row r="300" spans="2:65" s="12" customFormat="1" ht="10">
      <c r="B300" s="158"/>
      <c r="D300" s="159" t="s">
        <v>153</v>
      </c>
      <c r="E300" s="160" t="s">
        <v>1</v>
      </c>
      <c r="F300" s="161" t="s">
        <v>669</v>
      </c>
      <c r="H300" s="160" t="s">
        <v>1</v>
      </c>
      <c r="I300" s="162"/>
      <c r="L300" s="158"/>
      <c r="M300" s="163"/>
      <c r="T300" s="164"/>
      <c r="AT300" s="160" t="s">
        <v>153</v>
      </c>
      <c r="AU300" s="160" t="s">
        <v>91</v>
      </c>
      <c r="AV300" s="12" t="s">
        <v>83</v>
      </c>
      <c r="AW300" s="12" t="s">
        <v>31</v>
      </c>
      <c r="AX300" s="12" t="s">
        <v>75</v>
      </c>
      <c r="AY300" s="160" t="s">
        <v>144</v>
      </c>
    </row>
    <row r="301" spans="2:65" s="13" customFormat="1" ht="20">
      <c r="B301" s="165"/>
      <c r="D301" s="159" t="s">
        <v>153</v>
      </c>
      <c r="E301" s="166" t="s">
        <v>1</v>
      </c>
      <c r="F301" s="167" t="s">
        <v>670</v>
      </c>
      <c r="H301" s="168">
        <v>79.602000000000004</v>
      </c>
      <c r="I301" s="169"/>
      <c r="L301" s="165"/>
      <c r="M301" s="170"/>
      <c r="T301" s="171"/>
      <c r="AT301" s="166" t="s">
        <v>153</v>
      </c>
      <c r="AU301" s="166" t="s">
        <v>91</v>
      </c>
      <c r="AV301" s="13" t="s">
        <v>91</v>
      </c>
      <c r="AW301" s="13" t="s">
        <v>31</v>
      </c>
      <c r="AX301" s="13" t="s">
        <v>75</v>
      </c>
      <c r="AY301" s="166" t="s">
        <v>144</v>
      </c>
    </row>
    <row r="302" spans="2:65" s="13" customFormat="1" ht="10">
      <c r="B302" s="165"/>
      <c r="D302" s="159" t="s">
        <v>153</v>
      </c>
      <c r="E302" s="166" t="s">
        <v>1</v>
      </c>
      <c r="F302" s="167" t="s">
        <v>671</v>
      </c>
      <c r="H302" s="168">
        <v>-10.907999999999999</v>
      </c>
      <c r="I302" s="169"/>
      <c r="L302" s="165"/>
      <c r="M302" s="170"/>
      <c r="T302" s="171"/>
      <c r="AT302" s="166" t="s">
        <v>153</v>
      </c>
      <c r="AU302" s="166" t="s">
        <v>91</v>
      </c>
      <c r="AV302" s="13" t="s">
        <v>91</v>
      </c>
      <c r="AW302" s="13" t="s">
        <v>31</v>
      </c>
      <c r="AX302" s="13" t="s">
        <v>75</v>
      </c>
      <c r="AY302" s="166" t="s">
        <v>144</v>
      </c>
    </row>
    <row r="303" spans="2:65" s="14" customFormat="1" ht="10">
      <c r="B303" s="172"/>
      <c r="D303" s="159" t="s">
        <v>153</v>
      </c>
      <c r="E303" s="173" t="s">
        <v>1</v>
      </c>
      <c r="F303" s="174" t="s">
        <v>156</v>
      </c>
      <c r="H303" s="175">
        <v>68.694000000000003</v>
      </c>
      <c r="I303" s="176"/>
      <c r="L303" s="172"/>
      <c r="M303" s="177"/>
      <c r="T303" s="178"/>
      <c r="AT303" s="173" t="s">
        <v>153</v>
      </c>
      <c r="AU303" s="173" t="s">
        <v>91</v>
      </c>
      <c r="AV303" s="14" t="s">
        <v>151</v>
      </c>
      <c r="AW303" s="14" t="s">
        <v>31</v>
      </c>
      <c r="AX303" s="14" t="s">
        <v>83</v>
      </c>
      <c r="AY303" s="173" t="s">
        <v>144</v>
      </c>
    </row>
    <row r="304" spans="2:65" s="1" customFormat="1" ht="33" customHeight="1">
      <c r="B304" s="143"/>
      <c r="C304" s="144" t="s">
        <v>214</v>
      </c>
      <c r="D304" s="144" t="s">
        <v>147</v>
      </c>
      <c r="E304" s="145" t="s">
        <v>672</v>
      </c>
      <c r="F304" s="146" t="s">
        <v>673</v>
      </c>
      <c r="G304" s="147" t="s">
        <v>201</v>
      </c>
      <c r="H304" s="148">
        <v>22.132000000000001</v>
      </c>
      <c r="I304" s="149"/>
      <c r="J304" s="150">
        <f>ROUND(I304*H304,2)</f>
        <v>0</v>
      </c>
      <c r="K304" s="151"/>
      <c r="L304" s="32"/>
      <c r="M304" s="152" t="s">
        <v>1</v>
      </c>
      <c r="N304" s="153" t="s">
        <v>41</v>
      </c>
      <c r="P304" s="154">
        <f>O304*H304</f>
        <v>0</v>
      </c>
      <c r="Q304" s="154">
        <v>4.3090000000000003E-2</v>
      </c>
      <c r="R304" s="154">
        <f>Q304*H304</f>
        <v>0.95366788000000013</v>
      </c>
      <c r="S304" s="154">
        <v>0</v>
      </c>
      <c r="T304" s="155">
        <f>S304*H304</f>
        <v>0</v>
      </c>
      <c r="AR304" s="156" t="s">
        <v>301</v>
      </c>
      <c r="AT304" s="156" t="s">
        <v>147</v>
      </c>
      <c r="AU304" s="156" t="s">
        <v>91</v>
      </c>
      <c r="AY304" s="17" t="s">
        <v>144</v>
      </c>
      <c r="BE304" s="157">
        <f>IF(N304="základná",J304,0)</f>
        <v>0</v>
      </c>
      <c r="BF304" s="157">
        <f>IF(N304="znížená",J304,0)</f>
        <v>0</v>
      </c>
      <c r="BG304" s="157">
        <f>IF(N304="zákl. prenesená",J304,0)</f>
        <v>0</v>
      </c>
      <c r="BH304" s="157">
        <f>IF(N304="zníž. prenesená",J304,0)</f>
        <v>0</v>
      </c>
      <c r="BI304" s="157">
        <f>IF(N304="nulová",J304,0)</f>
        <v>0</v>
      </c>
      <c r="BJ304" s="17" t="s">
        <v>91</v>
      </c>
      <c r="BK304" s="157">
        <f>ROUND(I304*H304,2)</f>
        <v>0</v>
      </c>
      <c r="BL304" s="17" t="s">
        <v>301</v>
      </c>
      <c r="BM304" s="156" t="s">
        <v>674</v>
      </c>
    </row>
    <row r="305" spans="2:65" s="12" customFormat="1" ht="10">
      <c r="B305" s="158"/>
      <c r="D305" s="159" t="s">
        <v>153</v>
      </c>
      <c r="E305" s="160" t="s">
        <v>1</v>
      </c>
      <c r="F305" s="161" t="s">
        <v>675</v>
      </c>
      <c r="H305" s="160" t="s">
        <v>1</v>
      </c>
      <c r="I305" s="162"/>
      <c r="L305" s="158"/>
      <c r="M305" s="163"/>
      <c r="T305" s="164"/>
      <c r="AT305" s="160" t="s">
        <v>153</v>
      </c>
      <c r="AU305" s="160" t="s">
        <v>91</v>
      </c>
      <c r="AV305" s="12" t="s">
        <v>83</v>
      </c>
      <c r="AW305" s="12" t="s">
        <v>31</v>
      </c>
      <c r="AX305" s="12" t="s">
        <v>75</v>
      </c>
      <c r="AY305" s="160" t="s">
        <v>144</v>
      </c>
    </row>
    <row r="306" spans="2:65" s="13" customFormat="1" ht="10">
      <c r="B306" s="165"/>
      <c r="D306" s="159" t="s">
        <v>153</v>
      </c>
      <c r="E306" s="166" t="s">
        <v>1</v>
      </c>
      <c r="F306" s="167" t="s">
        <v>676</v>
      </c>
      <c r="H306" s="168">
        <v>26.98</v>
      </c>
      <c r="I306" s="169"/>
      <c r="L306" s="165"/>
      <c r="M306" s="170"/>
      <c r="T306" s="171"/>
      <c r="AT306" s="166" t="s">
        <v>153</v>
      </c>
      <c r="AU306" s="166" t="s">
        <v>91</v>
      </c>
      <c r="AV306" s="13" t="s">
        <v>91</v>
      </c>
      <c r="AW306" s="13" t="s">
        <v>31</v>
      </c>
      <c r="AX306" s="13" t="s">
        <v>75</v>
      </c>
      <c r="AY306" s="166" t="s">
        <v>144</v>
      </c>
    </row>
    <row r="307" spans="2:65" s="13" customFormat="1" ht="10">
      <c r="B307" s="165"/>
      <c r="D307" s="159" t="s">
        <v>153</v>
      </c>
      <c r="E307" s="166" t="s">
        <v>1</v>
      </c>
      <c r="F307" s="167" t="s">
        <v>677</v>
      </c>
      <c r="H307" s="168">
        <v>-4.8479999999999999</v>
      </c>
      <c r="I307" s="169"/>
      <c r="L307" s="165"/>
      <c r="M307" s="170"/>
      <c r="T307" s="171"/>
      <c r="AT307" s="166" t="s">
        <v>153</v>
      </c>
      <c r="AU307" s="166" t="s">
        <v>91</v>
      </c>
      <c r="AV307" s="13" t="s">
        <v>91</v>
      </c>
      <c r="AW307" s="13" t="s">
        <v>31</v>
      </c>
      <c r="AX307" s="13" t="s">
        <v>75</v>
      </c>
      <c r="AY307" s="166" t="s">
        <v>144</v>
      </c>
    </row>
    <row r="308" spans="2:65" s="14" customFormat="1" ht="10">
      <c r="B308" s="172"/>
      <c r="D308" s="159" t="s">
        <v>153</v>
      </c>
      <c r="E308" s="173" t="s">
        <v>1</v>
      </c>
      <c r="F308" s="174" t="s">
        <v>156</v>
      </c>
      <c r="H308" s="175">
        <v>22.132000000000001</v>
      </c>
      <c r="I308" s="176"/>
      <c r="L308" s="172"/>
      <c r="M308" s="177"/>
      <c r="T308" s="178"/>
      <c r="AT308" s="173" t="s">
        <v>153</v>
      </c>
      <c r="AU308" s="173" t="s">
        <v>91</v>
      </c>
      <c r="AV308" s="14" t="s">
        <v>151</v>
      </c>
      <c r="AW308" s="14" t="s">
        <v>31</v>
      </c>
      <c r="AX308" s="14" t="s">
        <v>83</v>
      </c>
      <c r="AY308" s="173" t="s">
        <v>144</v>
      </c>
    </row>
    <row r="309" spans="2:65" s="1" customFormat="1" ht="62.75" customHeight="1">
      <c r="B309" s="143"/>
      <c r="C309" s="144" t="s">
        <v>347</v>
      </c>
      <c r="D309" s="144" t="s">
        <v>147</v>
      </c>
      <c r="E309" s="145" t="s">
        <v>678</v>
      </c>
      <c r="F309" s="146" t="s">
        <v>679</v>
      </c>
      <c r="G309" s="147" t="s">
        <v>201</v>
      </c>
      <c r="H309" s="148">
        <v>6.4050000000000002</v>
      </c>
      <c r="I309" s="149"/>
      <c r="J309" s="150">
        <f>ROUND(I309*H309,2)</f>
        <v>0</v>
      </c>
      <c r="K309" s="151"/>
      <c r="L309" s="32"/>
      <c r="M309" s="152" t="s">
        <v>1</v>
      </c>
      <c r="N309" s="153" t="s">
        <v>41</v>
      </c>
      <c r="P309" s="154">
        <f>O309*H309</f>
        <v>0</v>
      </c>
      <c r="Q309" s="154">
        <v>4.6949999999999999E-2</v>
      </c>
      <c r="R309" s="154">
        <f>Q309*H309</f>
        <v>0.30071475000000003</v>
      </c>
      <c r="S309" s="154">
        <v>0</v>
      </c>
      <c r="T309" s="155">
        <f>S309*H309</f>
        <v>0</v>
      </c>
      <c r="AR309" s="156" t="s">
        <v>301</v>
      </c>
      <c r="AT309" s="156" t="s">
        <v>147</v>
      </c>
      <c r="AU309" s="156" t="s">
        <v>91</v>
      </c>
      <c r="AY309" s="17" t="s">
        <v>144</v>
      </c>
      <c r="BE309" s="157">
        <f>IF(N309="základná",J309,0)</f>
        <v>0</v>
      </c>
      <c r="BF309" s="157">
        <f>IF(N309="znížená",J309,0)</f>
        <v>0</v>
      </c>
      <c r="BG309" s="157">
        <f>IF(N309="zákl. prenesená",J309,0)</f>
        <v>0</v>
      </c>
      <c r="BH309" s="157">
        <f>IF(N309="zníž. prenesená",J309,0)</f>
        <v>0</v>
      </c>
      <c r="BI309" s="157">
        <f>IF(N309="nulová",J309,0)</f>
        <v>0</v>
      </c>
      <c r="BJ309" s="17" t="s">
        <v>91</v>
      </c>
      <c r="BK309" s="157">
        <f>ROUND(I309*H309,2)</f>
        <v>0</v>
      </c>
      <c r="BL309" s="17" t="s">
        <v>301</v>
      </c>
      <c r="BM309" s="156" t="s">
        <v>680</v>
      </c>
    </row>
    <row r="310" spans="2:65" s="12" customFormat="1" ht="10">
      <c r="B310" s="158"/>
      <c r="D310" s="159" t="s">
        <v>153</v>
      </c>
      <c r="E310" s="160" t="s">
        <v>1</v>
      </c>
      <c r="F310" s="161" t="s">
        <v>681</v>
      </c>
      <c r="H310" s="160" t="s">
        <v>1</v>
      </c>
      <c r="I310" s="162"/>
      <c r="L310" s="158"/>
      <c r="M310" s="163"/>
      <c r="T310" s="164"/>
      <c r="AT310" s="160" t="s">
        <v>153</v>
      </c>
      <c r="AU310" s="160" t="s">
        <v>91</v>
      </c>
      <c r="AV310" s="12" t="s">
        <v>83</v>
      </c>
      <c r="AW310" s="12" t="s">
        <v>31</v>
      </c>
      <c r="AX310" s="12" t="s">
        <v>75</v>
      </c>
      <c r="AY310" s="160" t="s">
        <v>144</v>
      </c>
    </row>
    <row r="311" spans="2:65" s="13" customFormat="1" ht="10">
      <c r="B311" s="165"/>
      <c r="D311" s="159" t="s">
        <v>153</v>
      </c>
      <c r="E311" s="166" t="s">
        <v>1</v>
      </c>
      <c r="F311" s="167" t="s">
        <v>682</v>
      </c>
      <c r="H311" s="168">
        <v>9.6370000000000005</v>
      </c>
      <c r="I311" s="169"/>
      <c r="L311" s="165"/>
      <c r="M311" s="170"/>
      <c r="T311" s="171"/>
      <c r="AT311" s="166" t="s">
        <v>153</v>
      </c>
      <c r="AU311" s="166" t="s">
        <v>91</v>
      </c>
      <c r="AV311" s="13" t="s">
        <v>91</v>
      </c>
      <c r="AW311" s="13" t="s">
        <v>31</v>
      </c>
      <c r="AX311" s="13" t="s">
        <v>75</v>
      </c>
      <c r="AY311" s="166" t="s">
        <v>144</v>
      </c>
    </row>
    <row r="312" spans="2:65" s="13" customFormat="1" ht="10">
      <c r="B312" s="165"/>
      <c r="D312" s="159" t="s">
        <v>153</v>
      </c>
      <c r="E312" s="166" t="s">
        <v>1</v>
      </c>
      <c r="F312" s="167" t="s">
        <v>683</v>
      </c>
      <c r="H312" s="168">
        <v>-3.2320000000000002</v>
      </c>
      <c r="I312" s="169"/>
      <c r="L312" s="165"/>
      <c r="M312" s="170"/>
      <c r="T312" s="171"/>
      <c r="AT312" s="166" t="s">
        <v>153</v>
      </c>
      <c r="AU312" s="166" t="s">
        <v>91</v>
      </c>
      <c r="AV312" s="13" t="s">
        <v>91</v>
      </c>
      <c r="AW312" s="13" t="s">
        <v>31</v>
      </c>
      <c r="AX312" s="13" t="s">
        <v>75</v>
      </c>
      <c r="AY312" s="166" t="s">
        <v>144</v>
      </c>
    </row>
    <row r="313" spans="2:65" s="14" customFormat="1" ht="10">
      <c r="B313" s="172"/>
      <c r="D313" s="159" t="s">
        <v>153</v>
      </c>
      <c r="E313" s="173" t="s">
        <v>1</v>
      </c>
      <c r="F313" s="174" t="s">
        <v>156</v>
      </c>
      <c r="H313" s="175">
        <v>6.4050000000000002</v>
      </c>
      <c r="I313" s="176"/>
      <c r="L313" s="172"/>
      <c r="M313" s="177"/>
      <c r="T313" s="178"/>
      <c r="AT313" s="173" t="s">
        <v>153</v>
      </c>
      <c r="AU313" s="173" t="s">
        <v>91</v>
      </c>
      <c r="AV313" s="14" t="s">
        <v>151</v>
      </c>
      <c r="AW313" s="14" t="s">
        <v>31</v>
      </c>
      <c r="AX313" s="14" t="s">
        <v>83</v>
      </c>
      <c r="AY313" s="173" t="s">
        <v>144</v>
      </c>
    </row>
    <row r="314" spans="2:65" s="1" customFormat="1" ht="37.75" customHeight="1">
      <c r="B314" s="143"/>
      <c r="C314" s="144" t="s">
        <v>415</v>
      </c>
      <c r="D314" s="144" t="s">
        <v>147</v>
      </c>
      <c r="E314" s="145" t="s">
        <v>684</v>
      </c>
      <c r="F314" s="146" t="s">
        <v>685</v>
      </c>
      <c r="G314" s="147" t="s">
        <v>201</v>
      </c>
      <c r="H314" s="148">
        <v>71.138999999999996</v>
      </c>
      <c r="I314" s="149"/>
      <c r="J314" s="150">
        <f>ROUND(I314*H314,2)</f>
        <v>0</v>
      </c>
      <c r="K314" s="151"/>
      <c r="L314" s="32"/>
      <c r="M314" s="152" t="s">
        <v>1</v>
      </c>
      <c r="N314" s="153" t="s">
        <v>41</v>
      </c>
      <c r="P314" s="154">
        <f>O314*H314</f>
        <v>0</v>
      </c>
      <c r="Q314" s="154">
        <v>2.9940000000000001E-2</v>
      </c>
      <c r="R314" s="154">
        <f>Q314*H314</f>
        <v>2.1299016599999998</v>
      </c>
      <c r="S314" s="154">
        <v>0</v>
      </c>
      <c r="T314" s="155">
        <f>S314*H314</f>
        <v>0</v>
      </c>
      <c r="AR314" s="156" t="s">
        <v>301</v>
      </c>
      <c r="AT314" s="156" t="s">
        <v>147</v>
      </c>
      <c r="AU314" s="156" t="s">
        <v>91</v>
      </c>
      <c r="AY314" s="17" t="s">
        <v>144</v>
      </c>
      <c r="BE314" s="157">
        <f>IF(N314="základná",J314,0)</f>
        <v>0</v>
      </c>
      <c r="BF314" s="157">
        <f>IF(N314="znížená",J314,0)</f>
        <v>0</v>
      </c>
      <c r="BG314" s="157">
        <f>IF(N314="zákl. prenesená",J314,0)</f>
        <v>0</v>
      </c>
      <c r="BH314" s="157">
        <f>IF(N314="zníž. prenesená",J314,0)</f>
        <v>0</v>
      </c>
      <c r="BI314" s="157">
        <f>IF(N314="nulová",J314,0)</f>
        <v>0</v>
      </c>
      <c r="BJ314" s="17" t="s">
        <v>91</v>
      </c>
      <c r="BK314" s="157">
        <f>ROUND(I314*H314,2)</f>
        <v>0</v>
      </c>
      <c r="BL314" s="17" t="s">
        <v>301</v>
      </c>
      <c r="BM314" s="156" t="s">
        <v>686</v>
      </c>
    </row>
    <row r="315" spans="2:65" s="12" customFormat="1" ht="10">
      <c r="B315" s="158"/>
      <c r="D315" s="159" t="s">
        <v>153</v>
      </c>
      <c r="E315" s="160" t="s">
        <v>1</v>
      </c>
      <c r="F315" s="161" t="s">
        <v>687</v>
      </c>
      <c r="H315" s="160" t="s">
        <v>1</v>
      </c>
      <c r="I315" s="162"/>
      <c r="L315" s="158"/>
      <c r="M315" s="163"/>
      <c r="T315" s="164"/>
      <c r="AT315" s="160" t="s">
        <v>153</v>
      </c>
      <c r="AU315" s="160" t="s">
        <v>91</v>
      </c>
      <c r="AV315" s="12" t="s">
        <v>83</v>
      </c>
      <c r="AW315" s="12" t="s">
        <v>31</v>
      </c>
      <c r="AX315" s="12" t="s">
        <v>75</v>
      </c>
      <c r="AY315" s="160" t="s">
        <v>144</v>
      </c>
    </row>
    <row r="316" spans="2:65" s="13" customFormat="1" ht="10">
      <c r="B316" s="165"/>
      <c r="D316" s="159" t="s">
        <v>153</v>
      </c>
      <c r="E316" s="166" t="s">
        <v>1</v>
      </c>
      <c r="F316" s="167" t="s">
        <v>688</v>
      </c>
      <c r="H316" s="168">
        <v>76.593000000000004</v>
      </c>
      <c r="I316" s="169"/>
      <c r="L316" s="165"/>
      <c r="M316" s="170"/>
      <c r="T316" s="171"/>
      <c r="AT316" s="166" t="s">
        <v>153</v>
      </c>
      <c r="AU316" s="166" t="s">
        <v>91</v>
      </c>
      <c r="AV316" s="13" t="s">
        <v>91</v>
      </c>
      <c r="AW316" s="13" t="s">
        <v>31</v>
      </c>
      <c r="AX316" s="13" t="s">
        <v>75</v>
      </c>
      <c r="AY316" s="166" t="s">
        <v>144</v>
      </c>
    </row>
    <row r="317" spans="2:65" s="13" customFormat="1" ht="10">
      <c r="B317" s="165"/>
      <c r="D317" s="159" t="s">
        <v>153</v>
      </c>
      <c r="E317" s="166" t="s">
        <v>1</v>
      </c>
      <c r="F317" s="167" t="s">
        <v>689</v>
      </c>
      <c r="H317" s="168">
        <v>-5.4539999999999997</v>
      </c>
      <c r="I317" s="169"/>
      <c r="L317" s="165"/>
      <c r="M317" s="170"/>
      <c r="T317" s="171"/>
      <c r="AT317" s="166" t="s">
        <v>153</v>
      </c>
      <c r="AU317" s="166" t="s">
        <v>91</v>
      </c>
      <c r="AV317" s="13" t="s">
        <v>91</v>
      </c>
      <c r="AW317" s="13" t="s">
        <v>31</v>
      </c>
      <c r="AX317" s="13" t="s">
        <v>75</v>
      </c>
      <c r="AY317" s="166" t="s">
        <v>144</v>
      </c>
    </row>
    <row r="318" spans="2:65" s="14" customFormat="1" ht="10">
      <c r="B318" s="172"/>
      <c r="D318" s="159" t="s">
        <v>153</v>
      </c>
      <c r="E318" s="173" t="s">
        <v>1</v>
      </c>
      <c r="F318" s="174" t="s">
        <v>156</v>
      </c>
      <c r="H318" s="175">
        <v>71.138999999999996</v>
      </c>
      <c r="I318" s="176"/>
      <c r="L318" s="172"/>
      <c r="M318" s="177"/>
      <c r="T318" s="178"/>
      <c r="AT318" s="173" t="s">
        <v>153</v>
      </c>
      <c r="AU318" s="173" t="s">
        <v>91</v>
      </c>
      <c r="AV318" s="14" t="s">
        <v>151</v>
      </c>
      <c r="AW318" s="14" t="s">
        <v>31</v>
      </c>
      <c r="AX318" s="14" t="s">
        <v>83</v>
      </c>
      <c r="AY318" s="173" t="s">
        <v>144</v>
      </c>
    </row>
    <row r="319" spans="2:65" s="1" customFormat="1" ht="49" customHeight="1">
      <c r="B319" s="143"/>
      <c r="C319" s="144" t="s">
        <v>220</v>
      </c>
      <c r="D319" s="144" t="s">
        <v>147</v>
      </c>
      <c r="E319" s="145" t="s">
        <v>690</v>
      </c>
      <c r="F319" s="146" t="s">
        <v>691</v>
      </c>
      <c r="G319" s="147" t="s">
        <v>201</v>
      </c>
      <c r="H319" s="148">
        <v>13.3</v>
      </c>
      <c r="I319" s="149"/>
      <c r="J319" s="150">
        <f>ROUND(I319*H319,2)</f>
        <v>0</v>
      </c>
      <c r="K319" s="151"/>
      <c r="L319" s="32"/>
      <c r="M319" s="152" t="s">
        <v>1</v>
      </c>
      <c r="N319" s="153" t="s">
        <v>41</v>
      </c>
      <c r="P319" s="154">
        <f>O319*H319</f>
        <v>0</v>
      </c>
      <c r="Q319" s="154">
        <v>5.2179999999999997E-2</v>
      </c>
      <c r="R319" s="154">
        <f>Q319*H319</f>
        <v>0.693994</v>
      </c>
      <c r="S319" s="154">
        <v>0</v>
      </c>
      <c r="T319" s="155">
        <f>S319*H319</f>
        <v>0</v>
      </c>
      <c r="AR319" s="156" t="s">
        <v>301</v>
      </c>
      <c r="AT319" s="156" t="s">
        <v>147</v>
      </c>
      <c r="AU319" s="156" t="s">
        <v>91</v>
      </c>
      <c r="AY319" s="17" t="s">
        <v>144</v>
      </c>
      <c r="BE319" s="157">
        <f>IF(N319="základná",J319,0)</f>
        <v>0</v>
      </c>
      <c r="BF319" s="157">
        <f>IF(N319="znížená",J319,0)</f>
        <v>0</v>
      </c>
      <c r="BG319" s="157">
        <f>IF(N319="zákl. prenesená",J319,0)</f>
        <v>0</v>
      </c>
      <c r="BH319" s="157">
        <f>IF(N319="zníž. prenesená",J319,0)</f>
        <v>0</v>
      </c>
      <c r="BI319" s="157">
        <f>IF(N319="nulová",J319,0)</f>
        <v>0</v>
      </c>
      <c r="BJ319" s="17" t="s">
        <v>91</v>
      </c>
      <c r="BK319" s="157">
        <f>ROUND(I319*H319,2)</f>
        <v>0</v>
      </c>
      <c r="BL319" s="17" t="s">
        <v>301</v>
      </c>
      <c r="BM319" s="156" t="s">
        <v>692</v>
      </c>
    </row>
    <row r="320" spans="2:65" s="12" customFormat="1" ht="10">
      <c r="B320" s="158"/>
      <c r="D320" s="159" t="s">
        <v>153</v>
      </c>
      <c r="E320" s="160" t="s">
        <v>1</v>
      </c>
      <c r="F320" s="161" t="s">
        <v>693</v>
      </c>
      <c r="H320" s="160" t="s">
        <v>1</v>
      </c>
      <c r="I320" s="162"/>
      <c r="L320" s="158"/>
      <c r="M320" s="163"/>
      <c r="T320" s="164"/>
      <c r="AT320" s="160" t="s">
        <v>153</v>
      </c>
      <c r="AU320" s="160" t="s">
        <v>91</v>
      </c>
      <c r="AV320" s="12" t="s">
        <v>83</v>
      </c>
      <c r="AW320" s="12" t="s">
        <v>31</v>
      </c>
      <c r="AX320" s="12" t="s">
        <v>75</v>
      </c>
      <c r="AY320" s="160" t="s">
        <v>144</v>
      </c>
    </row>
    <row r="321" spans="2:65" s="13" customFormat="1" ht="10">
      <c r="B321" s="165"/>
      <c r="D321" s="159" t="s">
        <v>153</v>
      </c>
      <c r="E321" s="166" t="s">
        <v>1</v>
      </c>
      <c r="F321" s="167" t="s">
        <v>694</v>
      </c>
      <c r="H321" s="168">
        <v>13.3</v>
      </c>
      <c r="I321" s="169"/>
      <c r="L321" s="165"/>
      <c r="M321" s="170"/>
      <c r="T321" s="171"/>
      <c r="AT321" s="166" t="s">
        <v>153</v>
      </c>
      <c r="AU321" s="166" t="s">
        <v>91</v>
      </c>
      <c r="AV321" s="13" t="s">
        <v>91</v>
      </c>
      <c r="AW321" s="13" t="s">
        <v>31</v>
      </c>
      <c r="AX321" s="13" t="s">
        <v>75</v>
      </c>
      <c r="AY321" s="166" t="s">
        <v>144</v>
      </c>
    </row>
    <row r="322" spans="2:65" s="14" customFormat="1" ht="10">
      <c r="B322" s="172"/>
      <c r="D322" s="159" t="s">
        <v>153</v>
      </c>
      <c r="E322" s="173" t="s">
        <v>1</v>
      </c>
      <c r="F322" s="174" t="s">
        <v>156</v>
      </c>
      <c r="H322" s="175">
        <v>13.3</v>
      </c>
      <c r="I322" s="176"/>
      <c r="L322" s="172"/>
      <c r="M322" s="177"/>
      <c r="T322" s="178"/>
      <c r="AT322" s="173" t="s">
        <v>153</v>
      </c>
      <c r="AU322" s="173" t="s">
        <v>91</v>
      </c>
      <c r="AV322" s="14" t="s">
        <v>151</v>
      </c>
      <c r="AW322" s="14" t="s">
        <v>31</v>
      </c>
      <c r="AX322" s="14" t="s">
        <v>83</v>
      </c>
      <c r="AY322" s="173" t="s">
        <v>144</v>
      </c>
    </row>
    <row r="323" spans="2:65" s="1" customFormat="1" ht="37.75" customHeight="1">
      <c r="B323" s="143"/>
      <c r="C323" s="144" t="s">
        <v>353</v>
      </c>
      <c r="D323" s="144" t="s">
        <v>147</v>
      </c>
      <c r="E323" s="145" t="s">
        <v>695</v>
      </c>
      <c r="F323" s="146" t="s">
        <v>696</v>
      </c>
      <c r="G323" s="147" t="s">
        <v>201</v>
      </c>
      <c r="H323" s="148">
        <v>4.26</v>
      </c>
      <c r="I323" s="149"/>
      <c r="J323" s="150">
        <f>ROUND(I323*H323,2)</f>
        <v>0</v>
      </c>
      <c r="K323" s="151"/>
      <c r="L323" s="32"/>
      <c r="M323" s="152" t="s">
        <v>1</v>
      </c>
      <c r="N323" s="153" t="s">
        <v>41</v>
      </c>
      <c r="P323" s="154">
        <f>O323*H323</f>
        <v>0</v>
      </c>
      <c r="Q323" s="154">
        <v>2.2009999999999998E-2</v>
      </c>
      <c r="R323" s="154">
        <f>Q323*H323</f>
        <v>9.3762599999999988E-2</v>
      </c>
      <c r="S323" s="154">
        <v>0</v>
      </c>
      <c r="T323" s="155">
        <f>S323*H323</f>
        <v>0</v>
      </c>
      <c r="AR323" s="156" t="s">
        <v>301</v>
      </c>
      <c r="AT323" s="156" t="s">
        <v>147</v>
      </c>
      <c r="AU323" s="156" t="s">
        <v>91</v>
      </c>
      <c r="AY323" s="17" t="s">
        <v>144</v>
      </c>
      <c r="BE323" s="157">
        <f>IF(N323="základná",J323,0)</f>
        <v>0</v>
      </c>
      <c r="BF323" s="157">
        <f>IF(N323="znížená",J323,0)</f>
        <v>0</v>
      </c>
      <c r="BG323" s="157">
        <f>IF(N323="zákl. prenesená",J323,0)</f>
        <v>0</v>
      </c>
      <c r="BH323" s="157">
        <f>IF(N323="zníž. prenesená",J323,0)</f>
        <v>0</v>
      </c>
      <c r="BI323" s="157">
        <f>IF(N323="nulová",J323,0)</f>
        <v>0</v>
      </c>
      <c r="BJ323" s="17" t="s">
        <v>91</v>
      </c>
      <c r="BK323" s="157">
        <f>ROUND(I323*H323,2)</f>
        <v>0</v>
      </c>
      <c r="BL323" s="17" t="s">
        <v>301</v>
      </c>
      <c r="BM323" s="156" t="s">
        <v>697</v>
      </c>
    </row>
    <row r="324" spans="2:65" s="12" customFormat="1" ht="10">
      <c r="B324" s="158"/>
      <c r="D324" s="159" t="s">
        <v>153</v>
      </c>
      <c r="E324" s="160" t="s">
        <v>1</v>
      </c>
      <c r="F324" s="161" t="s">
        <v>698</v>
      </c>
      <c r="H324" s="160" t="s">
        <v>1</v>
      </c>
      <c r="I324" s="162"/>
      <c r="L324" s="158"/>
      <c r="M324" s="163"/>
      <c r="T324" s="164"/>
      <c r="AT324" s="160" t="s">
        <v>153</v>
      </c>
      <c r="AU324" s="160" t="s">
        <v>91</v>
      </c>
      <c r="AV324" s="12" t="s">
        <v>83</v>
      </c>
      <c r="AW324" s="12" t="s">
        <v>31</v>
      </c>
      <c r="AX324" s="12" t="s">
        <v>75</v>
      </c>
      <c r="AY324" s="160" t="s">
        <v>144</v>
      </c>
    </row>
    <row r="325" spans="2:65" s="13" customFormat="1" ht="10">
      <c r="B325" s="165"/>
      <c r="D325" s="159" t="s">
        <v>153</v>
      </c>
      <c r="E325" s="166" t="s">
        <v>1</v>
      </c>
      <c r="F325" s="167" t="s">
        <v>699</v>
      </c>
      <c r="H325" s="168">
        <v>2.2200000000000002</v>
      </c>
      <c r="I325" s="169"/>
      <c r="L325" s="165"/>
      <c r="M325" s="170"/>
      <c r="T325" s="171"/>
      <c r="AT325" s="166" t="s">
        <v>153</v>
      </c>
      <c r="AU325" s="166" t="s">
        <v>91</v>
      </c>
      <c r="AV325" s="13" t="s">
        <v>91</v>
      </c>
      <c r="AW325" s="13" t="s">
        <v>31</v>
      </c>
      <c r="AX325" s="13" t="s">
        <v>75</v>
      </c>
      <c r="AY325" s="166" t="s">
        <v>144</v>
      </c>
    </row>
    <row r="326" spans="2:65" s="13" customFormat="1" ht="10">
      <c r="B326" s="165"/>
      <c r="D326" s="159" t="s">
        <v>153</v>
      </c>
      <c r="E326" s="166" t="s">
        <v>1</v>
      </c>
      <c r="F326" s="167" t="s">
        <v>700</v>
      </c>
      <c r="H326" s="168">
        <v>1.08</v>
      </c>
      <c r="I326" s="169"/>
      <c r="L326" s="165"/>
      <c r="M326" s="170"/>
      <c r="T326" s="171"/>
      <c r="AT326" s="166" t="s">
        <v>153</v>
      </c>
      <c r="AU326" s="166" t="s">
        <v>91</v>
      </c>
      <c r="AV326" s="13" t="s">
        <v>91</v>
      </c>
      <c r="AW326" s="13" t="s">
        <v>31</v>
      </c>
      <c r="AX326" s="13" t="s">
        <v>75</v>
      </c>
      <c r="AY326" s="166" t="s">
        <v>144</v>
      </c>
    </row>
    <row r="327" spans="2:65" s="13" customFormat="1" ht="10">
      <c r="B327" s="165"/>
      <c r="D327" s="159" t="s">
        <v>153</v>
      </c>
      <c r="E327" s="166" t="s">
        <v>1</v>
      </c>
      <c r="F327" s="167" t="s">
        <v>701</v>
      </c>
      <c r="H327" s="168">
        <v>0.96</v>
      </c>
      <c r="I327" s="169"/>
      <c r="L327" s="165"/>
      <c r="M327" s="170"/>
      <c r="T327" s="171"/>
      <c r="AT327" s="166" t="s">
        <v>153</v>
      </c>
      <c r="AU327" s="166" t="s">
        <v>91</v>
      </c>
      <c r="AV327" s="13" t="s">
        <v>91</v>
      </c>
      <c r="AW327" s="13" t="s">
        <v>31</v>
      </c>
      <c r="AX327" s="13" t="s">
        <v>75</v>
      </c>
      <c r="AY327" s="166" t="s">
        <v>144</v>
      </c>
    </row>
    <row r="328" spans="2:65" s="14" customFormat="1" ht="10">
      <c r="B328" s="172"/>
      <c r="D328" s="159" t="s">
        <v>153</v>
      </c>
      <c r="E328" s="173" t="s">
        <v>1</v>
      </c>
      <c r="F328" s="174" t="s">
        <v>156</v>
      </c>
      <c r="H328" s="175">
        <v>4.26</v>
      </c>
      <c r="I328" s="176"/>
      <c r="L328" s="172"/>
      <c r="M328" s="177"/>
      <c r="T328" s="178"/>
      <c r="AT328" s="173" t="s">
        <v>153</v>
      </c>
      <c r="AU328" s="173" t="s">
        <v>91</v>
      </c>
      <c r="AV328" s="14" t="s">
        <v>151</v>
      </c>
      <c r="AW328" s="14" t="s">
        <v>31</v>
      </c>
      <c r="AX328" s="14" t="s">
        <v>83</v>
      </c>
      <c r="AY328" s="173" t="s">
        <v>144</v>
      </c>
    </row>
    <row r="329" spans="2:65" s="1" customFormat="1" ht="33" customHeight="1">
      <c r="B329" s="143"/>
      <c r="C329" s="144" t="s">
        <v>380</v>
      </c>
      <c r="D329" s="144" t="s">
        <v>147</v>
      </c>
      <c r="E329" s="145" t="s">
        <v>702</v>
      </c>
      <c r="F329" s="146" t="s">
        <v>703</v>
      </c>
      <c r="G329" s="147" t="s">
        <v>201</v>
      </c>
      <c r="H329" s="148">
        <v>209.05</v>
      </c>
      <c r="I329" s="149"/>
      <c r="J329" s="150">
        <f>ROUND(I329*H329,2)</f>
        <v>0</v>
      </c>
      <c r="K329" s="151"/>
      <c r="L329" s="32"/>
      <c r="M329" s="152" t="s">
        <v>1</v>
      </c>
      <c r="N329" s="153" t="s">
        <v>41</v>
      </c>
      <c r="P329" s="154">
        <f>O329*H329</f>
        <v>0</v>
      </c>
      <c r="Q329" s="154">
        <v>8.1300000000000001E-3</v>
      </c>
      <c r="R329" s="154">
        <f>Q329*H329</f>
        <v>1.6995765</v>
      </c>
      <c r="S329" s="154">
        <v>0</v>
      </c>
      <c r="T329" s="155">
        <f>S329*H329</f>
        <v>0</v>
      </c>
      <c r="AR329" s="156" t="s">
        <v>151</v>
      </c>
      <c r="AT329" s="156" t="s">
        <v>147</v>
      </c>
      <c r="AU329" s="156" t="s">
        <v>91</v>
      </c>
      <c r="AY329" s="17" t="s">
        <v>144</v>
      </c>
      <c r="BE329" s="157">
        <f>IF(N329="základná",J329,0)</f>
        <v>0</v>
      </c>
      <c r="BF329" s="157">
        <f>IF(N329="znížená",J329,0)</f>
        <v>0</v>
      </c>
      <c r="BG329" s="157">
        <f>IF(N329="zákl. prenesená",J329,0)</f>
        <v>0</v>
      </c>
      <c r="BH329" s="157">
        <f>IF(N329="zníž. prenesená",J329,0)</f>
        <v>0</v>
      </c>
      <c r="BI329" s="157">
        <f>IF(N329="nulová",J329,0)</f>
        <v>0</v>
      </c>
      <c r="BJ329" s="17" t="s">
        <v>91</v>
      </c>
      <c r="BK329" s="157">
        <f>ROUND(I329*H329,2)</f>
        <v>0</v>
      </c>
      <c r="BL329" s="17" t="s">
        <v>151</v>
      </c>
      <c r="BM329" s="156" t="s">
        <v>704</v>
      </c>
    </row>
    <row r="330" spans="2:65" s="12" customFormat="1" ht="10">
      <c r="B330" s="158"/>
      <c r="D330" s="159" t="s">
        <v>153</v>
      </c>
      <c r="E330" s="160" t="s">
        <v>1</v>
      </c>
      <c r="F330" s="161" t="s">
        <v>705</v>
      </c>
      <c r="H330" s="160" t="s">
        <v>1</v>
      </c>
      <c r="I330" s="162"/>
      <c r="L330" s="158"/>
      <c r="M330" s="163"/>
      <c r="T330" s="164"/>
      <c r="AT330" s="160" t="s">
        <v>153</v>
      </c>
      <c r="AU330" s="160" t="s">
        <v>91</v>
      </c>
      <c r="AV330" s="12" t="s">
        <v>83</v>
      </c>
      <c r="AW330" s="12" t="s">
        <v>31</v>
      </c>
      <c r="AX330" s="12" t="s">
        <v>75</v>
      </c>
      <c r="AY330" s="160" t="s">
        <v>144</v>
      </c>
    </row>
    <row r="331" spans="2:65" s="13" customFormat="1" ht="20">
      <c r="B331" s="165"/>
      <c r="D331" s="159" t="s">
        <v>153</v>
      </c>
      <c r="E331" s="166" t="s">
        <v>1</v>
      </c>
      <c r="F331" s="167" t="s">
        <v>706</v>
      </c>
      <c r="H331" s="168">
        <v>209.05</v>
      </c>
      <c r="I331" s="169"/>
      <c r="L331" s="165"/>
      <c r="M331" s="170"/>
      <c r="T331" s="171"/>
      <c r="AT331" s="166" t="s">
        <v>153</v>
      </c>
      <c r="AU331" s="166" t="s">
        <v>91</v>
      </c>
      <c r="AV331" s="13" t="s">
        <v>91</v>
      </c>
      <c r="AW331" s="13" t="s">
        <v>31</v>
      </c>
      <c r="AX331" s="13" t="s">
        <v>75</v>
      </c>
      <c r="AY331" s="166" t="s">
        <v>144</v>
      </c>
    </row>
    <row r="332" spans="2:65" s="14" customFormat="1" ht="10">
      <c r="B332" s="172"/>
      <c r="D332" s="159" t="s">
        <v>153</v>
      </c>
      <c r="E332" s="173" t="s">
        <v>1</v>
      </c>
      <c r="F332" s="174" t="s">
        <v>156</v>
      </c>
      <c r="H332" s="175">
        <v>209.05</v>
      </c>
      <c r="I332" s="176"/>
      <c r="L332" s="172"/>
      <c r="M332" s="177"/>
      <c r="T332" s="178"/>
      <c r="AT332" s="173" t="s">
        <v>153</v>
      </c>
      <c r="AU332" s="173" t="s">
        <v>91</v>
      </c>
      <c r="AV332" s="14" t="s">
        <v>151</v>
      </c>
      <c r="AW332" s="14" t="s">
        <v>31</v>
      </c>
      <c r="AX332" s="14" t="s">
        <v>83</v>
      </c>
      <c r="AY332" s="173" t="s">
        <v>144</v>
      </c>
    </row>
    <row r="333" spans="2:65" s="1" customFormat="1" ht="37.75" customHeight="1">
      <c r="B333" s="143"/>
      <c r="C333" s="144" t="s">
        <v>392</v>
      </c>
      <c r="D333" s="144" t="s">
        <v>147</v>
      </c>
      <c r="E333" s="145" t="s">
        <v>707</v>
      </c>
      <c r="F333" s="146" t="s">
        <v>708</v>
      </c>
      <c r="G333" s="147" t="s">
        <v>201</v>
      </c>
      <c r="H333" s="148">
        <v>88.93</v>
      </c>
      <c r="I333" s="149"/>
      <c r="J333" s="150">
        <f>ROUND(I333*H333,2)</f>
        <v>0</v>
      </c>
      <c r="K333" s="151"/>
      <c r="L333" s="32"/>
      <c r="M333" s="152" t="s">
        <v>1</v>
      </c>
      <c r="N333" s="153" t="s">
        <v>41</v>
      </c>
      <c r="P333" s="154">
        <f>O333*H333</f>
        <v>0</v>
      </c>
      <c r="Q333" s="154">
        <v>0</v>
      </c>
      <c r="R333" s="154">
        <f>Q333*H333</f>
        <v>0</v>
      </c>
      <c r="S333" s="154">
        <v>2.1059999999999999E-2</v>
      </c>
      <c r="T333" s="155">
        <f>S333*H333</f>
        <v>1.8728658</v>
      </c>
      <c r="AR333" s="156" t="s">
        <v>301</v>
      </c>
      <c r="AT333" s="156" t="s">
        <v>147</v>
      </c>
      <c r="AU333" s="156" t="s">
        <v>91</v>
      </c>
      <c r="AY333" s="17" t="s">
        <v>144</v>
      </c>
      <c r="BE333" s="157">
        <f>IF(N333="základná",J333,0)</f>
        <v>0</v>
      </c>
      <c r="BF333" s="157">
        <f>IF(N333="znížená",J333,0)</f>
        <v>0</v>
      </c>
      <c r="BG333" s="157">
        <f>IF(N333="zákl. prenesená",J333,0)</f>
        <v>0</v>
      </c>
      <c r="BH333" s="157">
        <f>IF(N333="zníž. prenesená",J333,0)</f>
        <v>0</v>
      </c>
      <c r="BI333" s="157">
        <f>IF(N333="nulová",J333,0)</f>
        <v>0</v>
      </c>
      <c r="BJ333" s="17" t="s">
        <v>91</v>
      </c>
      <c r="BK333" s="157">
        <f>ROUND(I333*H333,2)</f>
        <v>0</v>
      </c>
      <c r="BL333" s="17" t="s">
        <v>301</v>
      </c>
      <c r="BM333" s="156" t="s">
        <v>709</v>
      </c>
    </row>
    <row r="334" spans="2:65" s="12" customFormat="1" ht="10">
      <c r="B334" s="158"/>
      <c r="D334" s="159" t="s">
        <v>153</v>
      </c>
      <c r="E334" s="160" t="s">
        <v>1</v>
      </c>
      <c r="F334" s="161" t="s">
        <v>710</v>
      </c>
      <c r="H334" s="160" t="s">
        <v>1</v>
      </c>
      <c r="I334" s="162"/>
      <c r="L334" s="158"/>
      <c r="M334" s="163"/>
      <c r="T334" s="164"/>
      <c r="AT334" s="160" t="s">
        <v>153</v>
      </c>
      <c r="AU334" s="160" t="s">
        <v>91</v>
      </c>
      <c r="AV334" s="12" t="s">
        <v>83</v>
      </c>
      <c r="AW334" s="12" t="s">
        <v>31</v>
      </c>
      <c r="AX334" s="12" t="s">
        <v>75</v>
      </c>
      <c r="AY334" s="160" t="s">
        <v>144</v>
      </c>
    </row>
    <row r="335" spans="2:65" s="13" customFormat="1" ht="10">
      <c r="B335" s="165"/>
      <c r="D335" s="159" t="s">
        <v>153</v>
      </c>
      <c r="E335" s="166" t="s">
        <v>1</v>
      </c>
      <c r="F335" s="167" t="s">
        <v>557</v>
      </c>
      <c r="H335" s="168">
        <v>88.93</v>
      </c>
      <c r="I335" s="169"/>
      <c r="L335" s="165"/>
      <c r="M335" s="170"/>
      <c r="T335" s="171"/>
      <c r="AT335" s="166" t="s">
        <v>153</v>
      </c>
      <c r="AU335" s="166" t="s">
        <v>91</v>
      </c>
      <c r="AV335" s="13" t="s">
        <v>91</v>
      </c>
      <c r="AW335" s="13" t="s">
        <v>31</v>
      </c>
      <c r="AX335" s="13" t="s">
        <v>75</v>
      </c>
      <c r="AY335" s="166" t="s">
        <v>144</v>
      </c>
    </row>
    <row r="336" spans="2:65" s="14" customFormat="1" ht="10">
      <c r="B336" s="172"/>
      <c r="D336" s="159" t="s">
        <v>153</v>
      </c>
      <c r="E336" s="173" t="s">
        <v>1</v>
      </c>
      <c r="F336" s="174" t="s">
        <v>156</v>
      </c>
      <c r="H336" s="175">
        <v>88.93</v>
      </c>
      <c r="I336" s="176"/>
      <c r="L336" s="172"/>
      <c r="M336" s="177"/>
      <c r="T336" s="178"/>
      <c r="AT336" s="173" t="s">
        <v>153</v>
      </c>
      <c r="AU336" s="173" t="s">
        <v>91</v>
      </c>
      <c r="AV336" s="14" t="s">
        <v>151</v>
      </c>
      <c r="AW336" s="14" t="s">
        <v>31</v>
      </c>
      <c r="AX336" s="14" t="s">
        <v>83</v>
      </c>
      <c r="AY336" s="173" t="s">
        <v>144</v>
      </c>
    </row>
    <row r="337" spans="2:65" s="1" customFormat="1" ht="24.15" customHeight="1">
      <c r="B337" s="143"/>
      <c r="C337" s="144" t="s">
        <v>386</v>
      </c>
      <c r="D337" s="144" t="s">
        <v>147</v>
      </c>
      <c r="E337" s="145" t="s">
        <v>711</v>
      </c>
      <c r="F337" s="146" t="s">
        <v>712</v>
      </c>
      <c r="G337" s="147" t="s">
        <v>184</v>
      </c>
      <c r="H337" s="148">
        <v>7.0919999999999996</v>
      </c>
      <c r="I337" s="149"/>
      <c r="J337" s="150">
        <f>ROUND(I337*H337,2)</f>
        <v>0</v>
      </c>
      <c r="K337" s="151"/>
      <c r="L337" s="32"/>
      <c r="M337" s="152" t="s">
        <v>1</v>
      </c>
      <c r="N337" s="153" t="s">
        <v>41</v>
      </c>
      <c r="P337" s="154">
        <f>O337*H337</f>
        <v>0</v>
      </c>
      <c r="Q337" s="154">
        <v>0</v>
      </c>
      <c r="R337" s="154">
        <f>Q337*H337</f>
        <v>0</v>
      </c>
      <c r="S337" s="154">
        <v>0</v>
      </c>
      <c r="T337" s="155">
        <f>S337*H337</f>
        <v>0</v>
      </c>
      <c r="AR337" s="156" t="s">
        <v>301</v>
      </c>
      <c r="AT337" s="156" t="s">
        <v>147</v>
      </c>
      <c r="AU337" s="156" t="s">
        <v>91</v>
      </c>
      <c r="AY337" s="17" t="s">
        <v>144</v>
      </c>
      <c r="BE337" s="157">
        <f>IF(N337="základná",J337,0)</f>
        <v>0</v>
      </c>
      <c r="BF337" s="157">
        <f>IF(N337="znížená",J337,0)</f>
        <v>0</v>
      </c>
      <c r="BG337" s="157">
        <f>IF(N337="zákl. prenesená",J337,0)</f>
        <v>0</v>
      </c>
      <c r="BH337" s="157">
        <f>IF(N337="zníž. prenesená",J337,0)</f>
        <v>0</v>
      </c>
      <c r="BI337" s="157">
        <f>IF(N337="nulová",J337,0)</f>
        <v>0</v>
      </c>
      <c r="BJ337" s="17" t="s">
        <v>91</v>
      </c>
      <c r="BK337" s="157">
        <f>ROUND(I337*H337,2)</f>
        <v>0</v>
      </c>
      <c r="BL337" s="17" t="s">
        <v>301</v>
      </c>
      <c r="BM337" s="156" t="s">
        <v>713</v>
      </c>
    </row>
    <row r="338" spans="2:65" s="11" customFormat="1" ht="22.75" customHeight="1">
      <c r="B338" s="131"/>
      <c r="D338" s="132" t="s">
        <v>74</v>
      </c>
      <c r="E338" s="141" t="s">
        <v>358</v>
      </c>
      <c r="F338" s="141" t="s">
        <v>359</v>
      </c>
      <c r="I338" s="134"/>
      <c r="J338" s="142">
        <f>BK338</f>
        <v>0</v>
      </c>
      <c r="L338" s="131"/>
      <c r="M338" s="136"/>
      <c r="P338" s="137">
        <f>SUM(P339:P446)</f>
        <v>0</v>
      </c>
      <c r="R338" s="137">
        <f>SUM(R339:R446)</f>
        <v>1.3354264</v>
      </c>
      <c r="T338" s="138">
        <f>SUM(T339:T446)</f>
        <v>0</v>
      </c>
      <c r="AR338" s="132" t="s">
        <v>91</v>
      </c>
      <c r="AT338" s="139" t="s">
        <v>74</v>
      </c>
      <c r="AU338" s="139" t="s">
        <v>83</v>
      </c>
      <c r="AY338" s="132" t="s">
        <v>144</v>
      </c>
      <c r="BK338" s="140">
        <f>SUM(BK339:BK446)</f>
        <v>0</v>
      </c>
    </row>
    <row r="339" spans="2:65" s="1" customFormat="1" ht="33" customHeight="1">
      <c r="B339" s="143"/>
      <c r="C339" s="144" t="s">
        <v>343</v>
      </c>
      <c r="D339" s="144" t="s">
        <v>147</v>
      </c>
      <c r="E339" s="145" t="s">
        <v>714</v>
      </c>
      <c r="F339" s="146" t="s">
        <v>715</v>
      </c>
      <c r="G339" s="147" t="s">
        <v>269</v>
      </c>
      <c r="H339" s="148">
        <v>42.134999999999998</v>
      </c>
      <c r="I339" s="149"/>
      <c r="J339" s="150">
        <f>ROUND(I339*H339,2)</f>
        <v>0</v>
      </c>
      <c r="K339" s="151"/>
      <c r="L339" s="32"/>
      <c r="M339" s="152" t="s">
        <v>1</v>
      </c>
      <c r="N339" s="153" t="s">
        <v>41</v>
      </c>
      <c r="P339" s="154">
        <f>O339*H339</f>
        <v>0</v>
      </c>
      <c r="Q339" s="154">
        <v>2.2000000000000001E-4</v>
      </c>
      <c r="R339" s="154">
        <f>Q339*H339</f>
        <v>9.2697000000000005E-3</v>
      </c>
      <c r="S339" s="154">
        <v>0</v>
      </c>
      <c r="T339" s="155">
        <f>S339*H339</f>
        <v>0</v>
      </c>
      <c r="AR339" s="156" t="s">
        <v>301</v>
      </c>
      <c r="AT339" s="156" t="s">
        <v>147</v>
      </c>
      <c r="AU339" s="156" t="s">
        <v>91</v>
      </c>
      <c r="AY339" s="17" t="s">
        <v>144</v>
      </c>
      <c r="BE339" s="157">
        <f>IF(N339="základná",J339,0)</f>
        <v>0</v>
      </c>
      <c r="BF339" s="157">
        <f>IF(N339="znížená",J339,0)</f>
        <v>0</v>
      </c>
      <c r="BG339" s="157">
        <f>IF(N339="zákl. prenesená",J339,0)</f>
        <v>0</v>
      </c>
      <c r="BH339" s="157">
        <f>IF(N339="zníž. prenesená",J339,0)</f>
        <v>0</v>
      </c>
      <c r="BI339" s="157">
        <f>IF(N339="nulová",J339,0)</f>
        <v>0</v>
      </c>
      <c r="BJ339" s="17" t="s">
        <v>91</v>
      </c>
      <c r="BK339" s="157">
        <f>ROUND(I339*H339,2)</f>
        <v>0</v>
      </c>
      <c r="BL339" s="17" t="s">
        <v>301</v>
      </c>
      <c r="BM339" s="156" t="s">
        <v>716</v>
      </c>
    </row>
    <row r="340" spans="2:65" s="12" customFormat="1" ht="10">
      <c r="B340" s="158"/>
      <c r="D340" s="159" t="s">
        <v>153</v>
      </c>
      <c r="E340" s="160" t="s">
        <v>1</v>
      </c>
      <c r="F340" s="161" t="s">
        <v>717</v>
      </c>
      <c r="H340" s="160" t="s">
        <v>1</v>
      </c>
      <c r="I340" s="162"/>
      <c r="L340" s="158"/>
      <c r="M340" s="163"/>
      <c r="T340" s="164"/>
      <c r="AT340" s="160" t="s">
        <v>153</v>
      </c>
      <c r="AU340" s="160" t="s">
        <v>91</v>
      </c>
      <c r="AV340" s="12" t="s">
        <v>83</v>
      </c>
      <c r="AW340" s="12" t="s">
        <v>31</v>
      </c>
      <c r="AX340" s="12" t="s">
        <v>75</v>
      </c>
      <c r="AY340" s="160" t="s">
        <v>144</v>
      </c>
    </row>
    <row r="341" spans="2:65" s="13" customFormat="1" ht="10">
      <c r="B341" s="165"/>
      <c r="D341" s="159" t="s">
        <v>153</v>
      </c>
      <c r="E341" s="166" t="s">
        <v>1</v>
      </c>
      <c r="F341" s="167" t="s">
        <v>718</v>
      </c>
      <c r="H341" s="168">
        <v>12.6</v>
      </c>
      <c r="I341" s="169"/>
      <c r="L341" s="165"/>
      <c r="M341" s="170"/>
      <c r="T341" s="171"/>
      <c r="AT341" s="166" t="s">
        <v>153</v>
      </c>
      <c r="AU341" s="166" t="s">
        <v>91</v>
      </c>
      <c r="AV341" s="13" t="s">
        <v>91</v>
      </c>
      <c r="AW341" s="13" t="s">
        <v>31</v>
      </c>
      <c r="AX341" s="13" t="s">
        <v>75</v>
      </c>
      <c r="AY341" s="166" t="s">
        <v>144</v>
      </c>
    </row>
    <row r="342" spans="2:65" s="12" customFormat="1" ht="10">
      <c r="B342" s="158"/>
      <c r="D342" s="159" t="s">
        <v>153</v>
      </c>
      <c r="E342" s="160" t="s">
        <v>1</v>
      </c>
      <c r="F342" s="161" t="s">
        <v>719</v>
      </c>
      <c r="H342" s="160" t="s">
        <v>1</v>
      </c>
      <c r="I342" s="162"/>
      <c r="L342" s="158"/>
      <c r="M342" s="163"/>
      <c r="T342" s="164"/>
      <c r="AT342" s="160" t="s">
        <v>153</v>
      </c>
      <c r="AU342" s="160" t="s">
        <v>91</v>
      </c>
      <c r="AV342" s="12" t="s">
        <v>83</v>
      </c>
      <c r="AW342" s="12" t="s">
        <v>31</v>
      </c>
      <c r="AX342" s="12" t="s">
        <v>75</v>
      </c>
      <c r="AY342" s="160" t="s">
        <v>144</v>
      </c>
    </row>
    <row r="343" spans="2:65" s="13" customFormat="1" ht="10">
      <c r="B343" s="165"/>
      <c r="D343" s="159" t="s">
        <v>153</v>
      </c>
      <c r="E343" s="166" t="s">
        <v>1</v>
      </c>
      <c r="F343" s="167" t="s">
        <v>720</v>
      </c>
      <c r="H343" s="168">
        <v>10.8</v>
      </c>
      <c r="I343" s="169"/>
      <c r="L343" s="165"/>
      <c r="M343" s="170"/>
      <c r="T343" s="171"/>
      <c r="AT343" s="166" t="s">
        <v>153</v>
      </c>
      <c r="AU343" s="166" t="s">
        <v>91</v>
      </c>
      <c r="AV343" s="13" t="s">
        <v>91</v>
      </c>
      <c r="AW343" s="13" t="s">
        <v>31</v>
      </c>
      <c r="AX343" s="13" t="s">
        <v>75</v>
      </c>
      <c r="AY343" s="166" t="s">
        <v>144</v>
      </c>
    </row>
    <row r="344" spans="2:65" s="12" customFormat="1" ht="10">
      <c r="B344" s="158"/>
      <c r="D344" s="159" t="s">
        <v>153</v>
      </c>
      <c r="E344" s="160" t="s">
        <v>1</v>
      </c>
      <c r="F344" s="161" t="s">
        <v>721</v>
      </c>
      <c r="H344" s="160" t="s">
        <v>1</v>
      </c>
      <c r="I344" s="162"/>
      <c r="L344" s="158"/>
      <c r="M344" s="163"/>
      <c r="T344" s="164"/>
      <c r="AT344" s="160" t="s">
        <v>153</v>
      </c>
      <c r="AU344" s="160" t="s">
        <v>91</v>
      </c>
      <c r="AV344" s="12" t="s">
        <v>83</v>
      </c>
      <c r="AW344" s="12" t="s">
        <v>31</v>
      </c>
      <c r="AX344" s="12" t="s">
        <v>75</v>
      </c>
      <c r="AY344" s="160" t="s">
        <v>144</v>
      </c>
    </row>
    <row r="345" spans="2:65" s="13" customFormat="1" ht="10">
      <c r="B345" s="165"/>
      <c r="D345" s="159" t="s">
        <v>153</v>
      </c>
      <c r="E345" s="166" t="s">
        <v>1</v>
      </c>
      <c r="F345" s="167" t="s">
        <v>722</v>
      </c>
      <c r="H345" s="168">
        <v>7.875</v>
      </c>
      <c r="I345" s="169"/>
      <c r="L345" s="165"/>
      <c r="M345" s="170"/>
      <c r="T345" s="171"/>
      <c r="AT345" s="166" t="s">
        <v>153</v>
      </c>
      <c r="AU345" s="166" t="s">
        <v>91</v>
      </c>
      <c r="AV345" s="13" t="s">
        <v>91</v>
      </c>
      <c r="AW345" s="13" t="s">
        <v>31</v>
      </c>
      <c r="AX345" s="13" t="s">
        <v>75</v>
      </c>
      <c r="AY345" s="166" t="s">
        <v>144</v>
      </c>
    </row>
    <row r="346" spans="2:65" s="12" customFormat="1" ht="10">
      <c r="B346" s="158"/>
      <c r="D346" s="159" t="s">
        <v>153</v>
      </c>
      <c r="E346" s="160" t="s">
        <v>1</v>
      </c>
      <c r="F346" s="161" t="s">
        <v>723</v>
      </c>
      <c r="H346" s="160" t="s">
        <v>1</v>
      </c>
      <c r="I346" s="162"/>
      <c r="L346" s="158"/>
      <c r="M346" s="163"/>
      <c r="T346" s="164"/>
      <c r="AT346" s="160" t="s">
        <v>153</v>
      </c>
      <c r="AU346" s="160" t="s">
        <v>91</v>
      </c>
      <c r="AV346" s="12" t="s">
        <v>83</v>
      </c>
      <c r="AW346" s="12" t="s">
        <v>31</v>
      </c>
      <c r="AX346" s="12" t="s">
        <v>75</v>
      </c>
      <c r="AY346" s="160" t="s">
        <v>144</v>
      </c>
    </row>
    <row r="347" spans="2:65" s="13" customFormat="1" ht="10">
      <c r="B347" s="165"/>
      <c r="D347" s="159" t="s">
        <v>153</v>
      </c>
      <c r="E347" s="166" t="s">
        <v>1</v>
      </c>
      <c r="F347" s="167" t="s">
        <v>701</v>
      </c>
      <c r="H347" s="168">
        <v>0.96</v>
      </c>
      <c r="I347" s="169"/>
      <c r="L347" s="165"/>
      <c r="M347" s="170"/>
      <c r="T347" s="171"/>
      <c r="AT347" s="166" t="s">
        <v>153</v>
      </c>
      <c r="AU347" s="166" t="s">
        <v>91</v>
      </c>
      <c r="AV347" s="13" t="s">
        <v>91</v>
      </c>
      <c r="AW347" s="13" t="s">
        <v>31</v>
      </c>
      <c r="AX347" s="13" t="s">
        <v>75</v>
      </c>
      <c r="AY347" s="166" t="s">
        <v>144</v>
      </c>
    </row>
    <row r="348" spans="2:65" s="12" customFormat="1" ht="10">
      <c r="B348" s="158"/>
      <c r="D348" s="159" t="s">
        <v>153</v>
      </c>
      <c r="E348" s="160" t="s">
        <v>1</v>
      </c>
      <c r="F348" s="161" t="s">
        <v>724</v>
      </c>
      <c r="H348" s="160" t="s">
        <v>1</v>
      </c>
      <c r="I348" s="162"/>
      <c r="L348" s="158"/>
      <c r="M348" s="163"/>
      <c r="T348" s="164"/>
      <c r="AT348" s="160" t="s">
        <v>153</v>
      </c>
      <c r="AU348" s="160" t="s">
        <v>91</v>
      </c>
      <c r="AV348" s="12" t="s">
        <v>83</v>
      </c>
      <c r="AW348" s="12" t="s">
        <v>31</v>
      </c>
      <c r="AX348" s="12" t="s">
        <v>75</v>
      </c>
      <c r="AY348" s="160" t="s">
        <v>144</v>
      </c>
    </row>
    <row r="349" spans="2:65" s="13" customFormat="1" ht="10">
      <c r="B349" s="165"/>
      <c r="D349" s="159" t="s">
        <v>153</v>
      </c>
      <c r="E349" s="166" t="s">
        <v>1</v>
      </c>
      <c r="F349" s="167" t="s">
        <v>725</v>
      </c>
      <c r="H349" s="168">
        <v>2.25</v>
      </c>
      <c r="I349" s="169"/>
      <c r="L349" s="165"/>
      <c r="M349" s="170"/>
      <c r="T349" s="171"/>
      <c r="AT349" s="166" t="s">
        <v>153</v>
      </c>
      <c r="AU349" s="166" t="s">
        <v>91</v>
      </c>
      <c r="AV349" s="13" t="s">
        <v>91</v>
      </c>
      <c r="AW349" s="13" t="s">
        <v>31</v>
      </c>
      <c r="AX349" s="13" t="s">
        <v>75</v>
      </c>
      <c r="AY349" s="166" t="s">
        <v>144</v>
      </c>
    </row>
    <row r="350" spans="2:65" s="12" customFormat="1" ht="10">
      <c r="B350" s="158"/>
      <c r="D350" s="159" t="s">
        <v>153</v>
      </c>
      <c r="E350" s="160" t="s">
        <v>1</v>
      </c>
      <c r="F350" s="161" t="s">
        <v>726</v>
      </c>
      <c r="H350" s="160" t="s">
        <v>1</v>
      </c>
      <c r="I350" s="162"/>
      <c r="L350" s="158"/>
      <c r="M350" s="163"/>
      <c r="T350" s="164"/>
      <c r="AT350" s="160" t="s">
        <v>153</v>
      </c>
      <c r="AU350" s="160" t="s">
        <v>91</v>
      </c>
      <c r="AV350" s="12" t="s">
        <v>83</v>
      </c>
      <c r="AW350" s="12" t="s">
        <v>31</v>
      </c>
      <c r="AX350" s="12" t="s">
        <v>75</v>
      </c>
      <c r="AY350" s="160" t="s">
        <v>144</v>
      </c>
    </row>
    <row r="351" spans="2:65" s="13" customFormat="1" ht="10">
      <c r="B351" s="165"/>
      <c r="D351" s="159" t="s">
        <v>153</v>
      </c>
      <c r="E351" s="166" t="s">
        <v>1</v>
      </c>
      <c r="F351" s="167" t="s">
        <v>727</v>
      </c>
      <c r="H351" s="168">
        <v>4.5</v>
      </c>
      <c r="I351" s="169"/>
      <c r="L351" s="165"/>
      <c r="M351" s="170"/>
      <c r="T351" s="171"/>
      <c r="AT351" s="166" t="s">
        <v>153</v>
      </c>
      <c r="AU351" s="166" t="s">
        <v>91</v>
      </c>
      <c r="AV351" s="13" t="s">
        <v>91</v>
      </c>
      <c r="AW351" s="13" t="s">
        <v>31</v>
      </c>
      <c r="AX351" s="13" t="s">
        <v>75</v>
      </c>
      <c r="AY351" s="166" t="s">
        <v>144</v>
      </c>
    </row>
    <row r="352" spans="2:65" s="12" customFormat="1" ht="10">
      <c r="B352" s="158"/>
      <c r="D352" s="159" t="s">
        <v>153</v>
      </c>
      <c r="E352" s="160" t="s">
        <v>1</v>
      </c>
      <c r="F352" s="161" t="s">
        <v>728</v>
      </c>
      <c r="H352" s="160" t="s">
        <v>1</v>
      </c>
      <c r="I352" s="162"/>
      <c r="L352" s="158"/>
      <c r="M352" s="163"/>
      <c r="T352" s="164"/>
      <c r="AT352" s="160" t="s">
        <v>153</v>
      </c>
      <c r="AU352" s="160" t="s">
        <v>91</v>
      </c>
      <c r="AV352" s="12" t="s">
        <v>83</v>
      </c>
      <c r="AW352" s="12" t="s">
        <v>31</v>
      </c>
      <c r="AX352" s="12" t="s">
        <v>75</v>
      </c>
      <c r="AY352" s="160" t="s">
        <v>144</v>
      </c>
    </row>
    <row r="353" spans="2:65" s="13" customFormat="1" ht="10">
      <c r="B353" s="165"/>
      <c r="D353" s="159" t="s">
        <v>153</v>
      </c>
      <c r="E353" s="166" t="s">
        <v>1</v>
      </c>
      <c r="F353" s="167" t="s">
        <v>729</v>
      </c>
      <c r="H353" s="168">
        <v>2.19</v>
      </c>
      <c r="I353" s="169"/>
      <c r="L353" s="165"/>
      <c r="M353" s="170"/>
      <c r="T353" s="171"/>
      <c r="AT353" s="166" t="s">
        <v>153</v>
      </c>
      <c r="AU353" s="166" t="s">
        <v>91</v>
      </c>
      <c r="AV353" s="13" t="s">
        <v>91</v>
      </c>
      <c r="AW353" s="13" t="s">
        <v>31</v>
      </c>
      <c r="AX353" s="13" t="s">
        <v>75</v>
      </c>
      <c r="AY353" s="166" t="s">
        <v>144</v>
      </c>
    </row>
    <row r="354" spans="2:65" s="12" customFormat="1" ht="10">
      <c r="B354" s="158"/>
      <c r="D354" s="159" t="s">
        <v>153</v>
      </c>
      <c r="E354" s="160" t="s">
        <v>1</v>
      </c>
      <c r="F354" s="161" t="s">
        <v>730</v>
      </c>
      <c r="H354" s="160" t="s">
        <v>1</v>
      </c>
      <c r="I354" s="162"/>
      <c r="L354" s="158"/>
      <c r="M354" s="163"/>
      <c r="T354" s="164"/>
      <c r="AT354" s="160" t="s">
        <v>153</v>
      </c>
      <c r="AU354" s="160" t="s">
        <v>91</v>
      </c>
      <c r="AV354" s="12" t="s">
        <v>83</v>
      </c>
      <c r="AW354" s="12" t="s">
        <v>31</v>
      </c>
      <c r="AX354" s="12" t="s">
        <v>75</v>
      </c>
      <c r="AY354" s="160" t="s">
        <v>144</v>
      </c>
    </row>
    <row r="355" spans="2:65" s="13" customFormat="1" ht="10">
      <c r="B355" s="165"/>
      <c r="D355" s="159" t="s">
        <v>153</v>
      </c>
      <c r="E355" s="166" t="s">
        <v>1</v>
      </c>
      <c r="F355" s="167" t="s">
        <v>701</v>
      </c>
      <c r="H355" s="168">
        <v>0.96</v>
      </c>
      <c r="I355" s="169"/>
      <c r="L355" s="165"/>
      <c r="M355" s="170"/>
      <c r="T355" s="171"/>
      <c r="AT355" s="166" t="s">
        <v>153</v>
      </c>
      <c r="AU355" s="166" t="s">
        <v>91</v>
      </c>
      <c r="AV355" s="13" t="s">
        <v>91</v>
      </c>
      <c r="AW355" s="13" t="s">
        <v>31</v>
      </c>
      <c r="AX355" s="13" t="s">
        <v>75</v>
      </c>
      <c r="AY355" s="166" t="s">
        <v>144</v>
      </c>
    </row>
    <row r="356" spans="2:65" s="14" customFormat="1" ht="10">
      <c r="B356" s="172"/>
      <c r="D356" s="159" t="s">
        <v>153</v>
      </c>
      <c r="E356" s="173" t="s">
        <v>1</v>
      </c>
      <c r="F356" s="174" t="s">
        <v>156</v>
      </c>
      <c r="H356" s="175">
        <v>42.134999999999998</v>
      </c>
      <c r="I356" s="176"/>
      <c r="L356" s="172"/>
      <c r="M356" s="177"/>
      <c r="T356" s="178"/>
      <c r="AT356" s="173" t="s">
        <v>153</v>
      </c>
      <c r="AU356" s="173" t="s">
        <v>91</v>
      </c>
      <c r="AV356" s="14" t="s">
        <v>151</v>
      </c>
      <c r="AW356" s="14" t="s">
        <v>31</v>
      </c>
      <c r="AX356" s="14" t="s">
        <v>83</v>
      </c>
      <c r="AY356" s="173" t="s">
        <v>144</v>
      </c>
    </row>
    <row r="357" spans="2:65" s="1" customFormat="1" ht="49" customHeight="1">
      <c r="B357" s="143"/>
      <c r="C357" s="179" t="s">
        <v>328</v>
      </c>
      <c r="D357" s="179" t="s">
        <v>240</v>
      </c>
      <c r="E357" s="180" t="s">
        <v>731</v>
      </c>
      <c r="F357" s="181" t="s">
        <v>732</v>
      </c>
      <c r="G357" s="182" t="s">
        <v>269</v>
      </c>
      <c r="H357" s="183">
        <v>42.134999999999998</v>
      </c>
      <c r="I357" s="184"/>
      <c r="J357" s="185">
        <f>ROUND(I357*H357,2)</f>
        <v>0</v>
      </c>
      <c r="K357" s="186"/>
      <c r="L357" s="187"/>
      <c r="M357" s="188" t="s">
        <v>1</v>
      </c>
      <c r="N357" s="189" t="s">
        <v>41</v>
      </c>
      <c r="P357" s="154">
        <f>O357*H357</f>
        <v>0</v>
      </c>
      <c r="Q357" s="154">
        <v>1E-4</v>
      </c>
      <c r="R357" s="154">
        <f>Q357*H357</f>
        <v>4.2135000000000002E-3</v>
      </c>
      <c r="S357" s="154">
        <v>0</v>
      </c>
      <c r="T357" s="155">
        <f>S357*H357</f>
        <v>0</v>
      </c>
      <c r="AR357" s="156" t="s">
        <v>323</v>
      </c>
      <c r="AT357" s="156" t="s">
        <v>240</v>
      </c>
      <c r="AU357" s="156" t="s">
        <v>91</v>
      </c>
      <c r="AY357" s="17" t="s">
        <v>144</v>
      </c>
      <c r="BE357" s="157">
        <f>IF(N357="základná",J357,0)</f>
        <v>0</v>
      </c>
      <c r="BF357" s="157">
        <f>IF(N357="znížená",J357,0)</f>
        <v>0</v>
      </c>
      <c r="BG357" s="157">
        <f>IF(N357="zákl. prenesená",J357,0)</f>
        <v>0</v>
      </c>
      <c r="BH357" s="157">
        <f>IF(N357="zníž. prenesená",J357,0)</f>
        <v>0</v>
      </c>
      <c r="BI357" s="157">
        <f>IF(N357="nulová",J357,0)</f>
        <v>0</v>
      </c>
      <c r="BJ357" s="17" t="s">
        <v>91</v>
      </c>
      <c r="BK357" s="157">
        <f>ROUND(I357*H357,2)</f>
        <v>0</v>
      </c>
      <c r="BL357" s="17" t="s">
        <v>301</v>
      </c>
      <c r="BM357" s="156" t="s">
        <v>733</v>
      </c>
    </row>
    <row r="358" spans="2:65" s="1" customFormat="1" ht="16.5" customHeight="1">
      <c r="B358" s="143"/>
      <c r="C358" s="179" t="s">
        <v>332</v>
      </c>
      <c r="D358" s="179" t="s">
        <v>240</v>
      </c>
      <c r="E358" s="180" t="s">
        <v>734</v>
      </c>
      <c r="F358" s="181" t="s">
        <v>735</v>
      </c>
      <c r="G358" s="182" t="s">
        <v>269</v>
      </c>
      <c r="H358" s="183">
        <v>34.26</v>
      </c>
      <c r="I358" s="184"/>
      <c r="J358" s="185">
        <f>ROUND(I358*H358,2)</f>
        <v>0</v>
      </c>
      <c r="K358" s="186"/>
      <c r="L358" s="187"/>
      <c r="M358" s="188" t="s">
        <v>1</v>
      </c>
      <c r="N358" s="189" t="s">
        <v>41</v>
      </c>
      <c r="P358" s="154">
        <f>O358*H358</f>
        <v>0</v>
      </c>
      <c r="Q358" s="154">
        <v>1.29E-2</v>
      </c>
      <c r="R358" s="154">
        <f>Q358*H358</f>
        <v>0.44195399999999996</v>
      </c>
      <c r="S358" s="154">
        <v>0</v>
      </c>
      <c r="T358" s="155">
        <f>S358*H358</f>
        <v>0</v>
      </c>
      <c r="AR358" s="156" t="s">
        <v>323</v>
      </c>
      <c r="AT358" s="156" t="s">
        <v>240</v>
      </c>
      <c r="AU358" s="156" t="s">
        <v>91</v>
      </c>
      <c r="AY358" s="17" t="s">
        <v>144</v>
      </c>
      <c r="BE358" s="157">
        <f>IF(N358="základná",J358,0)</f>
        <v>0</v>
      </c>
      <c r="BF358" s="157">
        <f>IF(N358="znížená",J358,0)</f>
        <v>0</v>
      </c>
      <c r="BG358" s="157">
        <f>IF(N358="zákl. prenesená",J358,0)</f>
        <v>0</v>
      </c>
      <c r="BH358" s="157">
        <f>IF(N358="zníž. prenesená",J358,0)</f>
        <v>0</v>
      </c>
      <c r="BI358" s="157">
        <f>IF(N358="nulová",J358,0)</f>
        <v>0</v>
      </c>
      <c r="BJ358" s="17" t="s">
        <v>91</v>
      </c>
      <c r="BK358" s="157">
        <f>ROUND(I358*H358,2)</f>
        <v>0</v>
      </c>
      <c r="BL358" s="17" t="s">
        <v>301</v>
      </c>
      <c r="BM358" s="156" t="s">
        <v>736</v>
      </c>
    </row>
    <row r="359" spans="2:65" s="12" customFormat="1" ht="10">
      <c r="B359" s="158"/>
      <c r="D359" s="159" t="s">
        <v>153</v>
      </c>
      <c r="E359" s="160" t="s">
        <v>1</v>
      </c>
      <c r="F359" s="161" t="s">
        <v>717</v>
      </c>
      <c r="H359" s="160" t="s">
        <v>1</v>
      </c>
      <c r="I359" s="162"/>
      <c r="L359" s="158"/>
      <c r="M359" s="163"/>
      <c r="T359" s="164"/>
      <c r="AT359" s="160" t="s">
        <v>153</v>
      </c>
      <c r="AU359" s="160" t="s">
        <v>91</v>
      </c>
      <c r="AV359" s="12" t="s">
        <v>83</v>
      </c>
      <c r="AW359" s="12" t="s">
        <v>31</v>
      </c>
      <c r="AX359" s="12" t="s">
        <v>75</v>
      </c>
      <c r="AY359" s="160" t="s">
        <v>144</v>
      </c>
    </row>
    <row r="360" spans="2:65" s="13" customFormat="1" ht="10">
      <c r="B360" s="165"/>
      <c r="D360" s="159" t="s">
        <v>153</v>
      </c>
      <c r="E360" s="166" t="s">
        <v>1</v>
      </c>
      <c r="F360" s="167" t="s">
        <v>718</v>
      </c>
      <c r="H360" s="168">
        <v>12.6</v>
      </c>
      <c r="I360" s="169"/>
      <c r="L360" s="165"/>
      <c r="M360" s="170"/>
      <c r="T360" s="171"/>
      <c r="AT360" s="166" t="s">
        <v>153</v>
      </c>
      <c r="AU360" s="166" t="s">
        <v>91</v>
      </c>
      <c r="AV360" s="13" t="s">
        <v>91</v>
      </c>
      <c r="AW360" s="13" t="s">
        <v>31</v>
      </c>
      <c r="AX360" s="13" t="s">
        <v>75</v>
      </c>
      <c r="AY360" s="166" t="s">
        <v>144</v>
      </c>
    </row>
    <row r="361" spans="2:65" s="12" customFormat="1" ht="10">
      <c r="B361" s="158"/>
      <c r="D361" s="159" t="s">
        <v>153</v>
      </c>
      <c r="E361" s="160" t="s">
        <v>1</v>
      </c>
      <c r="F361" s="161" t="s">
        <v>719</v>
      </c>
      <c r="H361" s="160" t="s">
        <v>1</v>
      </c>
      <c r="I361" s="162"/>
      <c r="L361" s="158"/>
      <c r="M361" s="163"/>
      <c r="T361" s="164"/>
      <c r="AT361" s="160" t="s">
        <v>153</v>
      </c>
      <c r="AU361" s="160" t="s">
        <v>91</v>
      </c>
      <c r="AV361" s="12" t="s">
        <v>83</v>
      </c>
      <c r="AW361" s="12" t="s">
        <v>31</v>
      </c>
      <c r="AX361" s="12" t="s">
        <v>75</v>
      </c>
      <c r="AY361" s="160" t="s">
        <v>144</v>
      </c>
    </row>
    <row r="362" spans="2:65" s="13" customFormat="1" ht="10">
      <c r="B362" s="165"/>
      <c r="D362" s="159" t="s">
        <v>153</v>
      </c>
      <c r="E362" s="166" t="s">
        <v>1</v>
      </c>
      <c r="F362" s="167" t="s">
        <v>720</v>
      </c>
      <c r="H362" s="168">
        <v>10.8</v>
      </c>
      <c r="I362" s="169"/>
      <c r="L362" s="165"/>
      <c r="M362" s="170"/>
      <c r="T362" s="171"/>
      <c r="AT362" s="166" t="s">
        <v>153</v>
      </c>
      <c r="AU362" s="166" t="s">
        <v>91</v>
      </c>
      <c r="AV362" s="13" t="s">
        <v>91</v>
      </c>
      <c r="AW362" s="13" t="s">
        <v>31</v>
      </c>
      <c r="AX362" s="13" t="s">
        <v>75</v>
      </c>
      <c r="AY362" s="166" t="s">
        <v>144</v>
      </c>
    </row>
    <row r="363" spans="2:65" s="12" customFormat="1" ht="10">
      <c r="B363" s="158"/>
      <c r="D363" s="159" t="s">
        <v>153</v>
      </c>
      <c r="E363" s="160" t="s">
        <v>1</v>
      </c>
      <c r="F363" s="161" t="s">
        <v>723</v>
      </c>
      <c r="H363" s="160" t="s">
        <v>1</v>
      </c>
      <c r="I363" s="162"/>
      <c r="L363" s="158"/>
      <c r="M363" s="163"/>
      <c r="T363" s="164"/>
      <c r="AT363" s="160" t="s">
        <v>153</v>
      </c>
      <c r="AU363" s="160" t="s">
        <v>91</v>
      </c>
      <c r="AV363" s="12" t="s">
        <v>83</v>
      </c>
      <c r="AW363" s="12" t="s">
        <v>31</v>
      </c>
      <c r="AX363" s="12" t="s">
        <v>75</v>
      </c>
      <c r="AY363" s="160" t="s">
        <v>144</v>
      </c>
    </row>
    <row r="364" spans="2:65" s="13" customFormat="1" ht="10">
      <c r="B364" s="165"/>
      <c r="D364" s="159" t="s">
        <v>153</v>
      </c>
      <c r="E364" s="166" t="s">
        <v>1</v>
      </c>
      <c r="F364" s="167" t="s">
        <v>701</v>
      </c>
      <c r="H364" s="168">
        <v>0.96</v>
      </c>
      <c r="I364" s="169"/>
      <c r="L364" s="165"/>
      <c r="M364" s="170"/>
      <c r="T364" s="171"/>
      <c r="AT364" s="166" t="s">
        <v>153</v>
      </c>
      <c r="AU364" s="166" t="s">
        <v>91</v>
      </c>
      <c r="AV364" s="13" t="s">
        <v>91</v>
      </c>
      <c r="AW364" s="13" t="s">
        <v>31</v>
      </c>
      <c r="AX364" s="13" t="s">
        <v>75</v>
      </c>
      <c r="AY364" s="166" t="s">
        <v>144</v>
      </c>
    </row>
    <row r="365" spans="2:65" s="12" customFormat="1" ht="10">
      <c r="B365" s="158"/>
      <c r="D365" s="159" t="s">
        <v>153</v>
      </c>
      <c r="E365" s="160" t="s">
        <v>1</v>
      </c>
      <c r="F365" s="161" t="s">
        <v>724</v>
      </c>
      <c r="H365" s="160" t="s">
        <v>1</v>
      </c>
      <c r="I365" s="162"/>
      <c r="L365" s="158"/>
      <c r="M365" s="163"/>
      <c r="T365" s="164"/>
      <c r="AT365" s="160" t="s">
        <v>153</v>
      </c>
      <c r="AU365" s="160" t="s">
        <v>91</v>
      </c>
      <c r="AV365" s="12" t="s">
        <v>83</v>
      </c>
      <c r="AW365" s="12" t="s">
        <v>31</v>
      </c>
      <c r="AX365" s="12" t="s">
        <v>75</v>
      </c>
      <c r="AY365" s="160" t="s">
        <v>144</v>
      </c>
    </row>
    <row r="366" spans="2:65" s="13" customFormat="1" ht="10">
      <c r="B366" s="165"/>
      <c r="D366" s="159" t="s">
        <v>153</v>
      </c>
      <c r="E366" s="166" t="s">
        <v>1</v>
      </c>
      <c r="F366" s="167" t="s">
        <v>725</v>
      </c>
      <c r="H366" s="168">
        <v>2.25</v>
      </c>
      <c r="I366" s="169"/>
      <c r="L366" s="165"/>
      <c r="M366" s="170"/>
      <c r="T366" s="171"/>
      <c r="AT366" s="166" t="s">
        <v>153</v>
      </c>
      <c r="AU366" s="166" t="s">
        <v>91</v>
      </c>
      <c r="AV366" s="13" t="s">
        <v>91</v>
      </c>
      <c r="AW366" s="13" t="s">
        <v>31</v>
      </c>
      <c r="AX366" s="13" t="s">
        <v>75</v>
      </c>
      <c r="AY366" s="166" t="s">
        <v>144</v>
      </c>
    </row>
    <row r="367" spans="2:65" s="12" customFormat="1" ht="10">
      <c r="B367" s="158"/>
      <c r="D367" s="159" t="s">
        <v>153</v>
      </c>
      <c r="E367" s="160" t="s">
        <v>1</v>
      </c>
      <c r="F367" s="161" t="s">
        <v>726</v>
      </c>
      <c r="H367" s="160" t="s">
        <v>1</v>
      </c>
      <c r="I367" s="162"/>
      <c r="L367" s="158"/>
      <c r="M367" s="163"/>
      <c r="T367" s="164"/>
      <c r="AT367" s="160" t="s">
        <v>153</v>
      </c>
      <c r="AU367" s="160" t="s">
        <v>91</v>
      </c>
      <c r="AV367" s="12" t="s">
        <v>83</v>
      </c>
      <c r="AW367" s="12" t="s">
        <v>31</v>
      </c>
      <c r="AX367" s="12" t="s">
        <v>75</v>
      </c>
      <c r="AY367" s="160" t="s">
        <v>144</v>
      </c>
    </row>
    <row r="368" spans="2:65" s="13" customFormat="1" ht="10">
      <c r="B368" s="165"/>
      <c r="D368" s="159" t="s">
        <v>153</v>
      </c>
      <c r="E368" s="166" t="s">
        <v>1</v>
      </c>
      <c r="F368" s="167" t="s">
        <v>727</v>
      </c>
      <c r="H368" s="168">
        <v>4.5</v>
      </c>
      <c r="I368" s="169"/>
      <c r="L368" s="165"/>
      <c r="M368" s="170"/>
      <c r="T368" s="171"/>
      <c r="AT368" s="166" t="s">
        <v>153</v>
      </c>
      <c r="AU368" s="166" t="s">
        <v>91</v>
      </c>
      <c r="AV368" s="13" t="s">
        <v>91</v>
      </c>
      <c r="AW368" s="13" t="s">
        <v>31</v>
      </c>
      <c r="AX368" s="13" t="s">
        <v>75</v>
      </c>
      <c r="AY368" s="166" t="s">
        <v>144</v>
      </c>
    </row>
    <row r="369" spans="2:65" s="12" customFormat="1" ht="10">
      <c r="B369" s="158"/>
      <c r="D369" s="159" t="s">
        <v>153</v>
      </c>
      <c r="E369" s="160" t="s">
        <v>1</v>
      </c>
      <c r="F369" s="161" t="s">
        <v>728</v>
      </c>
      <c r="H369" s="160" t="s">
        <v>1</v>
      </c>
      <c r="I369" s="162"/>
      <c r="L369" s="158"/>
      <c r="M369" s="163"/>
      <c r="T369" s="164"/>
      <c r="AT369" s="160" t="s">
        <v>153</v>
      </c>
      <c r="AU369" s="160" t="s">
        <v>91</v>
      </c>
      <c r="AV369" s="12" t="s">
        <v>83</v>
      </c>
      <c r="AW369" s="12" t="s">
        <v>31</v>
      </c>
      <c r="AX369" s="12" t="s">
        <v>75</v>
      </c>
      <c r="AY369" s="160" t="s">
        <v>144</v>
      </c>
    </row>
    <row r="370" spans="2:65" s="13" customFormat="1" ht="10">
      <c r="B370" s="165"/>
      <c r="D370" s="159" t="s">
        <v>153</v>
      </c>
      <c r="E370" s="166" t="s">
        <v>1</v>
      </c>
      <c r="F370" s="167" t="s">
        <v>729</v>
      </c>
      <c r="H370" s="168">
        <v>2.19</v>
      </c>
      <c r="I370" s="169"/>
      <c r="L370" s="165"/>
      <c r="M370" s="170"/>
      <c r="T370" s="171"/>
      <c r="AT370" s="166" t="s">
        <v>153</v>
      </c>
      <c r="AU370" s="166" t="s">
        <v>91</v>
      </c>
      <c r="AV370" s="13" t="s">
        <v>91</v>
      </c>
      <c r="AW370" s="13" t="s">
        <v>31</v>
      </c>
      <c r="AX370" s="13" t="s">
        <v>75</v>
      </c>
      <c r="AY370" s="166" t="s">
        <v>144</v>
      </c>
    </row>
    <row r="371" spans="2:65" s="12" customFormat="1" ht="10">
      <c r="B371" s="158"/>
      <c r="D371" s="159" t="s">
        <v>153</v>
      </c>
      <c r="E371" s="160" t="s">
        <v>1</v>
      </c>
      <c r="F371" s="161" t="s">
        <v>730</v>
      </c>
      <c r="H371" s="160" t="s">
        <v>1</v>
      </c>
      <c r="I371" s="162"/>
      <c r="L371" s="158"/>
      <c r="M371" s="163"/>
      <c r="T371" s="164"/>
      <c r="AT371" s="160" t="s">
        <v>153</v>
      </c>
      <c r="AU371" s="160" t="s">
        <v>91</v>
      </c>
      <c r="AV371" s="12" t="s">
        <v>83</v>
      </c>
      <c r="AW371" s="12" t="s">
        <v>31</v>
      </c>
      <c r="AX371" s="12" t="s">
        <v>75</v>
      </c>
      <c r="AY371" s="160" t="s">
        <v>144</v>
      </c>
    </row>
    <row r="372" spans="2:65" s="13" customFormat="1" ht="10">
      <c r="B372" s="165"/>
      <c r="D372" s="159" t="s">
        <v>153</v>
      </c>
      <c r="E372" s="166" t="s">
        <v>1</v>
      </c>
      <c r="F372" s="167" t="s">
        <v>701</v>
      </c>
      <c r="H372" s="168">
        <v>0.96</v>
      </c>
      <c r="I372" s="169"/>
      <c r="L372" s="165"/>
      <c r="M372" s="170"/>
      <c r="T372" s="171"/>
      <c r="AT372" s="166" t="s">
        <v>153</v>
      </c>
      <c r="AU372" s="166" t="s">
        <v>91</v>
      </c>
      <c r="AV372" s="13" t="s">
        <v>91</v>
      </c>
      <c r="AW372" s="13" t="s">
        <v>31</v>
      </c>
      <c r="AX372" s="13" t="s">
        <v>75</v>
      </c>
      <c r="AY372" s="166" t="s">
        <v>144</v>
      </c>
    </row>
    <row r="373" spans="2:65" s="14" customFormat="1" ht="10">
      <c r="B373" s="172"/>
      <c r="D373" s="159" t="s">
        <v>153</v>
      </c>
      <c r="E373" s="173" t="s">
        <v>1</v>
      </c>
      <c r="F373" s="174" t="s">
        <v>156</v>
      </c>
      <c r="H373" s="175">
        <v>34.26</v>
      </c>
      <c r="I373" s="176"/>
      <c r="L373" s="172"/>
      <c r="M373" s="177"/>
      <c r="T373" s="178"/>
      <c r="AT373" s="173" t="s">
        <v>153</v>
      </c>
      <c r="AU373" s="173" t="s">
        <v>91</v>
      </c>
      <c r="AV373" s="14" t="s">
        <v>151</v>
      </c>
      <c r="AW373" s="14" t="s">
        <v>31</v>
      </c>
      <c r="AX373" s="14" t="s">
        <v>83</v>
      </c>
      <c r="AY373" s="173" t="s">
        <v>144</v>
      </c>
    </row>
    <row r="374" spans="2:65" s="1" customFormat="1" ht="24.15" customHeight="1">
      <c r="B374" s="143"/>
      <c r="C374" s="179" t="s">
        <v>337</v>
      </c>
      <c r="D374" s="179" t="s">
        <v>240</v>
      </c>
      <c r="E374" s="180" t="s">
        <v>737</v>
      </c>
      <c r="F374" s="181" t="s">
        <v>738</v>
      </c>
      <c r="G374" s="182" t="s">
        <v>269</v>
      </c>
      <c r="H374" s="183">
        <v>7.875</v>
      </c>
      <c r="I374" s="184"/>
      <c r="J374" s="185">
        <f>ROUND(I374*H374,2)</f>
        <v>0</v>
      </c>
      <c r="K374" s="186"/>
      <c r="L374" s="187"/>
      <c r="M374" s="188" t="s">
        <v>1</v>
      </c>
      <c r="N374" s="189" t="s">
        <v>41</v>
      </c>
      <c r="P374" s="154">
        <f>O374*H374</f>
        <v>0</v>
      </c>
      <c r="Q374" s="154">
        <v>0.02</v>
      </c>
      <c r="R374" s="154">
        <f>Q374*H374</f>
        <v>0.1575</v>
      </c>
      <c r="S374" s="154">
        <v>0</v>
      </c>
      <c r="T374" s="155">
        <f>S374*H374</f>
        <v>0</v>
      </c>
      <c r="AR374" s="156" t="s">
        <v>323</v>
      </c>
      <c r="AT374" s="156" t="s">
        <v>240</v>
      </c>
      <c r="AU374" s="156" t="s">
        <v>91</v>
      </c>
      <c r="AY374" s="17" t="s">
        <v>144</v>
      </c>
      <c r="BE374" s="157">
        <f>IF(N374="základná",J374,0)</f>
        <v>0</v>
      </c>
      <c r="BF374" s="157">
        <f>IF(N374="znížená",J374,0)</f>
        <v>0</v>
      </c>
      <c r="BG374" s="157">
        <f>IF(N374="zákl. prenesená",J374,0)</f>
        <v>0</v>
      </c>
      <c r="BH374" s="157">
        <f>IF(N374="zníž. prenesená",J374,0)</f>
        <v>0</v>
      </c>
      <c r="BI374" s="157">
        <f>IF(N374="nulová",J374,0)</f>
        <v>0</v>
      </c>
      <c r="BJ374" s="17" t="s">
        <v>91</v>
      </c>
      <c r="BK374" s="157">
        <f>ROUND(I374*H374,2)</f>
        <v>0</v>
      </c>
      <c r="BL374" s="17" t="s">
        <v>301</v>
      </c>
      <c r="BM374" s="156" t="s">
        <v>739</v>
      </c>
    </row>
    <row r="375" spans="2:65" s="12" customFormat="1" ht="10">
      <c r="B375" s="158"/>
      <c r="D375" s="159" t="s">
        <v>153</v>
      </c>
      <c r="E375" s="160" t="s">
        <v>1</v>
      </c>
      <c r="F375" s="161" t="s">
        <v>721</v>
      </c>
      <c r="H375" s="160" t="s">
        <v>1</v>
      </c>
      <c r="I375" s="162"/>
      <c r="L375" s="158"/>
      <c r="M375" s="163"/>
      <c r="T375" s="164"/>
      <c r="AT375" s="160" t="s">
        <v>153</v>
      </c>
      <c r="AU375" s="160" t="s">
        <v>91</v>
      </c>
      <c r="AV375" s="12" t="s">
        <v>83</v>
      </c>
      <c r="AW375" s="12" t="s">
        <v>31</v>
      </c>
      <c r="AX375" s="12" t="s">
        <v>75</v>
      </c>
      <c r="AY375" s="160" t="s">
        <v>144</v>
      </c>
    </row>
    <row r="376" spans="2:65" s="13" customFormat="1" ht="10">
      <c r="B376" s="165"/>
      <c r="D376" s="159" t="s">
        <v>153</v>
      </c>
      <c r="E376" s="166" t="s">
        <v>1</v>
      </c>
      <c r="F376" s="167" t="s">
        <v>722</v>
      </c>
      <c r="H376" s="168">
        <v>7.875</v>
      </c>
      <c r="I376" s="169"/>
      <c r="L376" s="165"/>
      <c r="M376" s="170"/>
      <c r="T376" s="171"/>
      <c r="AT376" s="166" t="s">
        <v>153</v>
      </c>
      <c r="AU376" s="166" t="s">
        <v>91</v>
      </c>
      <c r="AV376" s="13" t="s">
        <v>91</v>
      </c>
      <c r="AW376" s="13" t="s">
        <v>31</v>
      </c>
      <c r="AX376" s="13" t="s">
        <v>75</v>
      </c>
      <c r="AY376" s="166" t="s">
        <v>144</v>
      </c>
    </row>
    <row r="377" spans="2:65" s="14" customFormat="1" ht="10">
      <c r="B377" s="172"/>
      <c r="D377" s="159" t="s">
        <v>153</v>
      </c>
      <c r="E377" s="173" t="s">
        <v>1</v>
      </c>
      <c r="F377" s="174" t="s">
        <v>156</v>
      </c>
      <c r="H377" s="175">
        <v>7.875</v>
      </c>
      <c r="I377" s="176"/>
      <c r="L377" s="172"/>
      <c r="M377" s="177"/>
      <c r="T377" s="178"/>
      <c r="AT377" s="173" t="s">
        <v>153</v>
      </c>
      <c r="AU377" s="173" t="s">
        <v>91</v>
      </c>
      <c r="AV377" s="14" t="s">
        <v>151</v>
      </c>
      <c r="AW377" s="14" t="s">
        <v>31</v>
      </c>
      <c r="AX377" s="14" t="s">
        <v>83</v>
      </c>
      <c r="AY377" s="173" t="s">
        <v>144</v>
      </c>
    </row>
    <row r="378" spans="2:65" s="1" customFormat="1" ht="33" customHeight="1">
      <c r="B378" s="143"/>
      <c r="C378" s="144" t="s">
        <v>740</v>
      </c>
      <c r="D378" s="144" t="s">
        <v>147</v>
      </c>
      <c r="E378" s="145" t="s">
        <v>741</v>
      </c>
      <c r="F378" s="146" t="s">
        <v>742</v>
      </c>
      <c r="G378" s="147" t="s">
        <v>254</v>
      </c>
      <c r="H378" s="148">
        <v>1</v>
      </c>
      <c r="I378" s="149"/>
      <c r="J378" s="150">
        <f>ROUND(I378*H378,2)</f>
        <v>0</v>
      </c>
      <c r="K378" s="151"/>
      <c r="L378" s="32"/>
      <c r="M378" s="152" t="s">
        <v>1</v>
      </c>
      <c r="N378" s="153" t="s">
        <v>41</v>
      </c>
      <c r="P378" s="154">
        <f>O378*H378</f>
        <v>0</v>
      </c>
      <c r="Q378" s="154">
        <v>1.1999999999999999E-3</v>
      </c>
      <c r="R378" s="154">
        <f>Q378*H378</f>
        <v>1.1999999999999999E-3</v>
      </c>
      <c r="S378" s="154">
        <v>0</v>
      </c>
      <c r="T378" s="155">
        <f>S378*H378</f>
        <v>0</v>
      </c>
      <c r="AR378" s="156" t="s">
        <v>301</v>
      </c>
      <c r="AT378" s="156" t="s">
        <v>147</v>
      </c>
      <c r="AU378" s="156" t="s">
        <v>91</v>
      </c>
      <c r="AY378" s="17" t="s">
        <v>144</v>
      </c>
      <c r="BE378" s="157">
        <f>IF(N378="základná",J378,0)</f>
        <v>0</v>
      </c>
      <c r="BF378" s="157">
        <f>IF(N378="znížená",J378,0)</f>
        <v>0</v>
      </c>
      <c r="BG378" s="157">
        <f>IF(N378="zákl. prenesená",J378,0)</f>
        <v>0</v>
      </c>
      <c r="BH378" s="157">
        <f>IF(N378="zníž. prenesená",J378,0)</f>
        <v>0</v>
      </c>
      <c r="BI378" s="157">
        <f>IF(N378="nulová",J378,0)</f>
        <v>0</v>
      </c>
      <c r="BJ378" s="17" t="s">
        <v>91</v>
      </c>
      <c r="BK378" s="157">
        <f>ROUND(I378*H378,2)</f>
        <v>0</v>
      </c>
      <c r="BL378" s="17" t="s">
        <v>301</v>
      </c>
      <c r="BM378" s="156" t="s">
        <v>743</v>
      </c>
    </row>
    <row r="379" spans="2:65" s="12" customFormat="1" ht="10">
      <c r="B379" s="158"/>
      <c r="D379" s="159" t="s">
        <v>153</v>
      </c>
      <c r="E379" s="160" t="s">
        <v>1</v>
      </c>
      <c r="F379" s="161" t="s">
        <v>744</v>
      </c>
      <c r="H379" s="160" t="s">
        <v>1</v>
      </c>
      <c r="I379" s="162"/>
      <c r="L379" s="158"/>
      <c r="M379" s="163"/>
      <c r="T379" s="164"/>
      <c r="AT379" s="160" t="s">
        <v>153</v>
      </c>
      <c r="AU379" s="160" t="s">
        <v>91</v>
      </c>
      <c r="AV379" s="12" t="s">
        <v>83</v>
      </c>
      <c r="AW379" s="12" t="s">
        <v>31</v>
      </c>
      <c r="AX379" s="12" t="s">
        <v>75</v>
      </c>
      <c r="AY379" s="160" t="s">
        <v>144</v>
      </c>
    </row>
    <row r="380" spans="2:65" s="13" customFormat="1" ht="10">
      <c r="B380" s="165"/>
      <c r="D380" s="159" t="s">
        <v>153</v>
      </c>
      <c r="E380" s="166" t="s">
        <v>1</v>
      </c>
      <c r="F380" s="167" t="s">
        <v>83</v>
      </c>
      <c r="H380" s="168">
        <v>1</v>
      </c>
      <c r="I380" s="169"/>
      <c r="L380" s="165"/>
      <c r="M380" s="170"/>
      <c r="T380" s="171"/>
      <c r="AT380" s="166" t="s">
        <v>153</v>
      </c>
      <c r="AU380" s="166" t="s">
        <v>91</v>
      </c>
      <c r="AV380" s="13" t="s">
        <v>91</v>
      </c>
      <c r="AW380" s="13" t="s">
        <v>31</v>
      </c>
      <c r="AX380" s="13" t="s">
        <v>75</v>
      </c>
      <c r="AY380" s="166" t="s">
        <v>144</v>
      </c>
    </row>
    <row r="381" spans="2:65" s="14" customFormat="1" ht="10">
      <c r="B381" s="172"/>
      <c r="D381" s="159" t="s">
        <v>153</v>
      </c>
      <c r="E381" s="173" t="s">
        <v>1</v>
      </c>
      <c r="F381" s="174" t="s">
        <v>156</v>
      </c>
      <c r="H381" s="175">
        <v>1</v>
      </c>
      <c r="I381" s="176"/>
      <c r="L381" s="172"/>
      <c r="M381" s="177"/>
      <c r="T381" s="178"/>
      <c r="AT381" s="173" t="s">
        <v>153</v>
      </c>
      <c r="AU381" s="173" t="s">
        <v>91</v>
      </c>
      <c r="AV381" s="14" t="s">
        <v>151</v>
      </c>
      <c r="AW381" s="14" t="s">
        <v>31</v>
      </c>
      <c r="AX381" s="14" t="s">
        <v>83</v>
      </c>
      <c r="AY381" s="173" t="s">
        <v>144</v>
      </c>
    </row>
    <row r="382" spans="2:65" s="1" customFormat="1" ht="33" customHeight="1">
      <c r="B382" s="143"/>
      <c r="C382" s="179" t="s">
        <v>315</v>
      </c>
      <c r="D382" s="179" t="s">
        <v>240</v>
      </c>
      <c r="E382" s="180" t="s">
        <v>745</v>
      </c>
      <c r="F382" s="181" t="s">
        <v>746</v>
      </c>
      <c r="G382" s="182" t="s">
        <v>254</v>
      </c>
      <c r="H382" s="183">
        <v>1</v>
      </c>
      <c r="I382" s="184"/>
      <c r="J382" s="185">
        <f>ROUND(I382*H382,2)</f>
        <v>0</v>
      </c>
      <c r="K382" s="186"/>
      <c r="L382" s="187"/>
      <c r="M382" s="188" t="s">
        <v>1</v>
      </c>
      <c r="N382" s="189" t="s">
        <v>41</v>
      </c>
      <c r="P382" s="154">
        <f>O382*H382</f>
        <v>0</v>
      </c>
      <c r="Q382" s="154">
        <v>1.5699999999999999E-2</v>
      </c>
      <c r="R382" s="154">
        <f>Q382*H382</f>
        <v>1.5699999999999999E-2</v>
      </c>
      <c r="S382" s="154">
        <v>0</v>
      </c>
      <c r="T382" s="155">
        <f>S382*H382</f>
        <v>0</v>
      </c>
      <c r="AR382" s="156" t="s">
        <v>323</v>
      </c>
      <c r="AT382" s="156" t="s">
        <v>240</v>
      </c>
      <c r="AU382" s="156" t="s">
        <v>91</v>
      </c>
      <c r="AY382" s="17" t="s">
        <v>144</v>
      </c>
      <c r="BE382" s="157">
        <f>IF(N382="základná",J382,0)</f>
        <v>0</v>
      </c>
      <c r="BF382" s="157">
        <f>IF(N382="znížená",J382,0)</f>
        <v>0</v>
      </c>
      <c r="BG382" s="157">
        <f>IF(N382="zákl. prenesená",J382,0)</f>
        <v>0</v>
      </c>
      <c r="BH382" s="157">
        <f>IF(N382="zníž. prenesená",J382,0)</f>
        <v>0</v>
      </c>
      <c r="BI382" s="157">
        <f>IF(N382="nulová",J382,0)</f>
        <v>0</v>
      </c>
      <c r="BJ382" s="17" t="s">
        <v>91</v>
      </c>
      <c r="BK382" s="157">
        <f>ROUND(I382*H382,2)</f>
        <v>0</v>
      </c>
      <c r="BL382" s="17" t="s">
        <v>301</v>
      </c>
      <c r="BM382" s="156" t="s">
        <v>747</v>
      </c>
    </row>
    <row r="383" spans="2:65" s="1" customFormat="1" ht="33" customHeight="1">
      <c r="B383" s="143"/>
      <c r="C383" s="144" t="s">
        <v>320</v>
      </c>
      <c r="D383" s="144" t="s">
        <v>147</v>
      </c>
      <c r="E383" s="145" t="s">
        <v>748</v>
      </c>
      <c r="F383" s="146" t="s">
        <v>749</v>
      </c>
      <c r="G383" s="147" t="s">
        <v>254</v>
      </c>
      <c r="H383" s="148">
        <v>14</v>
      </c>
      <c r="I383" s="149"/>
      <c r="J383" s="150">
        <f>ROUND(I383*H383,2)</f>
        <v>0</v>
      </c>
      <c r="K383" s="151"/>
      <c r="L383" s="32"/>
      <c r="M383" s="152" t="s">
        <v>1</v>
      </c>
      <c r="N383" s="153" t="s">
        <v>41</v>
      </c>
      <c r="P383" s="154">
        <f>O383*H383</f>
        <v>0</v>
      </c>
      <c r="Q383" s="154">
        <v>0</v>
      </c>
      <c r="R383" s="154">
        <f>Q383*H383</f>
        <v>0</v>
      </c>
      <c r="S383" s="154">
        <v>0</v>
      </c>
      <c r="T383" s="155">
        <f>S383*H383</f>
        <v>0</v>
      </c>
      <c r="AR383" s="156" t="s">
        <v>301</v>
      </c>
      <c r="AT383" s="156" t="s">
        <v>147</v>
      </c>
      <c r="AU383" s="156" t="s">
        <v>91</v>
      </c>
      <c r="AY383" s="17" t="s">
        <v>144</v>
      </c>
      <c r="BE383" s="157">
        <f>IF(N383="základná",J383,0)</f>
        <v>0</v>
      </c>
      <c r="BF383" s="157">
        <f>IF(N383="znížená",J383,0)</f>
        <v>0</v>
      </c>
      <c r="BG383" s="157">
        <f>IF(N383="zákl. prenesená",J383,0)</f>
        <v>0</v>
      </c>
      <c r="BH383" s="157">
        <f>IF(N383="zníž. prenesená",J383,0)</f>
        <v>0</v>
      </c>
      <c r="BI383" s="157">
        <f>IF(N383="nulová",J383,0)</f>
        <v>0</v>
      </c>
      <c r="BJ383" s="17" t="s">
        <v>91</v>
      </c>
      <c r="BK383" s="157">
        <f>ROUND(I383*H383,2)</f>
        <v>0</v>
      </c>
      <c r="BL383" s="17" t="s">
        <v>301</v>
      </c>
      <c r="BM383" s="156" t="s">
        <v>750</v>
      </c>
    </row>
    <row r="384" spans="2:65" s="12" customFormat="1" ht="10">
      <c r="B384" s="158"/>
      <c r="D384" s="159" t="s">
        <v>153</v>
      </c>
      <c r="E384" s="160" t="s">
        <v>1</v>
      </c>
      <c r="F384" s="161" t="s">
        <v>751</v>
      </c>
      <c r="H384" s="160" t="s">
        <v>1</v>
      </c>
      <c r="I384" s="162"/>
      <c r="L384" s="158"/>
      <c r="M384" s="163"/>
      <c r="T384" s="164"/>
      <c r="AT384" s="160" t="s">
        <v>153</v>
      </c>
      <c r="AU384" s="160" t="s">
        <v>91</v>
      </c>
      <c r="AV384" s="12" t="s">
        <v>83</v>
      </c>
      <c r="AW384" s="12" t="s">
        <v>31</v>
      </c>
      <c r="AX384" s="12" t="s">
        <v>75</v>
      </c>
      <c r="AY384" s="160" t="s">
        <v>144</v>
      </c>
    </row>
    <row r="385" spans="2:65" s="13" customFormat="1" ht="10">
      <c r="B385" s="165"/>
      <c r="D385" s="159" t="s">
        <v>153</v>
      </c>
      <c r="E385" s="166" t="s">
        <v>1</v>
      </c>
      <c r="F385" s="167" t="s">
        <v>249</v>
      </c>
      <c r="H385" s="168">
        <v>9</v>
      </c>
      <c r="I385" s="169"/>
      <c r="L385" s="165"/>
      <c r="M385" s="170"/>
      <c r="T385" s="171"/>
      <c r="AT385" s="166" t="s">
        <v>153</v>
      </c>
      <c r="AU385" s="166" t="s">
        <v>91</v>
      </c>
      <c r="AV385" s="13" t="s">
        <v>91</v>
      </c>
      <c r="AW385" s="13" t="s">
        <v>31</v>
      </c>
      <c r="AX385" s="13" t="s">
        <v>75</v>
      </c>
      <c r="AY385" s="166" t="s">
        <v>144</v>
      </c>
    </row>
    <row r="386" spans="2:65" s="12" customFormat="1" ht="10">
      <c r="B386" s="158"/>
      <c r="D386" s="159" t="s">
        <v>153</v>
      </c>
      <c r="E386" s="160" t="s">
        <v>1</v>
      </c>
      <c r="F386" s="161" t="s">
        <v>752</v>
      </c>
      <c r="H386" s="160" t="s">
        <v>1</v>
      </c>
      <c r="I386" s="162"/>
      <c r="L386" s="158"/>
      <c r="M386" s="163"/>
      <c r="T386" s="164"/>
      <c r="AT386" s="160" t="s">
        <v>153</v>
      </c>
      <c r="AU386" s="160" t="s">
        <v>91</v>
      </c>
      <c r="AV386" s="12" t="s">
        <v>83</v>
      </c>
      <c r="AW386" s="12" t="s">
        <v>31</v>
      </c>
      <c r="AX386" s="12" t="s">
        <v>75</v>
      </c>
      <c r="AY386" s="160" t="s">
        <v>144</v>
      </c>
    </row>
    <row r="387" spans="2:65" s="13" customFormat="1" ht="10">
      <c r="B387" s="165"/>
      <c r="D387" s="159" t="s">
        <v>153</v>
      </c>
      <c r="E387" s="166" t="s">
        <v>1</v>
      </c>
      <c r="F387" s="167" t="s">
        <v>484</v>
      </c>
      <c r="H387" s="168">
        <v>5</v>
      </c>
      <c r="I387" s="169"/>
      <c r="L387" s="165"/>
      <c r="M387" s="170"/>
      <c r="T387" s="171"/>
      <c r="AT387" s="166" t="s">
        <v>153</v>
      </c>
      <c r="AU387" s="166" t="s">
        <v>91</v>
      </c>
      <c r="AV387" s="13" t="s">
        <v>91</v>
      </c>
      <c r="AW387" s="13" t="s">
        <v>31</v>
      </c>
      <c r="AX387" s="13" t="s">
        <v>75</v>
      </c>
      <c r="AY387" s="166" t="s">
        <v>144</v>
      </c>
    </row>
    <row r="388" spans="2:65" s="14" customFormat="1" ht="10">
      <c r="B388" s="172"/>
      <c r="D388" s="159" t="s">
        <v>153</v>
      </c>
      <c r="E388" s="173" t="s">
        <v>1</v>
      </c>
      <c r="F388" s="174" t="s">
        <v>156</v>
      </c>
      <c r="H388" s="175">
        <v>14</v>
      </c>
      <c r="I388" s="176"/>
      <c r="L388" s="172"/>
      <c r="M388" s="177"/>
      <c r="T388" s="178"/>
      <c r="AT388" s="173" t="s">
        <v>153</v>
      </c>
      <c r="AU388" s="173" t="s">
        <v>91</v>
      </c>
      <c r="AV388" s="14" t="s">
        <v>151</v>
      </c>
      <c r="AW388" s="14" t="s">
        <v>31</v>
      </c>
      <c r="AX388" s="14" t="s">
        <v>83</v>
      </c>
      <c r="AY388" s="173" t="s">
        <v>144</v>
      </c>
    </row>
    <row r="389" spans="2:65" s="1" customFormat="1" ht="24.15" customHeight="1">
      <c r="B389" s="143"/>
      <c r="C389" s="179" t="s">
        <v>360</v>
      </c>
      <c r="D389" s="179" t="s">
        <v>240</v>
      </c>
      <c r="E389" s="180" t="s">
        <v>753</v>
      </c>
      <c r="F389" s="181" t="s">
        <v>754</v>
      </c>
      <c r="G389" s="182" t="s">
        <v>254</v>
      </c>
      <c r="H389" s="183">
        <v>14</v>
      </c>
      <c r="I389" s="184"/>
      <c r="J389" s="185">
        <f>ROUND(I389*H389,2)</f>
        <v>0</v>
      </c>
      <c r="K389" s="186"/>
      <c r="L389" s="187"/>
      <c r="M389" s="188" t="s">
        <v>1</v>
      </c>
      <c r="N389" s="189" t="s">
        <v>41</v>
      </c>
      <c r="P389" s="154">
        <f>O389*H389</f>
        <v>0</v>
      </c>
      <c r="Q389" s="154">
        <v>1E-3</v>
      </c>
      <c r="R389" s="154">
        <f>Q389*H389</f>
        <v>1.4E-2</v>
      </c>
      <c r="S389" s="154">
        <v>0</v>
      </c>
      <c r="T389" s="155">
        <f>S389*H389</f>
        <v>0</v>
      </c>
      <c r="AR389" s="156" t="s">
        <v>323</v>
      </c>
      <c r="AT389" s="156" t="s">
        <v>240</v>
      </c>
      <c r="AU389" s="156" t="s">
        <v>91</v>
      </c>
      <c r="AY389" s="17" t="s">
        <v>144</v>
      </c>
      <c r="BE389" s="157">
        <f>IF(N389="základná",J389,0)</f>
        <v>0</v>
      </c>
      <c r="BF389" s="157">
        <f>IF(N389="znížená",J389,0)</f>
        <v>0</v>
      </c>
      <c r="BG389" s="157">
        <f>IF(N389="zákl. prenesená",J389,0)</f>
        <v>0</v>
      </c>
      <c r="BH389" s="157">
        <f>IF(N389="zníž. prenesená",J389,0)</f>
        <v>0</v>
      </c>
      <c r="BI389" s="157">
        <f>IF(N389="nulová",J389,0)</f>
        <v>0</v>
      </c>
      <c r="BJ389" s="17" t="s">
        <v>91</v>
      </c>
      <c r="BK389" s="157">
        <f>ROUND(I389*H389,2)</f>
        <v>0</v>
      </c>
      <c r="BL389" s="17" t="s">
        <v>301</v>
      </c>
      <c r="BM389" s="156" t="s">
        <v>755</v>
      </c>
    </row>
    <row r="390" spans="2:65" s="1" customFormat="1" ht="24.15" customHeight="1">
      <c r="B390" s="143"/>
      <c r="C390" s="179" t="s">
        <v>366</v>
      </c>
      <c r="D390" s="179" t="s">
        <v>240</v>
      </c>
      <c r="E390" s="180" t="s">
        <v>756</v>
      </c>
      <c r="F390" s="181" t="s">
        <v>757</v>
      </c>
      <c r="G390" s="182" t="s">
        <v>254</v>
      </c>
      <c r="H390" s="183">
        <v>14</v>
      </c>
      <c r="I390" s="184"/>
      <c r="J390" s="185">
        <f>ROUND(I390*H390,2)</f>
        <v>0</v>
      </c>
      <c r="K390" s="186"/>
      <c r="L390" s="187"/>
      <c r="M390" s="188" t="s">
        <v>1</v>
      </c>
      <c r="N390" s="189" t="s">
        <v>41</v>
      </c>
      <c r="P390" s="154">
        <f>O390*H390</f>
        <v>0</v>
      </c>
      <c r="Q390" s="154">
        <v>2.5000000000000001E-2</v>
      </c>
      <c r="R390" s="154">
        <f>Q390*H390</f>
        <v>0.35000000000000003</v>
      </c>
      <c r="S390" s="154">
        <v>0</v>
      </c>
      <c r="T390" s="155">
        <f>S390*H390</f>
        <v>0</v>
      </c>
      <c r="AR390" s="156" t="s">
        <v>323</v>
      </c>
      <c r="AT390" s="156" t="s">
        <v>240</v>
      </c>
      <c r="AU390" s="156" t="s">
        <v>91</v>
      </c>
      <c r="AY390" s="17" t="s">
        <v>144</v>
      </c>
      <c r="BE390" s="157">
        <f>IF(N390="základná",J390,0)</f>
        <v>0</v>
      </c>
      <c r="BF390" s="157">
        <f>IF(N390="znížená",J390,0)</f>
        <v>0</v>
      </c>
      <c r="BG390" s="157">
        <f>IF(N390="zákl. prenesená",J390,0)</f>
        <v>0</v>
      </c>
      <c r="BH390" s="157">
        <f>IF(N390="zníž. prenesená",J390,0)</f>
        <v>0</v>
      </c>
      <c r="BI390" s="157">
        <f>IF(N390="nulová",J390,0)</f>
        <v>0</v>
      </c>
      <c r="BJ390" s="17" t="s">
        <v>91</v>
      </c>
      <c r="BK390" s="157">
        <f>ROUND(I390*H390,2)</f>
        <v>0</v>
      </c>
      <c r="BL390" s="17" t="s">
        <v>301</v>
      </c>
      <c r="BM390" s="156" t="s">
        <v>758</v>
      </c>
    </row>
    <row r="391" spans="2:65" s="1" customFormat="1" ht="24.15" customHeight="1">
      <c r="B391" s="143"/>
      <c r="C391" s="144" t="s">
        <v>759</v>
      </c>
      <c r="D391" s="144" t="s">
        <v>147</v>
      </c>
      <c r="E391" s="145" t="s">
        <v>760</v>
      </c>
      <c r="F391" s="146" t="s">
        <v>761</v>
      </c>
      <c r="G391" s="147" t="s">
        <v>269</v>
      </c>
      <c r="H391" s="148">
        <v>5.25</v>
      </c>
      <c r="I391" s="149"/>
      <c r="J391" s="150">
        <f>ROUND(I391*H391,2)</f>
        <v>0</v>
      </c>
      <c r="K391" s="151"/>
      <c r="L391" s="32"/>
      <c r="M391" s="152" t="s">
        <v>1</v>
      </c>
      <c r="N391" s="153" t="s">
        <v>41</v>
      </c>
      <c r="P391" s="154">
        <f>O391*H391</f>
        <v>0</v>
      </c>
      <c r="Q391" s="154">
        <v>2.9999999999999997E-4</v>
      </c>
      <c r="R391" s="154">
        <f>Q391*H391</f>
        <v>1.5749999999999998E-3</v>
      </c>
      <c r="S391" s="154">
        <v>0</v>
      </c>
      <c r="T391" s="155">
        <f>S391*H391</f>
        <v>0</v>
      </c>
      <c r="AR391" s="156" t="s">
        <v>301</v>
      </c>
      <c r="AT391" s="156" t="s">
        <v>147</v>
      </c>
      <c r="AU391" s="156" t="s">
        <v>91</v>
      </c>
      <c r="AY391" s="17" t="s">
        <v>144</v>
      </c>
      <c r="BE391" s="157">
        <f>IF(N391="základná",J391,0)</f>
        <v>0</v>
      </c>
      <c r="BF391" s="157">
        <f>IF(N391="znížená",J391,0)</f>
        <v>0</v>
      </c>
      <c r="BG391" s="157">
        <f>IF(N391="zákl. prenesená",J391,0)</f>
        <v>0</v>
      </c>
      <c r="BH391" s="157">
        <f>IF(N391="zníž. prenesená",J391,0)</f>
        <v>0</v>
      </c>
      <c r="BI391" s="157">
        <f>IF(N391="nulová",J391,0)</f>
        <v>0</v>
      </c>
      <c r="BJ391" s="17" t="s">
        <v>91</v>
      </c>
      <c r="BK391" s="157">
        <f>ROUND(I391*H391,2)</f>
        <v>0</v>
      </c>
      <c r="BL391" s="17" t="s">
        <v>301</v>
      </c>
      <c r="BM391" s="156" t="s">
        <v>762</v>
      </c>
    </row>
    <row r="392" spans="2:65" s="12" customFormat="1" ht="10">
      <c r="B392" s="158"/>
      <c r="D392" s="159" t="s">
        <v>153</v>
      </c>
      <c r="E392" s="160" t="s">
        <v>1</v>
      </c>
      <c r="F392" s="161" t="s">
        <v>721</v>
      </c>
      <c r="H392" s="160" t="s">
        <v>1</v>
      </c>
      <c r="I392" s="162"/>
      <c r="L392" s="158"/>
      <c r="M392" s="163"/>
      <c r="T392" s="164"/>
      <c r="AT392" s="160" t="s">
        <v>153</v>
      </c>
      <c r="AU392" s="160" t="s">
        <v>91</v>
      </c>
      <c r="AV392" s="12" t="s">
        <v>83</v>
      </c>
      <c r="AW392" s="12" t="s">
        <v>31</v>
      </c>
      <c r="AX392" s="12" t="s">
        <v>75</v>
      </c>
      <c r="AY392" s="160" t="s">
        <v>144</v>
      </c>
    </row>
    <row r="393" spans="2:65" s="13" customFormat="1" ht="10">
      <c r="B393" s="165"/>
      <c r="D393" s="159" t="s">
        <v>153</v>
      </c>
      <c r="E393" s="166" t="s">
        <v>1</v>
      </c>
      <c r="F393" s="167" t="s">
        <v>763</v>
      </c>
      <c r="H393" s="168">
        <v>5.25</v>
      </c>
      <c r="I393" s="169"/>
      <c r="L393" s="165"/>
      <c r="M393" s="170"/>
      <c r="T393" s="171"/>
      <c r="AT393" s="166" t="s">
        <v>153</v>
      </c>
      <c r="AU393" s="166" t="s">
        <v>91</v>
      </c>
      <c r="AV393" s="13" t="s">
        <v>91</v>
      </c>
      <c r="AW393" s="13" t="s">
        <v>31</v>
      </c>
      <c r="AX393" s="13" t="s">
        <v>75</v>
      </c>
      <c r="AY393" s="166" t="s">
        <v>144</v>
      </c>
    </row>
    <row r="394" spans="2:65" s="14" customFormat="1" ht="10">
      <c r="B394" s="172"/>
      <c r="D394" s="159" t="s">
        <v>153</v>
      </c>
      <c r="E394" s="173" t="s">
        <v>1</v>
      </c>
      <c r="F394" s="174" t="s">
        <v>156</v>
      </c>
      <c r="H394" s="175">
        <v>5.25</v>
      </c>
      <c r="I394" s="176"/>
      <c r="L394" s="172"/>
      <c r="M394" s="177"/>
      <c r="T394" s="178"/>
      <c r="AT394" s="173" t="s">
        <v>153</v>
      </c>
      <c r="AU394" s="173" t="s">
        <v>91</v>
      </c>
      <c r="AV394" s="14" t="s">
        <v>151</v>
      </c>
      <c r="AW394" s="14" t="s">
        <v>31</v>
      </c>
      <c r="AX394" s="14" t="s">
        <v>83</v>
      </c>
      <c r="AY394" s="173" t="s">
        <v>144</v>
      </c>
    </row>
    <row r="395" spans="2:65" s="1" customFormat="1" ht="24.15" customHeight="1">
      <c r="B395" s="143"/>
      <c r="C395" s="179" t="s">
        <v>764</v>
      </c>
      <c r="D395" s="179" t="s">
        <v>240</v>
      </c>
      <c r="E395" s="180" t="s">
        <v>765</v>
      </c>
      <c r="F395" s="181" t="s">
        <v>766</v>
      </c>
      <c r="G395" s="182" t="s">
        <v>269</v>
      </c>
      <c r="H395" s="183">
        <v>5.26</v>
      </c>
      <c r="I395" s="184"/>
      <c r="J395" s="185">
        <f>ROUND(I395*H395,2)</f>
        <v>0</v>
      </c>
      <c r="K395" s="186"/>
      <c r="L395" s="187"/>
      <c r="M395" s="188" t="s">
        <v>1</v>
      </c>
      <c r="N395" s="189" t="s">
        <v>41</v>
      </c>
      <c r="P395" s="154">
        <f>O395*H395</f>
        <v>0</v>
      </c>
      <c r="Q395" s="154">
        <v>7.3999999999999999E-4</v>
      </c>
      <c r="R395" s="154">
        <f>Q395*H395</f>
        <v>3.8923999999999999E-3</v>
      </c>
      <c r="S395" s="154">
        <v>0</v>
      </c>
      <c r="T395" s="155">
        <f>S395*H395</f>
        <v>0</v>
      </c>
      <c r="AR395" s="156" t="s">
        <v>323</v>
      </c>
      <c r="AT395" s="156" t="s">
        <v>240</v>
      </c>
      <c r="AU395" s="156" t="s">
        <v>91</v>
      </c>
      <c r="AY395" s="17" t="s">
        <v>144</v>
      </c>
      <c r="BE395" s="157">
        <f>IF(N395="základná",J395,0)</f>
        <v>0</v>
      </c>
      <c r="BF395" s="157">
        <f>IF(N395="znížená",J395,0)</f>
        <v>0</v>
      </c>
      <c r="BG395" s="157">
        <f>IF(N395="zákl. prenesená",J395,0)</f>
        <v>0</v>
      </c>
      <c r="BH395" s="157">
        <f>IF(N395="zníž. prenesená",J395,0)</f>
        <v>0</v>
      </c>
      <c r="BI395" s="157">
        <f>IF(N395="nulová",J395,0)</f>
        <v>0</v>
      </c>
      <c r="BJ395" s="17" t="s">
        <v>91</v>
      </c>
      <c r="BK395" s="157">
        <f>ROUND(I395*H395,2)</f>
        <v>0</v>
      </c>
      <c r="BL395" s="17" t="s">
        <v>301</v>
      </c>
      <c r="BM395" s="156" t="s">
        <v>767</v>
      </c>
    </row>
    <row r="396" spans="2:65" s="13" customFormat="1" ht="10">
      <c r="B396" s="165"/>
      <c r="D396" s="159" t="s">
        <v>153</v>
      </c>
      <c r="F396" s="167" t="s">
        <v>768</v>
      </c>
      <c r="H396" s="168">
        <v>5.26</v>
      </c>
      <c r="I396" s="169"/>
      <c r="L396" s="165"/>
      <c r="M396" s="170"/>
      <c r="T396" s="171"/>
      <c r="AT396" s="166" t="s">
        <v>153</v>
      </c>
      <c r="AU396" s="166" t="s">
        <v>91</v>
      </c>
      <c r="AV396" s="13" t="s">
        <v>91</v>
      </c>
      <c r="AW396" s="13" t="s">
        <v>3</v>
      </c>
      <c r="AX396" s="13" t="s">
        <v>83</v>
      </c>
      <c r="AY396" s="166" t="s">
        <v>144</v>
      </c>
    </row>
    <row r="397" spans="2:65" s="1" customFormat="1" ht="24.15" customHeight="1">
      <c r="B397" s="143"/>
      <c r="C397" s="144" t="s">
        <v>769</v>
      </c>
      <c r="D397" s="144" t="s">
        <v>147</v>
      </c>
      <c r="E397" s="145" t="s">
        <v>770</v>
      </c>
      <c r="F397" s="146" t="s">
        <v>771</v>
      </c>
      <c r="G397" s="147" t="s">
        <v>269</v>
      </c>
      <c r="H397" s="148">
        <v>23.96</v>
      </c>
      <c r="I397" s="149"/>
      <c r="J397" s="150">
        <f>ROUND(I397*H397,2)</f>
        <v>0</v>
      </c>
      <c r="K397" s="151"/>
      <c r="L397" s="32"/>
      <c r="M397" s="152" t="s">
        <v>1</v>
      </c>
      <c r="N397" s="153" t="s">
        <v>41</v>
      </c>
      <c r="P397" s="154">
        <f>O397*H397</f>
        <v>0</v>
      </c>
      <c r="Q397" s="154">
        <v>2.5999999999999998E-4</v>
      </c>
      <c r="R397" s="154">
        <f>Q397*H397</f>
        <v>6.2296000000000001E-3</v>
      </c>
      <c r="S397" s="154">
        <v>0</v>
      </c>
      <c r="T397" s="155">
        <f>S397*H397</f>
        <v>0</v>
      </c>
      <c r="AR397" s="156" t="s">
        <v>301</v>
      </c>
      <c r="AT397" s="156" t="s">
        <v>147</v>
      </c>
      <c r="AU397" s="156" t="s">
        <v>91</v>
      </c>
      <c r="AY397" s="17" t="s">
        <v>144</v>
      </c>
      <c r="BE397" s="157">
        <f>IF(N397="základná",J397,0)</f>
        <v>0</v>
      </c>
      <c r="BF397" s="157">
        <f>IF(N397="znížená",J397,0)</f>
        <v>0</v>
      </c>
      <c r="BG397" s="157">
        <f>IF(N397="zákl. prenesená",J397,0)</f>
        <v>0</v>
      </c>
      <c r="BH397" s="157">
        <f>IF(N397="zníž. prenesená",J397,0)</f>
        <v>0</v>
      </c>
      <c r="BI397" s="157">
        <f>IF(N397="nulová",J397,0)</f>
        <v>0</v>
      </c>
      <c r="BJ397" s="17" t="s">
        <v>91</v>
      </c>
      <c r="BK397" s="157">
        <f>ROUND(I397*H397,2)</f>
        <v>0</v>
      </c>
      <c r="BL397" s="17" t="s">
        <v>301</v>
      </c>
      <c r="BM397" s="156" t="s">
        <v>772</v>
      </c>
    </row>
    <row r="398" spans="2:65" s="12" customFormat="1" ht="10">
      <c r="B398" s="158"/>
      <c r="D398" s="159" t="s">
        <v>153</v>
      </c>
      <c r="E398" s="160" t="s">
        <v>1</v>
      </c>
      <c r="F398" s="161" t="s">
        <v>717</v>
      </c>
      <c r="H398" s="160" t="s">
        <v>1</v>
      </c>
      <c r="I398" s="162"/>
      <c r="L398" s="158"/>
      <c r="M398" s="163"/>
      <c r="T398" s="164"/>
      <c r="AT398" s="160" t="s">
        <v>153</v>
      </c>
      <c r="AU398" s="160" t="s">
        <v>91</v>
      </c>
      <c r="AV398" s="12" t="s">
        <v>83</v>
      </c>
      <c r="AW398" s="12" t="s">
        <v>31</v>
      </c>
      <c r="AX398" s="12" t="s">
        <v>75</v>
      </c>
      <c r="AY398" s="160" t="s">
        <v>144</v>
      </c>
    </row>
    <row r="399" spans="2:65" s="13" customFormat="1" ht="10">
      <c r="B399" s="165"/>
      <c r="D399" s="159" t="s">
        <v>153</v>
      </c>
      <c r="E399" s="166" t="s">
        <v>1</v>
      </c>
      <c r="F399" s="167" t="s">
        <v>773</v>
      </c>
      <c r="H399" s="168">
        <v>8.4</v>
      </c>
      <c r="I399" s="169"/>
      <c r="L399" s="165"/>
      <c r="M399" s="170"/>
      <c r="T399" s="171"/>
      <c r="AT399" s="166" t="s">
        <v>153</v>
      </c>
      <c r="AU399" s="166" t="s">
        <v>91</v>
      </c>
      <c r="AV399" s="13" t="s">
        <v>91</v>
      </c>
      <c r="AW399" s="13" t="s">
        <v>31</v>
      </c>
      <c r="AX399" s="13" t="s">
        <v>75</v>
      </c>
      <c r="AY399" s="166" t="s">
        <v>144</v>
      </c>
    </row>
    <row r="400" spans="2:65" s="12" customFormat="1" ht="10">
      <c r="B400" s="158"/>
      <c r="D400" s="159" t="s">
        <v>153</v>
      </c>
      <c r="E400" s="160" t="s">
        <v>1</v>
      </c>
      <c r="F400" s="161" t="s">
        <v>719</v>
      </c>
      <c r="H400" s="160" t="s">
        <v>1</v>
      </c>
      <c r="I400" s="162"/>
      <c r="L400" s="158"/>
      <c r="M400" s="163"/>
      <c r="T400" s="164"/>
      <c r="AT400" s="160" t="s">
        <v>153</v>
      </c>
      <c r="AU400" s="160" t="s">
        <v>91</v>
      </c>
      <c r="AV400" s="12" t="s">
        <v>83</v>
      </c>
      <c r="AW400" s="12" t="s">
        <v>31</v>
      </c>
      <c r="AX400" s="12" t="s">
        <v>75</v>
      </c>
      <c r="AY400" s="160" t="s">
        <v>144</v>
      </c>
    </row>
    <row r="401" spans="2:65" s="13" customFormat="1" ht="10">
      <c r="B401" s="165"/>
      <c r="D401" s="159" t="s">
        <v>153</v>
      </c>
      <c r="E401" s="166" t="s">
        <v>1</v>
      </c>
      <c r="F401" s="167" t="s">
        <v>774</v>
      </c>
      <c r="H401" s="168">
        <v>7.2</v>
      </c>
      <c r="I401" s="169"/>
      <c r="L401" s="165"/>
      <c r="M401" s="170"/>
      <c r="T401" s="171"/>
      <c r="AT401" s="166" t="s">
        <v>153</v>
      </c>
      <c r="AU401" s="166" t="s">
        <v>91</v>
      </c>
      <c r="AV401" s="13" t="s">
        <v>91</v>
      </c>
      <c r="AW401" s="13" t="s">
        <v>31</v>
      </c>
      <c r="AX401" s="13" t="s">
        <v>75</v>
      </c>
      <c r="AY401" s="166" t="s">
        <v>144</v>
      </c>
    </row>
    <row r="402" spans="2:65" s="12" customFormat="1" ht="10">
      <c r="B402" s="158"/>
      <c r="D402" s="159" t="s">
        <v>153</v>
      </c>
      <c r="E402" s="160" t="s">
        <v>1</v>
      </c>
      <c r="F402" s="161" t="s">
        <v>723</v>
      </c>
      <c r="H402" s="160" t="s">
        <v>1</v>
      </c>
      <c r="I402" s="162"/>
      <c r="L402" s="158"/>
      <c r="M402" s="163"/>
      <c r="T402" s="164"/>
      <c r="AT402" s="160" t="s">
        <v>153</v>
      </c>
      <c r="AU402" s="160" t="s">
        <v>91</v>
      </c>
      <c r="AV402" s="12" t="s">
        <v>83</v>
      </c>
      <c r="AW402" s="12" t="s">
        <v>31</v>
      </c>
      <c r="AX402" s="12" t="s">
        <v>75</v>
      </c>
      <c r="AY402" s="160" t="s">
        <v>144</v>
      </c>
    </row>
    <row r="403" spans="2:65" s="13" customFormat="1" ht="10">
      <c r="B403" s="165"/>
      <c r="D403" s="159" t="s">
        <v>153</v>
      </c>
      <c r="E403" s="166" t="s">
        <v>1</v>
      </c>
      <c r="F403" s="167" t="s">
        <v>775</v>
      </c>
      <c r="H403" s="168">
        <v>1.2</v>
      </c>
      <c r="I403" s="169"/>
      <c r="L403" s="165"/>
      <c r="M403" s="170"/>
      <c r="T403" s="171"/>
      <c r="AT403" s="166" t="s">
        <v>153</v>
      </c>
      <c r="AU403" s="166" t="s">
        <v>91</v>
      </c>
      <c r="AV403" s="13" t="s">
        <v>91</v>
      </c>
      <c r="AW403" s="13" t="s">
        <v>31</v>
      </c>
      <c r="AX403" s="13" t="s">
        <v>75</v>
      </c>
      <c r="AY403" s="166" t="s">
        <v>144</v>
      </c>
    </row>
    <row r="404" spans="2:65" s="12" customFormat="1" ht="10">
      <c r="B404" s="158"/>
      <c r="D404" s="159" t="s">
        <v>153</v>
      </c>
      <c r="E404" s="160" t="s">
        <v>1</v>
      </c>
      <c r="F404" s="161" t="s">
        <v>724</v>
      </c>
      <c r="H404" s="160" t="s">
        <v>1</v>
      </c>
      <c r="I404" s="162"/>
      <c r="L404" s="158"/>
      <c r="M404" s="163"/>
      <c r="T404" s="164"/>
      <c r="AT404" s="160" t="s">
        <v>153</v>
      </c>
      <c r="AU404" s="160" t="s">
        <v>91</v>
      </c>
      <c r="AV404" s="12" t="s">
        <v>83</v>
      </c>
      <c r="AW404" s="12" t="s">
        <v>31</v>
      </c>
      <c r="AX404" s="12" t="s">
        <v>75</v>
      </c>
      <c r="AY404" s="160" t="s">
        <v>144</v>
      </c>
    </row>
    <row r="405" spans="2:65" s="13" customFormat="1" ht="10">
      <c r="B405" s="165"/>
      <c r="D405" s="159" t="s">
        <v>153</v>
      </c>
      <c r="E405" s="166" t="s">
        <v>1</v>
      </c>
      <c r="F405" s="167" t="s">
        <v>776</v>
      </c>
      <c r="H405" s="168">
        <v>1.5</v>
      </c>
      <c r="I405" s="169"/>
      <c r="L405" s="165"/>
      <c r="M405" s="170"/>
      <c r="T405" s="171"/>
      <c r="AT405" s="166" t="s">
        <v>153</v>
      </c>
      <c r="AU405" s="166" t="s">
        <v>91</v>
      </c>
      <c r="AV405" s="13" t="s">
        <v>91</v>
      </c>
      <c r="AW405" s="13" t="s">
        <v>31</v>
      </c>
      <c r="AX405" s="13" t="s">
        <v>75</v>
      </c>
      <c r="AY405" s="166" t="s">
        <v>144</v>
      </c>
    </row>
    <row r="406" spans="2:65" s="12" customFormat="1" ht="10">
      <c r="B406" s="158"/>
      <c r="D406" s="159" t="s">
        <v>153</v>
      </c>
      <c r="E406" s="160" t="s">
        <v>1</v>
      </c>
      <c r="F406" s="161" t="s">
        <v>726</v>
      </c>
      <c r="H406" s="160" t="s">
        <v>1</v>
      </c>
      <c r="I406" s="162"/>
      <c r="L406" s="158"/>
      <c r="M406" s="163"/>
      <c r="T406" s="164"/>
      <c r="AT406" s="160" t="s">
        <v>153</v>
      </c>
      <c r="AU406" s="160" t="s">
        <v>91</v>
      </c>
      <c r="AV406" s="12" t="s">
        <v>83</v>
      </c>
      <c r="AW406" s="12" t="s">
        <v>31</v>
      </c>
      <c r="AX406" s="12" t="s">
        <v>75</v>
      </c>
      <c r="AY406" s="160" t="s">
        <v>144</v>
      </c>
    </row>
    <row r="407" spans="2:65" s="13" customFormat="1" ht="10">
      <c r="B407" s="165"/>
      <c r="D407" s="159" t="s">
        <v>153</v>
      </c>
      <c r="E407" s="166" t="s">
        <v>1</v>
      </c>
      <c r="F407" s="167" t="s">
        <v>777</v>
      </c>
      <c r="H407" s="168">
        <v>3</v>
      </c>
      <c r="I407" s="169"/>
      <c r="L407" s="165"/>
      <c r="M407" s="170"/>
      <c r="T407" s="171"/>
      <c r="AT407" s="166" t="s">
        <v>153</v>
      </c>
      <c r="AU407" s="166" t="s">
        <v>91</v>
      </c>
      <c r="AV407" s="13" t="s">
        <v>91</v>
      </c>
      <c r="AW407" s="13" t="s">
        <v>31</v>
      </c>
      <c r="AX407" s="13" t="s">
        <v>75</v>
      </c>
      <c r="AY407" s="166" t="s">
        <v>144</v>
      </c>
    </row>
    <row r="408" spans="2:65" s="12" customFormat="1" ht="10">
      <c r="B408" s="158"/>
      <c r="D408" s="159" t="s">
        <v>153</v>
      </c>
      <c r="E408" s="160" t="s">
        <v>1</v>
      </c>
      <c r="F408" s="161" t="s">
        <v>728</v>
      </c>
      <c r="H408" s="160" t="s">
        <v>1</v>
      </c>
      <c r="I408" s="162"/>
      <c r="L408" s="158"/>
      <c r="M408" s="163"/>
      <c r="T408" s="164"/>
      <c r="AT408" s="160" t="s">
        <v>153</v>
      </c>
      <c r="AU408" s="160" t="s">
        <v>91</v>
      </c>
      <c r="AV408" s="12" t="s">
        <v>83</v>
      </c>
      <c r="AW408" s="12" t="s">
        <v>31</v>
      </c>
      <c r="AX408" s="12" t="s">
        <v>75</v>
      </c>
      <c r="AY408" s="160" t="s">
        <v>144</v>
      </c>
    </row>
    <row r="409" spans="2:65" s="13" customFormat="1" ht="10">
      <c r="B409" s="165"/>
      <c r="D409" s="159" t="s">
        <v>153</v>
      </c>
      <c r="E409" s="166" t="s">
        <v>1</v>
      </c>
      <c r="F409" s="167" t="s">
        <v>778</v>
      </c>
      <c r="H409" s="168">
        <v>1.46</v>
      </c>
      <c r="I409" s="169"/>
      <c r="L409" s="165"/>
      <c r="M409" s="170"/>
      <c r="T409" s="171"/>
      <c r="AT409" s="166" t="s">
        <v>153</v>
      </c>
      <c r="AU409" s="166" t="s">
        <v>91</v>
      </c>
      <c r="AV409" s="13" t="s">
        <v>91</v>
      </c>
      <c r="AW409" s="13" t="s">
        <v>31</v>
      </c>
      <c r="AX409" s="13" t="s">
        <v>75</v>
      </c>
      <c r="AY409" s="166" t="s">
        <v>144</v>
      </c>
    </row>
    <row r="410" spans="2:65" s="12" customFormat="1" ht="10">
      <c r="B410" s="158"/>
      <c r="D410" s="159" t="s">
        <v>153</v>
      </c>
      <c r="E410" s="160" t="s">
        <v>1</v>
      </c>
      <c r="F410" s="161" t="s">
        <v>730</v>
      </c>
      <c r="H410" s="160" t="s">
        <v>1</v>
      </c>
      <c r="I410" s="162"/>
      <c r="L410" s="158"/>
      <c r="M410" s="163"/>
      <c r="T410" s="164"/>
      <c r="AT410" s="160" t="s">
        <v>153</v>
      </c>
      <c r="AU410" s="160" t="s">
        <v>91</v>
      </c>
      <c r="AV410" s="12" t="s">
        <v>83</v>
      </c>
      <c r="AW410" s="12" t="s">
        <v>31</v>
      </c>
      <c r="AX410" s="12" t="s">
        <v>75</v>
      </c>
      <c r="AY410" s="160" t="s">
        <v>144</v>
      </c>
    </row>
    <row r="411" spans="2:65" s="13" customFormat="1" ht="10">
      <c r="B411" s="165"/>
      <c r="D411" s="159" t="s">
        <v>153</v>
      </c>
      <c r="E411" s="166" t="s">
        <v>1</v>
      </c>
      <c r="F411" s="167" t="s">
        <v>775</v>
      </c>
      <c r="H411" s="168">
        <v>1.2</v>
      </c>
      <c r="I411" s="169"/>
      <c r="L411" s="165"/>
      <c r="M411" s="170"/>
      <c r="T411" s="171"/>
      <c r="AT411" s="166" t="s">
        <v>153</v>
      </c>
      <c r="AU411" s="166" t="s">
        <v>91</v>
      </c>
      <c r="AV411" s="13" t="s">
        <v>91</v>
      </c>
      <c r="AW411" s="13" t="s">
        <v>31</v>
      </c>
      <c r="AX411" s="13" t="s">
        <v>75</v>
      </c>
      <c r="AY411" s="166" t="s">
        <v>144</v>
      </c>
    </row>
    <row r="412" spans="2:65" s="14" customFormat="1" ht="10">
      <c r="B412" s="172"/>
      <c r="D412" s="159" t="s">
        <v>153</v>
      </c>
      <c r="E412" s="173" t="s">
        <v>1</v>
      </c>
      <c r="F412" s="174" t="s">
        <v>156</v>
      </c>
      <c r="H412" s="175">
        <v>23.96</v>
      </c>
      <c r="I412" s="176"/>
      <c r="L412" s="172"/>
      <c r="M412" s="177"/>
      <c r="T412" s="178"/>
      <c r="AT412" s="173" t="s">
        <v>153</v>
      </c>
      <c r="AU412" s="173" t="s">
        <v>91</v>
      </c>
      <c r="AV412" s="14" t="s">
        <v>151</v>
      </c>
      <c r="AW412" s="14" t="s">
        <v>31</v>
      </c>
      <c r="AX412" s="14" t="s">
        <v>83</v>
      </c>
      <c r="AY412" s="173" t="s">
        <v>144</v>
      </c>
    </row>
    <row r="413" spans="2:65" s="1" customFormat="1" ht="24.15" customHeight="1">
      <c r="B413" s="143"/>
      <c r="C413" s="179" t="s">
        <v>779</v>
      </c>
      <c r="D413" s="179" t="s">
        <v>240</v>
      </c>
      <c r="E413" s="180" t="s">
        <v>780</v>
      </c>
      <c r="F413" s="181" t="s">
        <v>766</v>
      </c>
      <c r="G413" s="182" t="s">
        <v>269</v>
      </c>
      <c r="H413" s="183">
        <v>23.96</v>
      </c>
      <c r="I413" s="184"/>
      <c r="J413" s="185">
        <f>ROUND(I413*H413,2)</f>
        <v>0</v>
      </c>
      <c r="K413" s="186"/>
      <c r="L413" s="187"/>
      <c r="M413" s="188" t="s">
        <v>1</v>
      </c>
      <c r="N413" s="189" t="s">
        <v>41</v>
      </c>
      <c r="P413" s="154">
        <f>O413*H413</f>
        <v>0</v>
      </c>
      <c r="Q413" s="154">
        <v>7.3999999999999999E-4</v>
      </c>
      <c r="R413" s="154">
        <f>Q413*H413</f>
        <v>1.77304E-2</v>
      </c>
      <c r="S413" s="154">
        <v>0</v>
      </c>
      <c r="T413" s="155">
        <f>S413*H413</f>
        <v>0</v>
      </c>
      <c r="AR413" s="156" t="s">
        <v>323</v>
      </c>
      <c r="AT413" s="156" t="s">
        <v>240</v>
      </c>
      <c r="AU413" s="156" t="s">
        <v>91</v>
      </c>
      <c r="AY413" s="17" t="s">
        <v>144</v>
      </c>
      <c r="BE413" s="157">
        <f>IF(N413="základná",J413,0)</f>
        <v>0</v>
      </c>
      <c r="BF413" s="157">
        <f>IF(N413="znížená",J413,0)</f>
        <v>0</v>
      </c>
      <c r="BG413" s="157">
        <f>IF(N413="zákl. prenesená",J413,0)</f>
        <v>0</v>
      </c>
      <c r="BH413" s="157">
        <f>IF(N413="zníž. prenesená",J413,0)</f>
        <v>0</v>
      </c>
      <c r="BI413" s="157">
        <f>IF(N413="nulová",J413,0)</f>
        <v>0</v>
      </c>
      <c r="BJ413" s="17" t="s">
        <v>91</v>
      </c>
      <c r="BK413" s="157">
        <f>ROUND(I413*H413,2)</f>
        <v>0</v>
      </c>
      <c r="BL413" s="17" t="s">
        <v>301</v>
      </c>
      <c r="BM413" s="156" t="s">
        <v>781</v>
      </c>
    </row>
    <row r="414" spans="2:65" s="13" customFormat="1" ht="10">
      <c r="B414" s="165"/>
      <c r="D414" s="159" t="s">
        <v>153</v>
      </c>
      <c r="F414" s="167" t="s">
        <v>782</v>
      </c>
      <c r="H414" s="168">
        <v>23.96</v>
      </c>
      <c r="I414" s="169"/>
      <c r="L414" s="165"/>
      <c r="M414" s="170"/>
      <c r="T414" s="171"/>
      <c r="AT414" s="166" t="s">
        <v>153</v>
      </c>
      <c r="AU414" s="166" t="s">
        <v>91</v>
      </c>
      <c r="AV414" s="13" t="s">
        <v>91</v>
      </c>
      <c r="AW414" s="13" t="s">
        <v>3</v>
      </c>
      <c r="AX414" s="13" t="s">
        <v>83</v>
      </c>
      <c r="AY414" s="166" t="s">
        <v>144</v>
      </c>
    </row>
    <row r="415" spans="2:65" s="1" customFormat="1" ht="24.15" customHeight="1">
      <c r="B415" s="143"/>
      <c r="C415" s="144" t="s">
        <v>783</v>
      </c>
      <c r="D415" s="144" t="s">
        <v>147</v>
      </c>
      <c r="E415" s="145" t="s">
        <v>784</v>
      </c>
      <c r="F415" s="146" t="s">
        <v>785</v>
      </c>
      <c r="G415" s="147" t="s">
        <v>269</v>
      </c>
      <c r="H415" s="148">
        <v>29.21</v>
      </c>
      <c r="I415" s="149"/>
      <c r="J415" s="150">
        <f>ROUND(I415*H415,2)</f>
        <v>0</v>
      </c>
      <c r="K415" s="151"/>
      <c r="L415" s="32"/>
      <c r="M415" s="152" t="s">
        <v>1</v>
      </c>
      <c r="N415" s="153" t="s">
        <v>41</v>
      </c>
      <c r="P415" s="154">
        <f>O415*H415</f>
        <v>0</v>
      </c>
      <c r="Q415" s="154">
        <v>3.6000000000000002E-4</v>
      </c>
      <c r="R415" s="154">
        <f>Q415*H415</f>
        <v>1.0515600000000002E-2</v>
      </c>
      <c r="S415" s="154">
        <v>0</v>
      </c>
      <c r="T415" s="155">
        <f>S415*H415</f>
        <v>0</v>
      </c>
      <c r="AR415" s="156" t="s">
        <v>301</v>
      </c>
      <c r="AT415" s="156" t="s">
        <v>147</v>
      </c>
      <c r="AU415" s="156" t="s">
        <v>91</v>
      </c>
      <c r="AY415" s="17" t="s">
        <v>144</v>
      </c>
      <c r="BE415" s="157">
        <f>IF(N415="základná",J415,0)</f>
        <v>0</v>
      </c>
      <c r="BF415" s="157">
        <f>IF(N415="znížená",J415,0)</f>
        <v>0</v>
      </c>
      <c r="BG415" s="157">
        <f>IF(N415="zákl. prenesená",J415,0)</f>
        <v>0</v>
      </c>
      <c r="BH415" s="157">
        <f>IF(N415="zníž. prenesená",J415,0)</f>
        <v>0</v>
      </c>
      <c r="BI415" s="157">
        <f>IF(N415="nulová",J415,0)</f>
        <v>0</v>
      </c>
      <c r="BJ415" s="17" t="s">
        <v>91</v>
      </c>
      <c r="BK415" s="157">
        <f>ROUND(I415*H415,2)</f>
        <v>0</v>
      </c>
      <c r="BL415" s="17" t="s">
        <v>301</v>
      </c>
      <c r="BM415" s="156" t="s">
        <v>786</v>
      </c>
    </row>
    <row r="416" spans="2:65" s="12" customFormat="1" ht="10">
      <c r="B416" s="158"/>
      <c r="D416" s="159" t="s">
        <v>153</v>
      </c>
      <c r="E416" s="160" t="s">
        <v>1</v>
      </c>
      <c r="F416" s="161" t="s">
        <v>717</v>
      </c>
      <c r="H416" s="160" t="s">
        <v>1</v>
      </c>
      <c r="I416" s="162"/>
      <c r="L416" s="158"/>
      <c r="M416" s="163"/>
      <c r="T416" s="164"/>
      <c r="AT416" s="160" t="s">
        <v>153</v>
      </c>
      <c r="AU416" s="160" t="s">
        <v>91</v>
      </c>
      <c r="AV416" s="12" t="s">
        <v>83</v>
      </c>
      <c r="AW416" s="12" t="s">
        <v>31</v>
      </c>
      <c r="AX416" s="12" t="s">
        <v>75</v>
      </c>
      <c r="AY416" s="160" t="s">
        <v>144</v>
      </c>
    </row>
    <row r="417" spans="2:51" s="13" customFormat="1" ht="10">
      <c r="B417" s="165"/>
      <c r="D417" s="159" t="s">
        <v>153</v>
      </c>
      <c r="E417" s="166" t="s">
        <v>1</v>
      </c>
      <c r="F417" s="167" t="s">
        <v>773</v>
      </c>
      <c r="H417" s="168">
        <v>8.4</v>
      </c>
      <c r="I417" s="169"/>
      <c r="L417" s="165"/>
      <c r="M417" s="170"/>
      <c r="T417" s="171"/>
      <c r="AT417" s="166" t="s">
        <v>153</v>
      </c>
      <c r="AU417" s="166" t="s">
        <v>91</v>
      </c>
      <c r="AV417" s="13" t="s">
        <v>91</v>
      </c>
      <c r="AW417" s="13" t="s">
        <v>31</v>
      </c>
      <c r="AX417" s="13" t="s">
        <v>75</v>
      </c>
      <c r="AY417" s="166" t="s">
        <v>144</v>
      </c>
    </row>
    <row r="418" spans="2:51" s="12" customFormat="1" ht="10">
      <c r="B418" s="158"/>
      <c r="D418" s="159" t="s">
        <v>153</v>
      </c>
      <c r="E418" s="160" t="s">
        <v>1</v>
      </c>
      <c r="F418" s="161" t="s">
        <v>719</v>
      </c>
      <c r="H418" s="160" t="s">
        <v>1</v>
      </c>
      <c r="I418" s="162"/>
      <c r="L418" s="158"/>
      <c r="M418" s="163"/>
      <c r="T418" s="164"/>
      <c r="AT418" s="160" t="s">
        <v>153</v>
      </c>
      <c r="AU418" s="160" t="s">
        <v>91</v>
      </c>
      <c r="AV418" s="12" t="s">
        <v>83</v>
      </c>
      <c r="AW418" s="12" t="s">
        <v>31</v>
      </c>
      <c r="AX418" s="12" t="s">
        <v>75</v>
      </c>
      <c r="AY418" s="160" t="s">
        <v>144</v>
      </c>
    </row>
    <row r="419" spans="2:51" s="13" customFormat="1" ht="10">
      <c r="B419" s="165"/>
      <c r="D419" s="159" t="s">
        <v>153</v>
      </c>
      <c r="E419" s="166" t="s">
        <v>1</v>
      </c>
      <c r="F419" s="167" t="s">
        <v>774</v>
      </c>
      <c r="H419" s="168">
        <v>7.2</v>
      </c>
      <c r="I419" s="169"/>
      <c r="L419" s="165"/>
      <c r="M419" s="170"/>
      <c r="T419" s="171"/>
      <c r="AT419" s="166" t="s">
        <v>153</v>
      </c>
      <c r="AU419" s="166" t="s">
        <v>91</v>
      </c>
      <c r="AV419" s="13" t="s">
        <v>91</v>
      </c>
      <c r="AW419" s="13" t="s">
        <v>31</v>
      </c>
      <c r="AX419" s="13" t="s">
        <v>75</v>
      </c>
      <c r="AY419" s="166" t="s">
        <v>144</v>
      </c>
    </row>
    <row r="420" spans="2:51" s="12" customFormat="1" ht="10">
      <c r="B420" s="158"/>
      <c r="D420" s="159" t="s">
        <v>153</v>
      </c>
      <c r="E420" s="160" t="s">
        <v>1</v>
      </c>
      <c r="F420" s="161" t="s">
        <v>721</v>
      </c>
      <c r="H420" s="160" t="s">
        <v>1</v>
      </c>
      <c r="I420" s="162"/>
      <c r="L420" s="158"/>
      <c r="M420" s="163"/>
      <c r="T420" s="164"/>
      <c r="AT420" s="160" t="s">
        <v>153</v>
      </c>
      <c r="AU420" s="160" t="s">
        <v>91</v>
      </c>
      <c r="AV420" s="12" t="s">
        <v>83</v>
      </c>
      <c r="AW420" s="12" t="s">
        <v>31</v>
      </c>
      <c r="AX420" s="12" t="s">
        <v>75</v>
      </c>
      <c r="AY420" s="160" t="s">
        <v>144</v>
      </c>
    </row>
    <row r="421" spans="2:51" s="13" customFormat="1" ht="10">
      <c r="B421" s="165"/>
      <c r="D421" s="159" t="s">
        <v>153</v>
      </c>
      <c r="E421" s="166" t="s">
        <v>1</v>
      </c>
      <c r="F421" s="167" t="s">
        <v>763</v>
      </c>
      <c r="H421" s="168">
        <v>5.25</v>
      </c>
      <c r="I421" s="169"/>
      <c r="L421" s="165"/>
      <c r="M421" s="170"/>
      <c r="T421" s="171"/>
      <c r="AT421" s="166" t="s">
        <v>153</v>
      </c>
      <c r="AU421" s="166" t="s">
        <v>91</v>
      </c>
      <c r="AV421" s="13" t="s">
        <v>91</v>
      </c>
      <c r="AW421" s="13" t="s">
        <v>31</v>
      </c>
      <c r="AX421" s="13" t="s">
        <v>75</v>
      </c>
      <c r="AY421" s="166" t="s">
        <v>144</v>
      </c>
    </row>
    <row r="422" spans="2:51" s="12" customFormat="1" ht="10">
      <c r="B422" s="158"/>
      <c r="D422" s="159" t="s">
        <v>153</v>
      </c>
      <c r="E422" s="160" t="s">
        <v>1</v>
      </c>
      <c r="F422" s="161" t="s">
        <v>723</v>
      </c>
      <c r="H422" s="160" t="s">
        <v>1</v>
      </c>
      <c r="I422" s="162"/>
      <c r="L422" s="158"/>
      <c r="M422" s="163"/>
      <c r="T422" s="164"/>
      <c r="AT422" s="160" t="s">
        <v>153</v>
      </c>
      <c r="AU422" s="160" t="s">
        <v>91</v>
      </c>
      <c r="AV422" s="12" t="s">
        <v>83</v>
      </c>
      <c r="AW422" s="12" t="s">
        <v>31</v>
      </c>
      <c r="AX422" s="12" t="s">
        <v>75</v>
      </c>
      <c r="AY422" s="160" t="s">
        <v>144</v>
      </c>
    </row>
    <row r="423" spans="2:51" s="13" customFormat="1" ht="10">
      <c r="B423" s="165"/>
      <c r="D423" s="159" t="s">
        <v>153</v>
      </c>
      <c r="E423" s="166" t="s">
        <v>1</v>
      </c>
      <c r="F423" s="167" t="s">
        <v>775</v>
      </c>
      <c r="H423" s="168">
        <v>1.2</v>
      </c>
      <c r="I423" s="169"/>
      <c r="L423" s="165"/>
      <c r="M423" s="170"/>
      <c r="T423" s="171"/>
      <c r="AT423" s="166" t="s">
        <v>153</v>
      </c>
      <c r="AU423" s="166" t="s">
        <v>91</v>
      </c>
      <c r="AV423" s="13" t="s">
        <v>91</v>
      </c>
      <c r="AW423" s="13" t="s">
        <v>31</v>
      </c>
      <c r="AX423" s="13" t="s">
        <v>75</v>
      </c>
      <c r="AY423" s="166" t="s">
        <v>144</v>
      </c>
    </row>
    <row r="424" spans="2:51" s="12" customFormat="1" ht="10">
      <c r="B424" s="158"/>
      <c r="D424" s="159" t="s">
        <v>153</v>
      </c>
      <c r="E424" s="160" t="s">
        <v>1</v>
      </c>
      <c r="F424" s="161" t="s">
        <v>724</v>
      </c>
      <c r="H424" s="160" t="s">
        <v>1</v>
      </c>
      <c r="I424" s="162"/>
      <c r="L424" s="158"/>
      <c r="M424" s="163"/>
      <c r="T424" s="164"/>
      <c r="AT424" s="160" t="s">
        <v>153</v>
      </c>
      <c r="AU424" s="160" t="s">
        <v>91</v>
      </c>
      <c r="AV424" s="12" t="s">
        <v>83</v>
      </c>
      <c r="AW424" s="12" t="s">
        <v>31</v>
      </c>
      <c r="AX424" s="12" t="s">
        <v>75</v>
      </c>
      <c r="AY424" s="160" t="s">
        <v>144</v>
      </c>
    </row>
    <row r="425" spans="2:51" s="13" customFormat="1" ht="10">
      <c r="B425" s="165"/>
      <c r="D425" s="159" t="s">
        <v>153</v>
      </c>
      <c r="E425" s="166" t="s">
        <v>1</v>
      </c>
      <c r="F425" s="167" t="s">
        <v>776</v>
      </c>
      <c r="H425" s="168">
        <v>1.5</v>
      </c>
      <c r="I425" s="169"/>
      <c r="L425" s="165"/>
      <c r="M425" s="170"/>
      <c r="T425" s="171"/>
      <c r="AT425" s="166" t="s">
        <v>153</v>
      </c>
      <c r="AU425" s="166" t="s">
        <v>91</v>
      </c>
      <c r="AV425" s="13" t="s">
        <v>91</v>
      </c>
      <c r="AW425" s="13" t="s">
        <v>31</v>
      </c>
      <c r="AX425" s="13" t="s">
        <v>75</v>
      </c>
      <c r="AY425" s="166" t="s">
        <v>144</v>
      </c>
    </row>
    <row r="426" spans="2:51" s="12" customFormat="1" ht="10">
      <c r="B426" s="158"/>
      <c r="D426" s="159" t="s">
        <v>153</v>
      </c>
      <c r="E426" s="160" t="s">
        <v>1</v>
      </c>
      <c r="F426" s="161" t="s">
        <v>726</v>
      </c>
      <c r="H426" s="160" t="s">
        <v>1</v>
      </c>
      <c r="I426" s="162"/>
      <c r="L426" s="158"/>
      <c r="M426" s="163"/>
      <c r="T426" s="164"/>
      <c r="AT426" s="160" t="s">
        <v>153</v>
      </c>
      <c r="AU426" s="160" t="s">
        <v>91</v>
      </c>
      <c r="AV426" s="12" t="s">
        <v>83</v>
      </c>
      <c r="AW426" s="12" t="s">
        <v>31</v>
      </c>
      <c r="AX426" s="12" t="s">
        <v>75</v>
      </c>
      <c r="AY426" s="160" t="s">
        <v>144</v>
      </c>
    </row>
    <row r="427" spans="2:51" s="13" customFormat="1" ht="10">
      <c r="B427" s="165"/>
      <c r="D427" s="159" t="s">
        <v>153</v>
      </c>
      <c r="E427" s="166" t="s">
        <v>1</v>
      </c>
      <c r="F427" s="167" t="s">
        <v>777</v>
      </c>
      <c r="H427" s="168">
        <v>3</v>
      </c>
      <c r="I427" s="169"/>
      <c r="L427" s="165"/>
      <c r="M427" s="170"/>
      <c r="T427" s="171"/>
      <c r="AT427" s="166" t="s">
        <v>153</v>
      </c>
      <c r="AU427" s="166" t="s">
        <v>91</v>
      </c>
      <c r="AV427" s="13" t="s">
        <v>91</v>
      </c>
      <c r="AW427" s="13" t="s">
        <v>31</v>
      </c>
      <c r="AX427" s="13" t="s">
        <v>75</v>
      </c>
      <c r="AY427" s="166" t="s">
        <v>144</v>
      </c>
    </row>
    <row r="428" spans="2:51" s="12" customFormat="1" ht="10">
      <c r="B428" s="158"/>
      <c r="D428" s="159" t="s">
        <v>153</v>
      </c>
      <c r="E428" s="160" t="s">
        <v>1</v>
      </c>
      <c r="F428" s="161" t="s">
        <v>728</v>
      </c>
      <c r="H428" s="160" t="s">
        <v>1</v>
      </c>
      <c r="I428" s="162"/>
      <c r="L428" s="158"/>
      <c r="M428" s="163"/>
      <c r="T428" s="164"/>
      <c r="AT428" s="160" t="s">
        <v>153</v>
      </c>
      <c r="AU428" s="160" t="s">
        <v>91</v>
      </c>
      <c r="AV428" s="12" t="s">
        <v>83</v>
      </c>
      <c r="AW428" s="12" t="s">
        <v>31</v>
      </c>
      <c r="AX428" s="12" t="s">
        <v>75</v>
      </c>
      <c r="AY428" s="160" t="s">
        <v>144</v>
      </c>
    </row>
    <row r="429" spans="2:51" s="13" customFormat="1" ht="10">
      <c r="B429" s="165"/>
      <c r="D429" s="159" t="s">
        <v>153</v>
      </c>
      <c r="E429" s="166" t="s">
        <v>1</v>
      </c>
      <c r="F429" s="167" t="s">
        <v>778</v>
      </c>
      <c r="H429" s="168">
        <v>1.46</v>
      </c>
      <c r="I429" s="169"/>
      <c r="L429" s="165"/>
      <c r="M429" s="170"/>
      <c r="T429" s="171"/>
      <c r="AT429" s="166" t="s">
        <v>153</v>
      </c>
      <c r="AU429" s="166" t="s">
        <v>91</v>
      </c>
      <c r="AV429" s="13" t="s">
        <v>91</v>
      </c>
      <c r="AW429" s="13" t="s">
        <v>31</v>
      </c>
      <c r="AX429" s="13" t="s">
        <v>75</v>
      </c>
      <c r="AY429" s="166" t="s">
        <v>144</v>
      </c>
    </row>
    <row r="430" spans="2:51" s="12" customFormat="1" ht="10">
      <c r="B430" s="158"/>
      <c r="D430" s="159" t="s">
        <v>153</v>
      </c>
      <c r="E430" s="160" t="s">
        <v>1</v>
      </c>
      <c r="F430" s="161" t="s">
        <v>730</v>
      </c>
      <c r="H430" s="160" t="s">
        <v>1</v>
      </c>
      <c r="I430" s="162"/>
      <c r="L430" s="158"/>
      <c r="M430" s="163"/>
      <c r="T430" s="164"/>
      <c r="AT430" s="160" t="s">
        <v>153</v>
      </c>
      <c r="AU430" s="160" t="s">
        <v>91</v>
      </c>
      <c r="AV430" s="12" t="s">
        <v>83</v>
      </c>
      <c r="AW430" s="12" t="s">
        <v>31</v>
      </c>
      <c r="AX430" s="12" t="s">
        <v>75</v>
      </c>
      <c r="AY430" s="160" t="s">
        <v>144</v>
      </c>
    </row>
    <row r="431" spans="2:51" s="13" customFormat="1" ht="10">
      <c r="B431" s="165"/>
      <c r="D431" s="159" t="s">
        <v>153</v>
      </c>
      <c r="E431" s="166" t="s">
        <v>1</v>
      </c>
      <c r="F431" s="167" t="s">
        <v>775</v>
      </c>
      <c r="H431" s="168">
        <v>1.2</v>
      </c>
      <c r="I431" s="169"/>
      <c r="L431" s="165"/>
      <c r="M431" s="170"/>
      <c r="T431" s="171"/>
      <c r="AT431" s="166" t="s">
        <v>153</v>
      </c>
      <c r="AU431" s="166" t="s">
        <v>91</v>
      </c>
      <c r="AV431" s="13" t="s">
        <v>91</v>
      </c>
      <c r="AW431" s="13" t="s">
        <v>31</v>
      </c>
      <c r="AX431" s="13" t="s">
        <v>75</v>
      </c>
      <c r="AY431" s="166" t="s">
        <v>144</v>
      </c>
    </row>
    <row r="432" spans="2:51" s="14" customFormat="1" ht="10">
      <c r="B432" s="172"/>
      <c r="D432" s="159" t="s">
        <v>153</v>
      </c>
      <c r="E432" s="173" t="s">
        <v>1</v>
      </c>
      <c r="F432" s="174" t="s">
        <v>156</v>
      </c>
      <c r="H432" s="175">
        <v>29.21</v>
      </c>
      <c r="I432" s="176"/>
      <c r="L432" s="172"/>
      <c r="M432" s="177"/>
      <c r="T432" s="178"/>
      <c r="AT432" s="173" t="s">
        <v>153</v>
      </c>
      <c r="AU432" s="173" t="s">
        <v>91</v>
      </c>
      <c r="AV432" s="14" t="s">
        <v>151</v>
      </c>
      <c r="AW432" s="14" t="s">
        <v>31</v>
      </c>
      <c r="AX432" s="14" t="s">
        <v>83</v>
      </c>
      <c r="AY432" s="173" t="s">
        <v>144</v>
      </c>
    </row>
    <row r="433" spans="2:65" s="1" customFormat="1" ht="37.75" customHeight="1">
      <c r="B433" s="143"/>
      <c r="C433" s="179" t="s">
        <v>787</v>
      </c>
      <c r="D433" s="179" t="s">
        <v>240</v>
      </c>
      <c r="E433" s="180" t="s">
        <v>788</v>
      </c>
      <c r="F433" s="181" t="s">
        <v>789</v>
      </c>
      <c r="G433" s="182" t="s">
        <v>269</v>
      </c>
      <c r="H433" s="183">
        <v>29.21</v>
      </c>
      <c r="I433" s="184"/>
      <c r="J433" s="185">
        <f>ROUND(I433*H433,2)</f>
        <v>0</v>
      </c>
      <c r="K433" s="186"/>
      <c r="L433" s="187"/>
      <c r="M433" s="188" t="s">
        <v>1</v>
      </c>
      <c r="N433" s="189" t="s">
        <v>41</v>
      </c>
      <c r="P433" s="154">
        <f>O433*H433</f>
        <v>0</v>
      </c>
      <c r="Q433" s="154">
        <v>2.2200000000000002E-3</v>
      </c>
      <c r="R433" s="154">
        <f>Q433*H433</f>
        <v>6.4846200000000007E-2</v>
      </c>
      <c r="S433" s="154">
        <v>0</v>
      </c>
      <c r="T433" s="155">
        <f>S433*H433</f>
        <v>0</v>
      </c>
      <c r="AR433" s="156" t="s">
        <v>323</v>
      </c>
      <c r="AT433" s="156" t="s">
        <v>240</v>
      </c>
      <c r="AU433" s="156" t="s">
        <v>91</v>
      </c>
      <c r="AY433" s="17" t="s">
        <v>144</v>
      </c>
      <c r="BE433" s="157">
        <f>IF(N433="základná",J433,0)</f>
        <v>0</v>
      </c>
      <c r="BF433" s="157">
        <f>IF(N433="znížená",J433,0)</f>
        <v>0</v>
      </c>
      <c r="BG433" s="157">
        <f>IF(N433="zákl. prenesená",J433,0)</f>
        <v>0</v>
      </c>
      <c r="BH433" s="157">
        <f>IF(N433="zníž. prenesená",J433,0)</f>
        <v>0</v>
      </c>
      <c r="BI433" s="157">
        <f>IF(N433="nulová",J433,0)</f>
        <v>0</v>
      </c>
      <c r="BJ433" s="17" t="s">
        <v>91</v>
      </c>
      <c r="BK433" s="157">
        <f>ROUND(I433*H433,2)</f>
        <v>0</v>
      </c>
      <c r="BL433" s="17" t="s">
        <v>301</v>
      </c>
      <c r="BM433" s="156" t="s">
        <v>790</v>
      </c>
    </row>
    <row r="434" spans="2:65" s="13" customFormat="1" ht="10">
      <c r="B434" s="165"/>
      <c r="D434" s="159" t="s">
        <v>153</v>
      </c>
      <c r="F434" s="167" t="s">
        <v>791</v>
      </c>
      <c r="H434" s="168">
        <v>29.21</v>
      </c>
      <c r="I434" s="169"/>
      <c r="L434" s="165"/>
      <c r="M434" s="170"/>
      <c r="T434" s="171"/>
      <c r="AT434" s="166" t="s">
        <v>153</v>
      </c>
      <c r="AU434" s="166" t="s">
        <v>91</v>
      </c>
      <c r="AV434" s="13" t="s">
        <v>91</v>
      </c>
      <c r="AW434" s="13" t="s">
        <v>3</v>
      </c>
      <c r="AX434" s="13" t="s">
        <v>83</v>
      </c>
      <c r="AY434" s="166" t="s">
        <v>144</v>
      </c>
    </row>
    <row r="435" spans="2:65" s="1" customFormat="1" ht="21.75" customHeight="1">
      <c r="B435" s="143"/>
      <c r="C435" s="144" t="s">
        <v>792</v>
      </c>
      <c r="D435" s="144" t="s">
        <v>147</v>
      </c>
      <c r="E435" s="145" t="s">
        <v>793</v>
      </c>
      <c r="F435" s="146" t="s">
        <v>794</v>
      </c>
      <c r="G435" s="147" t="s">
        <v>254</v>
      </c>
      <c r="H435" s="148">
        <v>14</v>
      </c>
      <c r="I435" s="149"/>
      <c r="J435" s="150">
        <f>ROUND(I435*H435,2)</f>
        <v>0</v>
      </c>
      <c r="K435" s="151"/>
      <c r="L435" s="32"/>
      <c r="M435" s="152" t="s">
        <v>1</v>
      </c>
      <c r="N435" s="153" t="s">
        <v>41</v>
      </c>
      <c r="P435" s="154">
        <f>O435*H435</f>
        <v>0</v>
      </c>
      <c r="Q435" s="154">
        <v>4.4999999999999999E-4</v>
      </c>
      <c r="R435" s="154">
        <f>Q435*H435</f>
        <v>6.3E-3</v>
      </c>
      <c r="S435" s="154">
        <v>0</v>
      </c>
      <c r="T435" s="155">
        <f>S435*H435</f>
        <v>0</v>
      </c>
      <c r="AR435" s="156" t="s">
        <v>301</v>
      </c>
      <c r="AT435" s="156" t="s">
        <v>147</v>
      </c>
      <c r="AU435" s="156" t="s">
        <v>91</v>
      </c>
      <c r="AY435" s="17" t="s">
        <v>144</v>
      </c>
      <c r="BE435" s="157">
        <f>IF(N435="základná",J435,0)</f>
        <v>0</v>
      </c>
      <c r="BF435" s="157">
        <f>IF(N435="znížená",J435,0)</f>
        <v>0</v>
      </c>
      <c r="BG435" s="157">
        <f>IF(N435="zákl. prenesená",J435,0)</f>
        <v>0</v>
      </c>
      <c r="BH435" s="157">
        <f>IF(N435="zníž. prenesená",J435,0)</f>
        <v>0</v>
      </c>
      <c r="BI435" s="157">
        <f>IF(N435="nulová",J435,0)</f>
        <v>0</v>
      </c>
      <c r="BJ435" s="17" t="s">
        <v>91</v>
      </c>
      <c r="BK435" s="157">
        <f>ROUND(I435*H435,2)</f>
        <v>0</v>
      </c>
      <c r="BL435" s="17" t="s">
        <v>301</v>
      </c>
      <c r="BM435" s="156" t="s">
        <v>795</v>
      </c>
    </row>
    <row r="436" spans="2:65" s="12" customFormat="1" ht="10">
      <c r="B436" s="158"/>
      <c r="D436" s="159" t="s">
        <v>153</v>
      </c>
      <c r="E436" s="160" t="s">
        <v>1</v>
      </c>
      <c r="F436" s="161" t="s">
        <v>751</v>
      </c>
      <c r="H436" s="160" t="s">
        <v>1</v>
      </c>
      <c r="I436" s="162"/>
      <c r="L436" s="158"/>
      <c r="M436" s="163"/>
      <c r="T436" s="164"/>
      <c r="AT436" s="160" t="s">
        <v>153</v>
      </c>
      <c r="AU436" s="160" t="s">
        <v>91</v>
      </c>
      <c r="AV436" s="12" t="s">
        <v>83</v>
      </c>
      <c r="AW436" s="12" t="s">
        <v>31</v>
      </c>
      <c r="AX436" s="12" t="s">
        <v>75</v>
      </c>
      <c r="AY436" s="160" t="s">
        <v>144</v>
      </c>
    </row>
    <row r="437" spans="2:65" s="13" customFormat="1" ht="10">
      <c r="B437" s="165"/>
      <c r="D437" s="159" t="s">
        <v>153</v>
      </c>
      <c r="E437" s="166" t="s">
        <v>1</v>
      </c>
      <c r="F437" s="167" t="s">
        <v>249</v>
      </c>
      <c r="H437" s="168">
        <v>9</v>
      </c>
      <c r="I437" s="169"/>
      <c r="L437" s="165"/>
      <c r="M437" s="170"/>
      <c r="T437" s="171"/>
      <c r="AT437" s="166" t="s">
        <v>153</v>
      </c>
      <c r="AU437" s="166" t="s">
        <v>91</v>
      </c>
      <c r="AV437" s="13" t="s">
        <v>91</v>
      </c>
      <c r="AW437" s="13" t="s">
        <v>31</v>
      </c>
      <c r="AX437" s="13" t="s">
        <v>75</v>
      </c>
      <c r="AY437" s="166" t="s">
        <v>144</v>
      </c>
    </row>
    <row r="438" spans="2:65" s="12" customFormat="1" ht="10">
      <c r="B438" s="158"/>
      <c r="D438" s="159" t="s">
        <v>153</v>
      </c>
      <c r="E438" s="160" t="s">
        <v>1</v>
      </c>
      <c r="F438" s="161" t="s">
        <v>752</v>
      </c>
      <c r="H438" s="160" t="s">
        <v>1</v>
      </c>
      <c r="I438" s="162"/>
      <c r="L438" s="158"/>
      <c r="M438" s="163"/>
      <c r="T438" s="164"/>
      <c r="AT438" s="160" t="s">
        <v>153</v>
      </c>
      <c r="AU438" s="160" t="s">
        <v>91</v>
      </c>
      <c r="AV438" s="12" t="s">
        <v>83</v>
      </c>
      <c r="AW438" s="12" t="s">
        <v>31</v>
      </c>
      <c r="AX438" s="12" t="s">
        <v>75</v>
      </c>
      <c r="AY438" s="160" t="s">
        <v>144</v>
      </c>
    </row>
    <row r="439" spans="2:65" s="13" customFormat="1" ht="10">
      <c r="B439" s="165"/>
      <c r="D439" s="159" t="s">
        <v>153</v>
      </c>
      <c r="E439" s="166" t="s">
        <v>1</v>
      </c>
      <c r="F439" s="167" t="s">
        <v>484</v>
      </c>
      <c r="H439" s="168">
        <v>5</v>
      </c>
      <c r="I439" s="169"/>
      <c r="L439" s="165"/>
      <c r="M439" s="170"/>
      <c r="T439" s="171"/>
      <c r="AT439" s="166" t="s">
        <v>153</v>
      </c>
      <c r="AU439" s="166" t="s">
        <v>91</v>
      </c>
      <c r="AV439" s="13" t="s">
        <v>91</v>
      </c>
      <c r="AW439" s="13" t="s">
        <v>31</v>
      </c>
      <c r="AX439" s="13" t="s">
        <v>75</v>
      </c>
      <c r="AY439" s="166" t="s">
        <v>144</v>
      </c>
    </row>
    <row r="440" spans="2:65" s="14" customFormat="1" ht="10">
      <c r="B440" s="172"/>
      <c r="D440" s="159" t="s">
        <v>153</v>
      </c>
      <c r="E440" s="173" t="s">
        <v>1</v>
      </c>
      <c r="F440" s="174" t="s">
        <v>156</v>
      </c>
      <c r="H440" s="175">
        <v>14</v>
      </c>
      <c r="I440" s="176"/>
      <c r="L440" s="172"/>
      <c r="M440" s="177"/>
      <c r="T440" s="178"/>
      <c r="AT440" s="173" t="s">
        <v>153</v>
      </c>
      <c r="AU440" s="173" t="s">
        <v>91</v>
      </c>
      <c r="AV440" s="14" t="s">
        <v>151</v>
      </c>
      <c r="AW440" s="14" t="s">
        <v>31</v>
      </c>
      <c r="AX440" s="14" t="s">
        <v>83</v>
      </c>
      <c r="AY440" s="173" t="s">
        <v>144</v>
      </c>
    </row>
    <row r="441" spans="2:65" s="1" customFormat="1" ht="44.25" customHeight="1">
      <c r="B441" s="143"/>
      <c r="C441" s="179" t="s">
        <v>796</v>
      </c>
      <c r="D441" s="179" t="s">
        <v>240</v>
      </c>
      <c r="E441" s="180" t="s">
        <v>797</v>
      </c>
      <c r="F441" s="181" t="s">
        <v>798</v>
      </c>
      <c r="G441" s="182" t="s">
        <v>254</v>
      </c>
      <c r="H441" s="183">
        <v>14</v>
      </c>
      <c r="I441" s="184"/>
      <c r="J441" s="185">
        <f>ROUND(I441*H441,2)</f>
        <v>0</v>
      </c>
      <c r="K441" s="186"/>
      <c r="L441" s="187"/>
      <c r="M441" s="188" t="s">
        <v>1</v>
      </c>
      <c r="N441" s="189" t="s">
        <v>41</v>
      </c>
      <c r="P441" s="154">
        <f>O441*H441</f>
        <v>0</v>
      </c>
      <c r="Q441" s="154">
        <v>1.4999999999999999E-2</v>
      </c>
      <c r="R441" s="154">
        <f>Q441*H441</f>
        <v>0.21</v>
      </c>
      <c r="S441" s="154">
        <v>0</v>
      </c>
      <c r="T441" s="155">
        <f>S441*H441</f>
        <v>0</v>
      </c>
      <c r="AR441" s="156" t="s">
        <v>323</v>
      </c>
      <c r="AT441" s="156" t="s">
        <v>240</v>
      </c>
      <c r="AU441" s="156" t="s">
        <v>91</v>
      </c>
      <c r="AY441" s="17" t="s">
        <v>144</v>
      </c>
      <c r="BE441" s="157">
        <f>IF(N441="základná",J441,0)</f>
        <v>0</v>
      </c>
      <c r="BF441" s="157">
        <f>IF(N441="znížená",J441,0)</f>
        <v>0</v>
      </c>
      <c r="BG441" s="157">
        <f>IF(N441="zákl. prenesená",J441,0)</f>
        <v>0</v>
      </c>
      <c r="BH441" s="157">
        <f>IF(N441="zníž. prenesená",J441,0)</f>
        <v>0</v>
      </c>
      <c r="BI441" s="157">
        <f>IF(N441="nulová",J441,0)</f>
        <v>0</v>
      </c>
      <c r="BJ441" s="17" t="s">
        <v>91</v>
      </c>
      <c r="BK441" s="157">
        <f>ROUND(I441*H441,2)</f>
        <v>0</v>
      </c>
      <c r="BL441" s="17" t="s">
        <v>301</v>
      </c>
      <c r="BM441" s="156" t="s">
        <v>799</v>
      </c>
    </row>
    <row r="442" spans="2:65" s="1" customFormat="1" ht="21.75" customHeight="1">
      <c r="B442" s="143"/>
      <c r="C442" s="144" t="s">
        <v>370</v>
      </c>
      <c r="D442" s="144" t="s">
        <v>147</v>
      </c>
      <c r="E442" s="145" t="s">
        <v>800</v>
      </c>
      <c r="F442" s="146" t="s">
        <v>801</v>
      </c>
      <c r="G442" s="147" t="s">
        <v>254</v>
      </c>
      <c r="H442" s="148">
        <v>1</v>
      </c>
      <c r="I442" s="149"/>
      <c r="J442" s="150">
        <f>ROUND(I442*H442,2)</f>
        <v>0</v>
      </c>
      <c r="K442" s="151"/>
      <c r="L442" s="32"/>
      <c r="M442" s="152" t="s">
        <v>1</v>
      </c>
      <c r="N442" s="153" t="s">
        <v>41</v>
      </c>
      <c r="P442" s="154">
        <f>O442*H442</f>
        <v>0</v>
      </c>
      <c r="Q442" s="154">
        <v>5.0000000000000001E-4</v>
      </c>
      <c r="R442" s="154">
        <f>Q442*H442</f>
        <v>5.0000000000000001E-4</v>
      </c>
      <c r="S442" s="154">
        <v>0</v>
      </c>
      <c r="T442" s="155">
        <f>S442*H442</f>
        <v>0</v>
      </c>
      <c r="AR442" s="156" t="s">
        <v>301</v>
      </c>
      <c r="AT442" s="156" t="s">
        <v>147</v>
      </c>
      <c r="AU442" s="156" t="s">
        <v>91</v>
      </c>
      <c r="AY442" s="17" t="s">
        <v>144</v>
      </c>
      <c r="BE442" s="157">
        <f>IF(N442="základná",J442,0)</f>
        <v>0</v>
      </c>
      <c r="BF442" s="157">
        <f>IF(N442="znížená",J442,0)</f>
        <v>0</v>
      </c>
      <c r="BG442" s="157">
        <f>IF(N442="zákl. prenesená",J442,0)</f>
        <v>0</v>
      </c>
      <c r="BH442" s="157">
        <f>IF(N442="zníž. prenesená",J442,0)</f>
        <v>0</v>
      </c>
      <c r="BI442" s="157">
        <f>IF(N442="nulová",J442,0)</f>
        <v>0</v>
      </c>
      <c r="BJ442" s="17" t="s">
        <v>91</v>
      </c>
      <c r="BK442" s="157">
        <f>ROUND(I442*H442,2)</f>
        <v>0</v>
      </c>
      <c r="BL442" s="17" t="s">
        <v>301</v>
      </c>
      <c r="BM442" s="156" t="s">
        <v>802</v>
      </c>
    </row>
    <row r="443" spans="2:65" s="12" customFormat="1" ht="10">
      <c r="B443" s="158"/>
      <c r="D443" s="159" t="s">
        <v>153</v>
      </c>
      <c r="E443" s="160" t="s">
        <v>1</v>
      </c>
      <c r="F443" s="161" t="s">
        <v>744</v>
      </c>
      <c r="H443" s="160" t="s">
        <v>1</v>
      </c>
      <c r="I443" s="162"/>
      <c r="L443" s="158"/>
      <c r="M443" s="163"/>
      <c r="T443" s="164"/>
      <c r="AT443" s="160" t="s">
        <v>153</v>
      </c>
      <c r="AU443" s="160" t="s">
        <v>91</v>
      </c>
      <c r="AV443" s="12" t="s">
        <v>83</v>
      </c>
      <c r="AW443" s="12" t="s">
        <v>31</v>
      </c>
      <c r="AX443" s="12" t="s">
        <v>75</v>
      </c>
      <c r="AY443" s="160" t="s">
        <v>144</v>
      </c>
    </row>
    <row r="444" spans="2:65" s="13" customFormat="1" ht="10">
      <c r="B444" s="165"/>
      <c r="D444" s="159" t="s">
        <v>153</v>
      </c>
      <c r="E444" s="166" t="s">
        <v>1</v>
      </c>
      <c r="F444" s="167" t="s">
        <v>83</v>
      </c>
      <c r="H444" s="168">
        <v>1</v>
      </c>
      <c r="I444" s="169"/>
      <c r="L444" s="165"/>
      <c r="M444" s="170"/>
      <c r="T444" s="171"/>
      <c r="AT444" s="166" t="s">
        <v>153</v>
      </c>
      <c r="AU444" s="166" t="s">
        <v>91</v>
      </c>
      <c r="AV444" s="13" t="s">
        <v>91</v>
      </c>
      <c r="AW444" s="13" t="s">
        <v>31</v>
      </c>
      <c r="AX444" s="13" t="s">
        <v>75</v>
      </c>
      <c r="AY444" s="166" t="s">
        <v>144</v>
      </c>
    </row>
    <row r="445" spans="2:65" s="14" customFormat="1" ht="10">
      <c r="B445" s="172"/>
      <c r="D445" s="159" t="s">
        <v>153</v>
      </c>
      <c r="E445" s="173" t="s">
        <v>1</v>
      </c>
      <c r="F445" s="174" t="s">
        <v>156</v>
      </c>
      <c r="H445" s="175">
        <v>1</v>
      </c>
      <c r="I445" s="176"/>
      <c r="L445" s="172"/>
      <c r="M445" s="177"/>
      <c r="T445" s="178"/>
      <c r="AT445" s="173" t="s">
        <v>153</v>
      </c>
      <c r="AU445" s="173" t="s">
        <v>91</v>
      </c>
      <c r="AV445" s="14" t="s">
        <v>151</v>
      </c>
      <c r="AW445" s="14" t="s">
        <v>31</v>
      </c>
      <c r="AX445" s="14" t="s">
        <v>83</v>
      </c>
      <c r="AY445" s="173" t="s">
        <v>144</v>
      </c>
    </row>
    <row r="446" spans="2:65" s="1" customFormat="1" ht="44.25" customHeight="1">
      <c r="B446" s="143"/>
      <c r="C446" s="179" t="s">
        <v>374</v>
      </c>
      <c r="D446" s="179" t="s">
        <v>240</v>
      </c>
      <c r="E446" s="180" t="s">
        <v>803</v>
      </c>
      <c r="F446" s="181" t="s">
        <v>804</v>
      </c>
      <c r="G446" s="182" t="s">
        <v>254</v>
      </c>
      <c r="H446" s="183">
        <v>1</v>
      </c>
      <c r="I446" s="184"/>
      <c r="J446" s="185">
        <f>ROUND(I446*H446,2)</f>
        <v>0</v>
      </c>
      <c r="K446" s="186"/>
      <c r="L446" s="187"/>
      <c r="M446" s="188" t="s">
        <v>1</v>
      </c>
      <c r="N446" s="189" t="s">
        <v>41</v>
      </c>
      <c r="P446" s="154">
        <f>O446*H446</f>
        <v>0</v>
      </c>
      <c r="Q446" s="154">
        <v>0.02</v>
      </c>
      <c r="R446" s="154">
        <f>Q446*H446</f>
        <v>0.02</v>
      </c>
      <c r="S446" s="154">
        <v>0</v>
      </c>
      <c r="T446" s="155">
        <f>S446*H446</f>
        <v>0</v>
      </c>
      <c r="AR446" s="156" t="s">
        <v>323</v>
      </c>
      <c r="AT446" s="156" t="s">
        <v>240</v>
      </c>
      <c r="AU446" s="156" t="s">
        <v>91</v>
      </c>
      <c r="AY446" s="17" t="s">
        <v>144</v>
      </c>
      <c r="BE446" s="157">
        <f>IF(N446="základná",J446,0)</f>
        <v>0</v>
      </c>
      <c r="BF446" s="157">
        <f>IF(N446="znížená",J446,0)</f>
        <v>0</v>
      </c>
      <c r="BG446" s="157">
        <f>IF(N446="zákl. prenesená",J446,0)</f>
        <v>0</v>
      </c>
      <c r="BH446" s="157">
        <f>IF(N446="zníž. prenesená",J446,0)</f>
        <v>0</v>
      </c>
      <c r="BI446" s="157">
        <f>IF(N446="nulová",J446,0)</f>
        <v>0</v>
      </c>
      <c r="BJ446" s="17" t="s">
        <v>91</v>
      </c>
      <c r="BK446" s="157">
        <f>ROUND(I446*H446,2)</f>
        <v>0</v>
      </c>
      <c r="BL446" s="17" t="s">
        <v>301</v>
      </c>
      <c r="BM446" s="156" t="s">
        <v>805</v>
      </c>
    </row>
    <row r="447" spans="2:65" s="11" customFormat="1" ht="22.75" customHeight="1">
      <c r="B447" s="131"/>
      <c r="D447" s="132" t="s">
        <v>74</v>
      </c>
      <c r="E447" s="141" t="s">
        <v>806</v>
      </c>
      <c r="F447" s="141" t="s">
        <v>807</v>
      </c>
      <c r="I447" s="134"/>
      <c r="J447" s="142">
        <f>BK447</f>
        <v>0</v>
      </c>
      <c r="L447" s="131"/>
      <c r="M447" s="136"/>
      <c r="P447" s="137">
        <f>SUM(P448:P465)</f>
        <v>0</v>
      </c>
      <c r="R447" s="137">
        <f>SUM(R448:R465)</f>
        <v>0.12488249999999999</v>
      </c>
      <c r="T447" s="138">
        <f>SUM(T448:T465)</f>
        <v>0</v>
      </c>
      <c r="AR447" s="132" t="s">
        <v>91</v>
      </c>
      <c r="AT447" s="139" t="s">
        <v>74</v>
      </c>
      <c r="AU447" s="139" t="s">
        <v>83</v>
      </c>
      <c r="AY447" s="132" t="s">
        <v>144</v>
      </c>
      <c r="BK447" s="140">
        <f>SUM(BK448:BK465)</f>
        <v>0</v>
      </c>
    </row>
    <row r="448" spans="2:65" s="1" customFormat="1" ht="24.15" customHeight="1">
      <c r="B448" s="143"/>
      <c r="C448" s="144" t="s">
        <v>808</v>
      </c>
      <c r="D448" s="144" t="s">
        <v>147</v>
      </c>
      <c r="E448" s="145" t="s">
        <v>809</v>
      </c>
      <c r="F448" s="146" t="s">
        <v>810</v>
      </c>
      <c r="G448" s="147" t="s">
        <v>269</v>
      </c>
      <c r="H448" s="148">
        <v>14.85</v>
      </c>
      <c r="I448" s="149"/>
      <c r="J448" s="150">
        <f>ROUND(I448*H448,2)</f>
        <v>0</v>
      </c>
      <c r="K448" s="151"/>
      <c r="L448" s="32"/>
      <c r="M448" s="152" t="s">
        <v>1</v>
      </c>
      <c r="N448" s="153" t="s">
        <v>41</v>
      </c>
      <c r="P448" s="154">
        <f>O448*H448</f>
        <v>0</v>
      </c>
      <c r="Q448" s="154">
        <v>5.0000000000000002E-5</v>
      </c>
      <c r="R448" s="154">
        <f>Q448*H448</f>
        <v>7.425E-4</v>
      </c>
      <c r="S448" s="154">
        <v>0</v>
      </c>
      <c r="T448" s="155">
        <f>S448*H448</f>
        <v>0</v>
      </c>
      <c r="AR448" s="156" t="s">
        <v>301</v>
      </c>
      <c r="AT448" s="156" t="s">
        <v>147</v>
      </c>
      <c r="AU448" s="156" t="s">
        <v>91</v>
      </c>
      <c r="AY448" s="17" t="s">
        <v>144</v>
      </c>
      <c r="BE448" s="157">
        <f>IF(N448="základná",J448,0)</f>
        <v>0</v>
      </c>
      <c r="BF448" s="157">
        <f>IF(N448="znížená",J448,0)</f>
        <v>0</v>
      </c>
      <c r="BG448" s="157">
        <f>IF(N448="zákl. prenesená",J448,0)</f>
        <v>0</v>
      </c>
      <c r="BH448" s="157">
        <f>IF(N448="zníž. prenesená",J448,0)</f>
        <v>0</v>
      </c>
      <c r="BI448" s="157">
        <f>IF(N448="nulová",J448,0)</f>
        <v>0</v>
      </c>
      <c r="BJ448" s="17" t="s">
        <v>91</v>
      </c>
      <c r="BK448" s="157">
        <f>ROUND(I448*H448,2)</f>
        <v>0</v>
      </c>
      <c r="BL448" s="17" t="s">
        <v>301</v>
      </c>
      <c r="BM448" s="156" t="s">
        <v>811</v>
      </c>
    </row>
    <row r="449" spans="2:65" s="12" customFormat="1" ht="10">
      <c r="B449" s="158"/>
      <c r="D449" s="159" t="s">
        <v>153</v>
      </c>
      <c r="E449" s="160" t="s">
        <v>1</v>
      </c>
      <c r="F449" s="161" t="s">
        <v>812</v>
      </c>
      <c r="H449" s="160" t="s">
        <v>1</v>
      </c>
      <c r="I449" s="162"/>
      <c r="L449" s="158"/>
      <c r="M449" s="163"/>
      <c r="T449" s="164"/>
      <c r="AT449" s="160" t="s">
        <v>153</v>
      </c>
      <c r="AU449" s="160" t="s">
        <v>91</v>
      </c>
      <c r="AV449" s="12" t="s">
        <v>83</v>
      </c>
      <c r="AW449" s="12" t="s">
        <v>31</v>
      </c>
      <c r="AX449" s="12" t="s">
        <v>75</v>
      </c>
      <c r="AY449" s="160" t="s">
        <v>144</v>
      </c>
    </row>
    <row r="450" spans="2:65" s="13" customFormat="1" ht="10">
      <c r="B450" s="165"/>
      <c r="D450" s="159" t="s">
        <v>153</v>
      </c>
      <c r="E450" s="166" t="s">
        <v>1</v>
      </c>
      <c r="F450" s="167" t="s">
        <v>763</v>
      </c>
      <c r="H450" s="168">
        <v>5.25</v>
      </c>
      <c r="I450" s="169"/>
      <c r="L450" s="165"/>
      <c r="M450" s="170"/>
      <c r="T450" s="171"/>
      <c r="AT450" s="166" t="s">
        <v>153</v>
      </c>
      <c r="AU450" s="166" t="s">
        <v>91</v>
      </c>
      <c r="AV450" s="13" t="s">
        <v>91</v>
      </c>
      <c r="AW450" s="13" t="s">
        <v>31</v>
      </c>
      <c r="AX450" s="13" t="s">
        <v>75</v>
      </c>
      <c r="AY450" s="166" t="s">
        <v>144</v>
      </c>
    </row>
    <row r="451" spans="2:65" s="13" customFormat="1" ht="10">
      <c r="B451" s="165"/>
      <c r="D451" s="159" t="s">
        <v>153</v>
      </c>
      <c r="E451" s="166" t="s">
        <v>1</v>
      </c>
      <c r="F451" s="167" t="s">
        <v>813</v>
      </c>
      <c r="H451" s="168">
        <v>6</v>
      </c>
      <c r="I451" s="169"/>
      <c r="L451" s="165"/>
      <c r="M451" s="170"/>
      <c r="T451" s="171"/>
      <c r="AT451" s="166" t="s">
        <v>153</v>
      </c>
      <c r="AU451" s="166" t="s">
        <v>91</v>
      </c>
      <c r="AV451" s="13" t="s">
        <v>91</v>
      </c>
      <c r="AW451" s="13" t="s">
        <v>31</v>
      </c>
      <c r="AX451" s="13" t="s">
        <v>75</v>
      </c>
      <c r="AY451" s="166" t="s">
        <v>144</v>
      </c>
    </row>
    <row r="452" spans="2:65" s="13" customFormat="1" ht="10">
      <c r="B452" s="165"/>
      <c r="D452" s="159" t="s">
        <v>153</v>
      </c>
      <c r="E452" s="166" t="s">
        <v>1</v>
      </c>
      <c r="F452" s="167" t="s">
        <v>814</v>
      </c>
      <c r="H452" s="168">
        <v>3.6</v>
      </c>
      <c r="I452" s="169"/>
      <c r="L452" s="165"/>
      <c r="M452" s="170"/>
      <c r="T452" s="171"/>
      <c r="AT452" s="166" t="s">
        <v>153</v>
      </c>
      <c r="AU452" s="166" t="s">
        <v>91</v>
      </c>
      <c r="AV452" s="13" t="s">
        <v>91</v>
      </c>
      <c r="AW452" s="13" t="s">
        <v>31</v>
      </c>
      <c r="AX452" s="13" t="s">
        <v>75</v>
      </c>
      <c r="AY452" s="166" t="s">
        <v>144</v>
      </c>
    </row>
    <row r="453" spans="2:65" s="14" customFormat="1" ht="10">
      <c r="B453" s="172"/>
      <c r="D453" s="159" t="s">
        <v>153</v>
      </c>
      <c r="E453" s="173" t="s">
        <v>1</v>
      </c>
      <c r="F453" s="174" t="s">
        <v>156</v>
      </c>
      <c r="H453" s="175">
        <v>14.85</v>
      </c>
      <c r="I453" s="176"/>
      <c r="L453" s="172"/>
      <c r="M453" s="177"/>
      <c r="T453" s="178"/>
      <c r="AT453" s="173" t="s">
        <v>153</v>
      </c>
      <c r="AU453" s="173" t="s">
        <v>91</v>
      </c>
      <c r="AV453" s="14" t="s">
        <v>151</v>
      </c>
      <c r="AW453" s="14" t="s">
        <v>31</v>
      </c>
      <c r="AX453" s="14" t="s">
        <v>83</v>
      </c>
      <c r="AY453" s="173" t="s">
        <v>144</v>
      </c>
    </row>
    <row r="454" spans="2:65" s="1" customFormat="1" ht="24.15" customHeight="1">
      <c r="B454" s="143"/>
      <c r="C454" s="179" t="s">
        <v>815</v>
      </c>
      <c r="D454" s="179" t="s">
        <v>240</v>
      </c>
      <c r="E454" s="180" t="s">
        <v>816</v>
      </c>
      <c r="F454" s="181" t="s">
        <v>817</v>
      </c>
      <c r="G454" s="182" t="s">
        <v>269</v>
      </c>
      <c r="H454" s="183">
        <v>14.85</v>
      </c>
      <c r="I454" s="184"/>
      <c r="J454" s="185">
        <f>ROUND(I454*H454,2)</f>
        <v>0</v>
      </c>
      <c r="K454" s="186"/>
      <c r="L454" s="187"/>
      <c r="M454" s="188" t="s">
        <v>1</v>
      </c>
      <c r="N454" s="189" t="s">
        <v>41</v>
      </c>
      <c r="P454" s="154">
        <f>O454*H454</f>
        <v>0</v>
      </c>
      <c r="Q454" s="154">
        <v>1.1999999999999999E-3</v>
      </c>
      <c r="R454" s="154">
        <f>Q454*H454</f>
        <v>1.7819999999999999E-2</v>
      </c>
      <c r="S454" s="154">
        <v>0</v>
      </c>
      <c r="T454" s="155">
        <f>S454*H454</f>
        <v>0</v>
      </c>
      <c r="AR454" s="156" t="s">
        <v>323</v>
      </c>
      <c r="AT454" s="156" t="s">
        <v>240</v>
      </c>
      <c r="AU454" s="156" t="s">
        <v>91</v>
      </c>
      <c r="AY454" s="17" t="s">
        <v>144</v>
      </c>
      <c r="BE454" s="157">
        <f>IF(N454="základná",J454,0)</f>
        <v>0</v>
      </c>
      <c r="BF454" s="157">
        <f>IF(N454="znížená",J454,0)</f>
        <v>0</v>
      </c>
      <c r="BG454" s="157">
        <f>IF(N454="zákl. prenesená",J454,0)</f>
        <v>0</v>
      </c>
      <c r="BH454" s="157">
        <f>IF(N454="zníž. prenesená",J454,0)</f>
        <v>0</v>
      </c>
      <c r="BI454" s="157">
        <f>IF(N454="nulová",J454,0)</f>
        <v>0</v>
      </c>
      <c r="BJ454" s="17" t="s">
        <v>91</v>
      </c>
      <c r="BK454" s="157">
        <f>ROUND(I454*H454,2)</f>
        <v>0</v>
      </c>
      <c r="BL454" s="17" t="s">
        <v>301</v>
      </c>
      <c r="BM454" s="156" t="s">
        <v>818</v>
      </c>
    </row>
    <row r="455" spans="2:65" s="1" customFormat="1" ht="37.75" customHeight="1">
      <c r="B455" s="143"/>
      <c r="C455" s="144" t="s">
        <v>819</v>
      </c>
      <c r="D455" s="144" t="s">
        <v>147</v>
      </c>
      <c r="E455" s="145" t="s">
        <v>820</v>
      </c>
      <c r="F455" s="146" t="s">
        <v>821</v>
      </c>
      <c r="G455" s="147" t="s">
        <v>254</v>
      </c>
      <c r="H455" s="148">
        <v>1</v>
      </c>
      <c r="I455" s="149"/>
      <c r="J455" s="150">
        <f>ROUND(I455*H455,2)</f>
        <v>0</v>
      </c>
      <c r="K455" s="151"/>
      <c r="L455" s="32"/>
      <c r="M455" s="152" t="s">
        <v>1</v>
      </c>
      <c r="N455" s="153" t="s">
        <v>41</v>
      </c>
      <c r="P455" s="154">
        <f>O455*H455</f>
        <v>0</v>
      </c>
      <c r="Q455" s="154">
        <v>0</v>
      </c>
      <c r="R455" s="154">
        <f>Q455*H455</f>
        <v>0</v>
      </c>
      <c r="S455" s="154">
        <v>0</v>
      </c>
      <c r="T455" s="155">
        <f>S455*H455</f>
        <v>0</v>
      </c>
      <c r="AR455" s="156" t="s">
        <v>301</v>
      </c>
      <c r="AT455" s="156" t="s">
        <v>147</v>
      </c>
      <c r="AU455" s="156" t="s">
        <v>91</v>
      </c>
      <c r="AY455" s="17" t="s">
        <v>144</v>
      </c>
      <c r="BE455" s="157">
        <f>IF(N455="základná",J455,0)</f>
        <v>0</v>
      </c>
      <c r="BF455" s="157">
        <f>IF(N455="znížená",J455,0)</f>
        <v>0</v>
      </c>
      <c r="BG455" s="157">
        <f>IF(N455="zákl. prenesená",J455,0)</f>
        <v>0</v>
      </c>
      <c r="BH455" s="157">
        <f>IF(N455="zníž. prenesená",J455,0)</f>
        <v>0</v>
      </c>
      <c r="BI455" s="157">
        <f>IF(N455="nulová",J455,0)</f>
        <v>0</v>
      </c>
      <c r="BJ455" s="17" t="s">
        <v>91</v>
      </c>
      <c r="BK455" s="157">
        <f>ROUND(I455*H455,2)</f>
        <v>0</v>
      </c>
      <c r="BL455" s="17" t="s">
        <v>301</v>
      </c>
      <c r="BM455" s="156" t="s">
        <v>822</v>
      </c>
    </row>
    <row r="456" spans="2:65" s="12" customFormat="1" ht="10">
      <c r="B456" s="158"/>
      <c r="D456" s="159" t="s">
        <v>153</v>
      </c>
      <c r="E456" s="160" t="s">
        <v>1</v>
      </c>
      <c r="F456" s="161" t="s">
        <v>364</v>
      </c>
      <c r="H456" s="160" t="s">
        <v>1</v>
      </c>
      <c r="I456" s="162"/>
      <c r="L456" s="158"/>
      <c r="M456" s="163"/>
      <c r="T456" s="164"/>
      <c r="AT456" s="160" t="s">
        <v>153</v>
      </c>
      <c r="AU456" s="160" t="s">
        <v>91</v>
      </c>
      <c r="AV456" s="12" t="s">
        <v>83</v>
      </c>
      <c r="AW456" s="12" t="s">
        <v>31</v>
      </c>
      <c r="AX456" s="12" t="s">
        <v>75</v>
      </c>
      <c r="AY456" s="160" t="s">
        <v>144</v>
      </c>
    </row>
    <row r="457" spans="2:65" s="13" customFormat="1" ht="10">
      <c r="B457" s="165"/>
      <c r="D457" s="159" t="s">
        <v>153</v>
      </c>
      <c r="E457" s="166" t="s">
        <v>1</v>
      </c>
      <c r="F457" s="167" t="s">
        <v>83</v>
      </c>
      <c r="H457" s="168">
        <v>1</v>
      </c>
      <c r="I457" s="169"/>
      <c r="L457" s="165"/>
      <c r="M457" s="170"/>
      <c r="T457" s="171"/>
      <c r="AT457" s="166" t="s">
        <v>153</v>
      </c>
      <c r="AU457" s="166" t="s">
        <v>91</v>
      </c>
      <c r="AV457" s="13" t="s">
        <v>91</v>
      </c>
      <c r="AW457" s="13" t="s">
        <v>31</v>
      </c>
      <c r="AX457" s="13" t="s">
        <v>75</v>
      </c>
      <c r="AY457" s="166" t="s">
        <v>144</v>
      </c>
    </row>
    <row r="458" spans="2:65" s="14" customFormat="1" ht="10">
      <c r="B458" s="172"/>
      <c r="D458" s="159" t="s">
        <v>153</v>
      </c>
      <c r="E458" s="173" t="s">
        <v>1</v>
      </c>
      <c r="F458" s="174" t="s">
        <v>156</v>
      </c>
      <c r="H458" s="175">
        <v>1</v>
      </c>
      <c r="I458" s="176"/>
      <c r="L458" s="172"/>
      <c r="M458" s="177"/>
      <c r="T458" s="178"/>
      <c r="AT458" s="173" t="s">
        <v>153</v>
      </c>
      <c r="AU458" s="173" t="s">
        <v>91</v>
      </c>
      <c r="AV458" s="14" t="s">
        <v>151</v>
      </c>
      <c r="AW458" s="14" t="s">
        <v>31</v>
      </c>
      <c r="AX458" s="14" t="s">
        <v>83</v>
      </c>
      <c r="AY458" s="173" t="s">
        <v>144</v>
      </c>
    </row>
    <row r="459" spans="2:65" s="1" customFormat="1" ht="24.15" customHeight="1">
      <c r="B459" s="143"/>
      <c r="C459" s="179" t="s">
        <v>823</v>
      </c>
      <c r="D459" s="179" t="s">
        <v>240</v>
      </c>
      <c r="E459" s="180" t="s">
        <v>824</v>
      </c>
      <c r="F459" s="181" t="s">
        <v>825</v>
      </c>
      <c r="G459" s="182" t="s">
        <v>254</v>
      </c>
      <c r="H459" s="183">
        <v>1</v>
      </c>
      <c r="I459" s="184"/>
      <c r="J459" s="185">
        <f>ROUND(I459*H459,2)</f>
        <v>0</v>
      </c>
      <c r="K459" s="186"/>
      <c r="L459" s="187"/>
      <c r="M459" s="188" t="s">
        <v>1</v>
      </c>
      <c r="N459" s="189" t="s">
        <v>41</v>
      </c>
      <c r="P459" s="154">
        <f>O459*H459</f>
        <v>0</v>
      </c>
      <c r="Q459" s="154">
        <v>1E-3</v>
      </c>
      <c r="R459" s="154">
        <f>Q459*H459</f>
        <v>1E-3</v>
      </c>
      <c r="S459" s="154">
        <v>0</v>
      </c>
      <c r="T459" s="155">
        <f>S459*H459</f>
        <v>0</v>
      </c>
      <c r="AR459" s="156" t="s">
        <v>323</v>
      </c>
      <c r="AT459" s="156" t="s">
        <v>240</v>
      </c>
      <c r="AU459" s="156" t="s">
        <v>91</v>
      </c>
      <c r="AY459" s="17" t="s">
        <v>144</v>
      </c>
      <c r="BE459" s="157">
        <f>IF(N459="základná",J459,0)</f>
        <v>0</v>
      </c>
      <c r="BF459" s="157">
        <f>IF(N459="znížená",J459,0)</f>
        <v>0</v>
      </c>
      <c r="BG459" s="157">
        <f>IF(N459="zákl. prenesená",J459,0)</f>
        <v>0</v>
      </c>
      <c r="BH459" s="157">
        <f>IF(N459="zníž. prenesená",J459,0)</f>
        <v>0</v>
      </c>
      <c r="BI459" s="157">
        <f>IF(N459="nulová",J459,0)</f>
        <v>0</v>
      </c>
      <c r="BJ459" s="17" t="s">
        <v>91</v>
      </c>
      <c r="BK459" s="157">
        <f>ROUND(I459*H459,2)</f>
        <v>0</v>
      </c>
      <c r="BL459" s="17" t="s">
        <v>301</v>
      </c>
      <c r="BM459" s="156" t="s">
        <v>826</v>
      </c>
    </row>
    <row r="460" spans="2:65" s="1" customFormat="1" ht="24.15" customHeight="1">
      <c r="B460" s="143"/>
      <c r="C460" s="179" t="s">
        <v>827</v>
      </c>
      <c r="D460" s="179" t="s">
        <v>240</v>
      </c>
      <c r="E460" s="180" t="s">
        <v>828</v>
      </c>
      <c r="F460" s="181" t="s">
        <v>829</v>
      </c>
      <c r="G460" s="182" t="s">
        <v>254</v>
      </c>
      <c r="H460" s="183">
        <v>1</v>
      </c>
      <c r="I460" s="184"/>
      <c r="J460" s="185">
        <f>ROUND(I460*H460,2)</f>
        <v>0</v>
      </c>
      <c r="K460" s="186"/>
      <c r="L460" s="187"/>
      <c r="M460" s="188" t="s">
        <v>1</v>
      </c>
      <c r="N460" s="189" t="s">
        <v>41</v>
      </c>
      <c r="P460" s="154">
        <f>O460*H460</f>
        <v>0</v>
      </c>
      <c r="Q460" s="154">
        <v>8.4379999999999997E-2</v>
      </c>
      <c r="R460" s="154">
        <f>Q460*H460</f>
        <v>8.4379999999999997E-2</v>
      </c>
      <c r="S460" s="154">
        <v>0</v>
      </c>
      <c r="T460" s="155">
        <f>S460*H460</f>
        <v>0</v>
      </c>
      <c r="AR460" s="156" t="s">
        <v>323</v>
      </c>
      <c r="AT460" s="156" t="s">
        <v>240</v>
      </c>
      <c r="AU460" s="156" t="s">
        <v>91</v>
      </c>
      <c r="AY460" s="17" t="s">
        <v>144</v>
      </c>
      <c r="BE460" s="157">
        <f>IF(N460="základná",J460,0)</f>
        <v>0</v>
      </c>
      <c r="BF460" s="157">
        <f>IF(N460="znížená",J460,0)</f>
        <v>0</v>
      </c>
      <c r="BG460" s="157">
        <f>IF(N460="zákl. prenesená",J460,0)</f>
        <v>0</v>
      </c>
      <c r="BH460" s="157">
        <f>IF(N460="zníž. prenesená",J460,0)</f>
        <v>0</v>
      </c>
      <c r="BI460" s="157">
        <f>IF(N460="nulová",J460,0)</f>
        <v>0</v>
      </c>
      <c r="BJ460" s="17" t="s">
        <v>91</v>
      </c>
      <c r="BK460" s="157">
        <f>ROUND(I460*H460,2)</f>
        <v>0</v>
      </c>
      <c r="BL460" s="17" t="s">
        <v>301</v>
      </c>
      <c r="BM460" s="156" t="s">
        <v>830</v>
      </c>
    </row>
    <row r="461" spans="2:65" s="1" customFormat="1" ht="21.75" customHeight="1">
      <c r="B461" s="143"/>
      <c r="C461" s="144" t="s">
        <v>831</v>
      </c>
      <c r="D461" s="144" t="s">
        <v>147</v>
      </c>
      <c r="E461" s="145" t="s">
        <v>832</v>
      </c>
      <c r="F461" s="146" t="s">
        <v>833</v>
      </c>
      <c r="G461" s="147" t="s">
        <v>254</v>
      </c>
      <c r="H461" s="148">
        <v>1</v>
      </c>
      <c r="I461" s="149"/>
      <c r="J461" s="150">
        <f>ROUND(I461*H461,2)</f>
        <v>0</v>
      </c>
      <c r="K461" s="151"/>
      <c r="L461" s="32"/>
      <c r="M461" s="152" t="s">
        <v>1</v>
      </c>
      <c r="N461" s="153" t="s">
        <v>41</v>
      </c>
      <c r="P461" s="154">
        <f>O461*H461</f>
        <v>0</v>
      </c>
      <c r="Q461" s="154">
        <v>1.094E-2</v>
      </c>
      <c r="R461" s="154">
        <f>Q461*H461</f>
        <v>1.094E-2</v>
      </c>
      <c r="S461" s="154">
        <v>0</v>
      </c>
      <c r="T461" s="155">
        <f>S461*H461</f>
        <v>0</v>
      </c>
      <c r="AR461" s="156" t="s">
        <v>301</v>
      </c>
      <c r="AT461" s="156" t="s">
        <v>147</v>
      </c>
      <c r="AU461" s="156" t="s">
        <v>91</v>
      </c>
      <c r="AY461" s="17" t="s">
        <v>144</v>
      </c>
      <c r="BE461" s="157">
        <f>IF(N461="základná",J461,0)</f>
        <v>0</v>
      </c>
      <c r="BF461" s="157">
        <f>IF(N461="znížená",J461,0)</f>
        <v>0</v>
      </c>
      <c r="BG461" s="157">
        <f>IF(N461="zákl. prenesená",J461,0)</f>
        <v>0</v>
      </c>
      <c r="BH461" s="157">
        <f>IF(N461="zníž. prenesená",J461,0)</f>
        <v>0</v>
      </c>
      <c r="BI461" s="157">
        <f>IF(N461="nulová",J461,0)</f>
        <v>0</v>
      </c>
      <c r="BJ461" s="17" t="s">
        <v>91</v>
      </c>
      <c r="BK461" s="157">
        <f>ROUND(I461*H461,2)</f>
        <v>0</v>
      </c>
      <c r="BL461" s="17" t="s">
        <v>301</v>
      </c>
      <c r="BM461" s="156" t="s">
        <v>834</v>
      </c>
    </row>
    <row r="462" spans="2:65" s="12" customFormat="1" ht="10">
      <c r="B462" s="158"/>
      <c r="D462" s="159" t="s">
        <v>153</v>
      </c>
      <c r="E462" s="160" t="s">
        <v>1</v>
      </c>
      <c r="F462" s="161" t="s">
        <v>364</v>
      </c>
      <c r="H462" s="160" t="s">
        <v>1</v>
      </c>
      <c r="I462" s="162"/>
      <c r="L462" s="158"/>
      <c r="M462" s="163"/>
      <c r="T462" s="164"/>
      <c r="AT462" s="160" t="s">
        <v>153</v>
      </c>
      <c r="AU462" s="160" t="s">
        <v>91</v>
      </c>
      <c r="AV462" s="12" t="s">
        <v>83</v>
      </c>
      <c r="AW462" s="12" t="s">
        <v>31</v>
      </c>
      <c r="AX462" s="12" t="s">
        <v>75</v>
      </c>
      <c r="AY462" s="160" t="s">
        <v>144</v>
      </c>
    </row>
    <row r="463" spans="2:65" s="13" customFormat="1" ht="10">
      <c r="B463" s="165"/>
      <c r="D463" s="159" t="s">
        <v>153</v>
      </c>
      <c r="E463" s="166" t="s">
        <v>1</v>
      </c>
      <c r="F463" s="167" t="s">
        <v>83</v>
      </c>
      <c r="H463" s="168">
        <v>1</v>
      </c>
      <c r="I463" s="169"/>
      <c r="L463" s="165"/>
      <c r="M463" s="170"/>
      <c r="T463" s="171"/>
      <c r="AT463" s="166" t="s">
        <v>153</v>
      </c>
      <c r="AU463" s="166" t="s">
        <v>91</v>
      </c>
      <c r="AV463" s="13" t="s">
        <v>91</v>
      </c>
      <c r="AW463" s="13" t="s">
        <v>31</v>
      </c>
      <c r="AX463" s="13" t="s">
        <v>75</v>
      </c>
      <c r="AY463" s="166" t="s">
        <v>144</v>
      </c>
    </row>
    <row r="464" spans="2:65" s="14" customFormat="1" ht="10">
      <c r="B464" s="172"/>
      <c r="D464" s="159" t="s">
        <v>153</v>
      </c>
      <c r="E464" s="173" t="s">
        <v>1</v>
      </c>
      <c r="F464" s="174" t="s">
        <v>156</v>
      </c>
      <c r="H464" s="175">
        <v>1</v>
      </c>
      <c r="I464" s="176"/>
      <c r="L464" s="172"/>
      <c r="M464" s="177"/>
      <c r="T464" s="178"/>
      <c r="AT464" s="173" t="s">
        <v>153</v>
      </c>
      <c r="AU464" s="173" t="s">
        <v>91</v>
      </c>
      <c r="AV464" s="14" t="s">
        <v>151</v>
      </c>
      <c r="AW464" s="14" t="s">
        <v>31</v>
      </c>
      <c r="AX464" s="14" t="s">
        <v>83</v>
      </c>
      <c r="AY464" s="173" t="s">
        <v>144</v>
      </c>
    </row>
    <row r="465" spans="2:65" s="1" customFormat="1" ht="33" customHeight="1">
      <c r="B465" s="143"/>
      <c r="C465" s="179" t="s">
        <v>594</v>
      </c>
      <c r="D465" s="179" t="s">
        <v>240</v>
      </c>
      <c r="E465" s="180" t="s">
        <v>835</v>
      </c>
      <c r="F465" s="181" t="s">
        <v>836</v>
      </c>
      <c r="G465" s="182" t="s">
        <v>254</v>
      </c>
      <c r="H465" s="183">
        <v>1</v>
      </c>
      <c r="I465" s="184"/>
      <c r="J465" s="185">
        <f>ROUND(I465*H465,2)</f>
        <v>0</v>
      </c>
      <c r="K465" s="186"/>
      <c r="L465" s="187"/>
      <c r="M465" s="188" t="s">
        <v>1</v>
      </c>
      <c r="N465" s="189" t="s">
        <v>41</v>
      </c>
      <c r="P465" s="154">
        <f>O465*H465</f>
        <v>0</v>
      </c>
      <c r="Q465" s="154">
        <v>0.01</v>
      </c>
      <c r="R465" s="154">
        <f>Q465*H465</f>
        <v>0.01</v>
      </c>
      <c r="S465" s="154">
        <v>0</v>
      </c>
      <c r="T465" s="155">
        <f>S465*H465</f>
        <v>0</v>
      </c>
      <c r="AR465" s="156" t="s">
        <v>323</v>
      </c>
      <c r="AT465" s="156" t="s">
        <v>240</v>
      </c>
      <c r="AU465" s="156" t="s">
        <v>91</v>
      </c>
      <c r="AY465" s="17" t="s">
        <v>144</v>
      </c>
      <c r="BE465" s="157">
        <f>IF(N465="základná",J465,0)</f>
        <v>0</v>
      </c>
      <c r="BF465" s="157">
        <f>IF(N465="znížená",J465,0)</f>
        <v>0</v>
      </c>
      <c r="BG465" s="157">
        <f>IF(N465="zákl. prenesená",J465,0)</f>
        <v>0</v>
      </c>
      <c r="BH465" s="157">
        <f>IF(N465="zníž. prenesená",J465,0)</f>
        <v>0</v>
      </c>
      <c r="BI465" s="157">
        <f>IF(N465="nulová",J465,0)</f>
        <v>0</v>
      </c>
      <c r="BJ465" s="17" t="s">
        <v>91</v>
      </c>
      <c r="BK465" s="157">
        <f>ROUND(I465*H465,2)</f>
        <v>0</v>
      </c>
      <c r="BL465" s="17" t="s">
        <v>301</v>
      </c>
      <c r="BM465" s="156" t="s">
        <v>837</v>
      </c>
    </row>
    <row r="466" spans="2:65" s="11" customFormat="1" ht="22.75" customHeight="1">
      <c r="B466" s="131"/>
      <c r="D466" s="132" t="s">
        <v>74</v>
      </c>
      <c r="E466" s="141" t="s">
        <v>838</v>
      </c>
      <c r="F466" s="141" t="s">
        <v>839</v>
      </c>
      <c r="I466" s="134"/>
      <c r="J466" s="142">
        <f>BK466</f>
        <v>0</v>
      </c>
      <c r="L466" s="131"/>
      <c r="M466" s="136"/>
      <c r="P466" s="137">
        <f>SUM(P467:P487)</f>
        <v>0</v>
      </c>
      <c r="R466" s="137">
        <f>SUM(R467:R487)</f>
        <v>2.8608265400000001</v>
      </c>
      <c r="T466" s="138">
        <f>SUM(T467:T487)</f>
        <v>0</v>
      </c>
      <c r="AR466" s="132" t="s">
        <v>91</v>
      </c>
      <c r="AT466" s="139" t="s">
        <v>74</v>
      </c>
      <c r="AU466" s="139" t="s">
        <v>83</v>
      </c>
      <c r="AY466" s="132" t="s">
        <v>144</v>
      </c>
      <c r="BK466" s="140">
        <f>SUM(BK467:BK487)</f>
        <v>0</v>
      </c>
    </row>
    <row r="467" spans="2:65" s="1" customFormat="1" ht="24.15" customHeight="1">
      <c r="B467" s="143"/>
      <c r="C467" s="144" t="s">
        <v>840</v>
      </c>
      <c r="D467" s="144" t="s">
        <v>147</v>
      </c>
      <c r="E467" s="145" t="s">
        <v>841</v>
      </c>
      <c r="F467" s="146" t="s">
        <v>842</v>
      </c>
      <c r="G467" s="147" t="s">
        <v>201</v>
      </c>
      <c r="H467" s="148">
        <v>41.23</v>
      </c>
      <c r="I467" s="149"/>
      <c r="J467" s="150">
        <f>ROUND(I467*H467,2)</f>
        <v>0</v>
      </c>
      <c r="K467" s="151"/>
      <c r="L467" s="32"/>
      <c r="M467" s="152" t="s">
        <v>1</v>
      </c>
      <c r="N467" s="153" t="s">
        <v>41</v>
      </c>
      <c r="P467" s="154">
        <f>O467*H467</f>
        <v>0</v>
      </c>
      <c r="Q467" s="154">
        <v>4.4420000000000001E-2</v>
      </c>
      <c r="R467" s="154">
        <f>Q467*H467</f>
        <v>1.8314366</v>
      </c>
      <c r="S467" s="154">
        <v>0</v>
      </c>
      <c r="T467" s="155">
        <f>S467*H467</f>
        <v>0</v>
      </c>
      <c r="AR467" s="156" t="s">
        <v>301</v>
      </c>
      <c r="AT467" s="156" t="s">
        <v>147</v>
      </c>
      <c r="AU467" s="156" t="s">
        <v>91</v>
      </c>
      <c r="AY467" s="17" t="s">
        <v>144</v>
      </c>
      <c r="BE467" s="157">
        <f>IF(N467="základná",J467,0)</f>
        <v>0</v>
      </c>
      <c r="BF467" s="157">
        <f>IF(N467="znížená",J467,0)</f>
        <v>0</v>
      </c>
      <c r="BG467" s="157">
        <f>IF(N467="zákl. prenesená",J467,0)</f>
        <v>0</v>
      </c>
      <c r="BH467" s="157">
        <f>IF(N467="zníž. prenesená",J467,0)</f>
        <v>0</v>
      </c>
      <c r="BI467" s="157">
        <f>IF(N467="nulová",J467,0)</f>
        <v>0</v>
      </c>
      <c r="BJ467" s="17" t="s">
        <v>91</v>
      </c>
      <c r="BK467" s="157">
        <f>ROUND(I467*H467,2)</f>
        <v>0</v>
      </c>
      <c r="BL467" s="17" t="s">
        <v>301</v>
      </c>
      <c r="BM467" s="156" t="s">
        <v>843</v>
      </c>
    </row>
    <row r="468" spans="2:65" s="12" customFormat="1" ht="10">
      <c r="B468" s="158"/>
      <c r="D468" s="159" t="s">
        <v>153</v>
      </c>
      <c r="E468" s="160" t="s">
        <v>1</v>
      </c>
      <c r="F468" s="161" t="s">
        <v>522</v>
      </c>
      <c r="H468" s="160" t="s">
        <v>1</v>
      </c>
      <c r="I468" s="162"/>
      <c r="L468" s="158"/>
      <c r="M468" s="163"/>
      <c r="T468" s="164"/>
      <c r="AT468" s="160" t="s">
        <v>153</v>
      </c>
      <c r="AU468" s="160" t="s">
        <v>91</v>
      </c>
      <c r="AV468" s="12" t="s">
        <v>83</v>
      </c>
      <c r="AW468" s="12" t="s">
        <v>31</v>
      </c>
      <c r="AX468" s="12" t="s">
        <v>75</v>
      </c>
      <c r="AY468" s="160" t="s">
        <v>144</v>
      </c>
    </row>
    <row r="469" spans="2:65" s="13" customFormat="1" ht="10">
      <c r="B469" s="165"/>
      <c r="D469" s="159" t="s">
        <v>153</v>
      </c>
      <c r="E469" s="166" t="s">
        <v>1</v>
      </c>
      <c r="F469" s="167" t="s">
        <v>523</v>
      </c>
      <c r="H469" s="168">
        <v>11.91</v>
      </c>
      <c r="I469" s="169"/>
      <c r="L469" s="165"/>
      <c r="M469" s="170"/>
      <c r="T469" s="171"/>
      <c r="AT469" s="166" t="s">
        <v>153</v>
      </c>
      <c r="AU469" s="166" t="s">
        <v>91</v>
      </c>
      <c r="AV469" s="13" t="s">
        <v>91</v>
      </c>
      <c r="AW469" s="13" t="s">
        <v>31</v>
      </c>
      <c r="AX469" s="13" t="s">
        <v>75</v>
      </c>
      <c r="AY469" s="166" t="s">
        <v>144</v>
      </c>
    </row>
    <row r="470" spans="2:65" s="12" customFormat="1" ht="10">
      <c r="B470" s="158"/>
      <c r="D470" s="159" t="s">
        <v>153</v>
      </c>
      <c r="E470" s="160" t="s">
        <v>1</v>
      </c>
      <c r="F470" s="161" t="s">
        <v>524</v>
      </c>
      <c r="H470" s="160" t="s">
        <v>1</v>
      </c>
      <c r="I470" s="162"/>
      <c r="L470" s="158"/>
      <c r="M470" s="163"/>
      <c r="T470" s="164"/>
      <c r="AT470" s="160" t="s">
        <v>153</v>
      </c>
      <c r="AU470" s="160" t="s">
        <v>91</v>
      </c>
      <c r="AV470" s="12" t="s">
        <v>83</v>
      </c>
      <c r="AW470" s="12" t="s">
        <v>31</v>
      </c>
      <c r="AX470" s="12" t="s">
        <v>75</v>
      </c>
      <c r="AY470" s="160" t="s">
        <v>144</v>
      </c>
    </row>
    <row r="471" spans="2:65" s="13" customFormat="1" ht="10">
      <c r="B471" s="165"/>
      <c r="D471" s="159" t="s">
        <v>153</v>
      </c>
      <c r="E471" s="166" t="s">
        <v>1</v>
      </c>
      <c r="F471" s="167" t="s">
        <v>525</v>
      </c>
      <c r="H471" s="168">
        <v>29.32</v>
      </c>
      <c r="I471" s="169"/>
      <c r="L471" s="165"/>
      <c r="M471" s="170"/>
      <c r="T471" s="171"/>
      <c r="AT471" s="166" t="s">
        <v>153</v>
      </c>
      <c r="AU471" s="166" t="s">
        <v>91</v>
      </c>
      <c r="AV471" s="13" t="s">
        <v>91</v>
      </c>
      <c r="AW471" s="13" t="s">
        <v>31</v>
      </c>
      <c r="AX471" s="13" t="s">
        <v>75</v>
      </c>
      <c r="AY471" s="166" t="s">
        <v>144</v>
      </c>
    </row>
    <row r="472" spans="2:65" s="14" customFormat="1" ht="10">
      <c r="B472" s="172"/>
      <c r="D472" s="159" t="s">
        <v>153</v>
      </c>
      <c r="E472" s="173" t="s">
        <v>1</v>
      </c>
      <c r="F472" s="174" t="s">
        <v>156</v>
      </c>
      <c r="H472" s="175">
        <v>41.23</v>
      </c>
      <c r="I472" s="176"/>
      <c r="L472" s="172"/>
      <c r="M472" s="177"/>
      <c r="T472" s="178"/>
      <c r="AT472" s="173" t="s">
        <v>153</v>
      </c>
      <c r="AU472" s="173" t="s">
        <v>91</v>
      </c>
      <c r="AV472" s="14" t="s">
        <v>151</v>
      </c>
      <c r="AW472" s="14" t="s">
        <v>31</v>
      </c>
      <c r="AX472" s="14" t="s">
        <v>83</v>
      </c>
      <c r="AY472" s="173" t="s">
        <v>144</v>
      </c>
    </row>
    <row r="473" spans="2:65" s="1" customFormat="1" ht="24.15" customHeight="1">
      <c r="B473" s="143"/>
      <c r="C473" s="179" t="s">
        <v>844</v>
      </c>
      <c r="D473" s="179" t="s">
        <v>240</v>
      </c>
      <c r="E473" s="180" t="s">
        <v>845</v>
      </c>
      <c r="F473" s="181" t="s">
        <v>846</v>
      </c>
      <c r="G473" s="182" t="s">
        <v>201</v>
      </c>
      <c r="H473" s="183">
        <v>43.704000000000001</v>
      </c>
      <c r="I473" s="184"/>
      <c r="J473" s="185">
        <f>ROUND(I473*H473,2)</f>
        <v>0</v>
      </c>
      <c r="K473" s="186"/>
      <c r="L473" s="187"/>
      <c r="M473" s="188" t="s">
        <v>1</v>
      </c>
      <c r="N473" s="189" t="s">
        <v>41</v>
      </c>
      <c r="P473" s="154">
        <f>O473*H473</f>
        <v>0</v>
      </c>
      <c r="Q473" s="154">
        <v>2.3060000000000001E-2</v>
      </c>
      <c r="R473" s="154">
        <f>Q473*H473</f>
        <v>1.0078142400000001</v>
      </c>
      <c r="S473" s="154">
        <v>0</v>
      </c>
      <c r="T473" s="155">
        <f>S473*H473</f>
        <v>0</v>
      </c>
      <c r="AR473" s="156" t="s">
        <v>323</v>
      </c>
      <c r="AT473" s="156" t="s">
        <v>240</v>
      </c>
      <c r="AU473" s="156" t="s">
        <v>91</v>
      </c>
      <c r="AY473" s="17" t="s">
        <v>144</v>
      </c>
      <c r="BE473" s="157">
        <f>IF(N473="základná",J473,0)</f>
        <v>0</v>
      </c>
      <c r="BF473" s="157">
        <f>IF(N473="znížená",J473,0)</f>
        <v>0</v>
      </c>
      <c r="BG473" s="157">
        <f>IF(N473="zákl. prenesená",J473,0)</f>
        <v>0</v>
      </c>
      <c r="BH473" s="157">
        <f>IF(N473="zníž. prenesená",J473,0)</f>
        <v>0</v>
      </c>
      <c r="BI473" s="157">
        <f>IF(N473="nulová",J473,0)</f>
        <v>0</v>
      </c>
      <c r="BJ473" s="17" t="s">
        <v>91</v>
      </c>
      <c r="BK473" s="157">
        <f>ROUND(I473*H473,2)</f>
        <v>0</v>
      </c>
      <c r="BL473" s="17" t="s">
        <v>301</v>
      </c>
      <c r="BM473" s="156" t="s">
        <v>847</v>
      </c>
    </row>
    <row r="474" spans="2:65" s="13" customFormat="1" ht="10">
      <c r="B474" s="165"/>
      <c r="D474" s="159" t="s">
        <v>153</v>
      </c>
      <c r="F474" s="167" t="s">
        <v>848</v>
      </c>
      <c r="H474" s="168">
        <v>43.704000000000001</v>
      </c>
      <c r="I474" s="169"/>
      <c r="L474" s="165"/>
      <c r="M474" s="170"/>
      <c r="T474" s="171"/>
      <c r="AT474" s="166" t="s">
        <v>153</v>
      </c>
      <c r="AU474" s="166" t="s">
        <v>91</v>
      </c>
      <c r="AV474" s="13" t="s">
        <v>91</v>
      </c>
      <c r="AW474" s="13" t="s">
        <v>3</v>
      </c>
      <c r="AX474" s="13" t="s">
        <v>83</v>
      </c>
      <c r="AY474" s="166" t="s">
        <v>144</v>
      </c>
    </row>
    <row r="475" spans="2:65" s="1" customFormat="1" ht="16.5" customHeight="1">
      <c r="B475" s="143"/>
      <c r="C475" s="144" t="s">
        <v>849</v>
      </c>
      <c r="D475" s="144" t="s">
        <v>147</v>
      </c>
      <c r="E475" s="145" t="s">
        <v>850</v>
      </c>
      <c r="F475" s="146" t="s">
        <v>851</v>
      </c>
      <c r="G475" s="147" t="s">
        <v>201</v>
      </c>
      <c r="H475" s="148">
        <v>41.23</v>
      </c>
      <c r="I475" s="149"/>
      <c r="J475" s="150">
        <f>ROUND(I475*H475,2)</f>
        <v>0</v>
      </c>
      <c r="K475" s="151"/>
      <c r="L475" s="32"/>
      <c r="M475" s="152" t="s">
        <v>1</v>
      </c>
      <c r="N475" s="153" t="s">
        <v>41</v>
      </c>
      <c r="P475" s="154">
        <f>O475*H475</f>
        <v>0</v>
      </c>
      <c r="Q475" s="154">
        <v>9.0000000000000006E-5</v>
      </c>
      <c r="R475" s="154">
        <f>Q475*H475</f>
        <v>3.7106999999999999E-3</v>
      </c>
      <c r="S475" s="154">
        <v>0</v>
      </c>
      <c r="T475" s="155">
        <f>S475*H475</f>
        <v>0</v>
      </c>
      <c r="AR475" s="156" t="s">
        <v>301</v>
      </c>
      <c r="AT475" s="156" t="s">
        <v>147</v>
      </c>
      <c r="AU475" s="156" t="s">
        <v>91</v>
      </c>
      <c r="AY475" s="17" t="s">
        <v>144</v>
      </c>
      <c r="BE475" s="157">
        <f>IF(N475="základná",J475,0)</f>
        <v>0</v>
      </c>
      <c r="BF475" s="157">
        <f>IF(N475="znížená",J475,0)</f>
        <v>0</v>
      </c>
      <c r="BG475" s="157">
        <f>IF(N475="zákl. prenesená",J475,0)</f>
        <v>0</v>
      </c>
      <c r="BH475" s="157">
        <f>IF(N475="zníž. prenesená",J475,0)</f>
        <v>0</v>
      </c>
      <c r="BI475" s="157">
        <f>IF(N475="nulová",J475,0)</f>
        <v>0</v>
      </c>
      <c r="BJ475" s="17" t="s">
        <v>91</v>
      </c>
      <c r="BK475" s="157">
        <f>ROUND(I475*H475,2)</f>
        <v>0</v>
      </c>
      <c r="BL475" s="17" t="s">
        <v>301</v>
      </c>
      <c r="BM475" s="156" t="s">
        <v>852</v>
      </c>
    </row>
    <row r="476" spans="2:65" s="12" customFormat="1" ht="10">
      <c r="B476" s="158"/>
      <c r="D476" s="159" t="s">
        <v>153</v>
      </c>
      <c r="E476" s="160" t="s">
        <v>1</v>
      </c>
      <c r="F476" s="161" t="s">
        <v>522</v>
      </c>
      <c r="H476" s="160" t="s">
        <v>1</v>
      </c>
      <c r="I476" s="162"/>
      <c r="L476" s="158"/>
      <c r="M476" s="163"/>
      <c r="T476" s="164"/>
      <c r="AT476" s="160" t="s">
        <v>153</v>
      </c>
      <c r="AU476" s="160" t="s">
        <v>91</v>
      </c>
      <c r="AV476" s="12" t="s">
        <v>83</v>
      </c>
      <c r="AW476" s="12" t="s">
        <v>31</v>
      </c>
      <c r="AX476" s="12" t="s">
        <v>75</v>
      </c>
      <c r="AY476" s="160" t="s">
        <v>144</v>
      </c>
    </row>
    <row r="477" spans="2:65" s="13" customFormat="1" ht="10">
      <c r="B477" s="165"/>
      <c r="D477" s="159" t="s">
        <v>153</v>
      </c>
      <c r="E477" s="166" t="s">
        <v>1</v>
      </c>
      <c r="F477" s="167" t="s">
        <v>523</v>
      </c>
      <c r="H477" s="168">
        <v>11.91</v>
      </c>
      <c r="I477" s="169"/>
      <c r="L477" s="165"/>
      <c r="M477" s="170"/>
      <c r="T477" s="171"/>
      <c r="AT477" s="166" t="s">
        <v>153</v>
      </c>
      <c r="AU477" s="166" t="s">
        <v>91</v>
      </c>
      <c r="AV477" s="13" t="s">
        <v>91</v>
      </c>
      <c r="AW477" s="13" t="s">
        <v>31</v>
      </c>
      <c r="AX477" s="13" t="s">
        <v>75</v>
      </c>
      <c r="AY477" s="166" t="s">
        <v>144</v>
      </c>
    </row>
    <row r="478" spans="2:65" s="12" customFormat="1" ht="10">
      <c r="B478" s="158"/>
      <c r="D478" s="159" t="s">
        <v>153</v>
      </c>
      <c r="E478" s="160" t="s">
        <v>1</v>
      </c>
      <c r="F478" s="161" t="s">
        <v>524</v>
      </c>
      <c r="H478" s="160" t="s">
        <v>1</v>
      </c>
      <c r="I478" s="162"/>
      <c r="L478" s="158"/>
      <c r="M478" s="163"/>
      <c r="T478" s="164"/>
      <c r="AT478" s="160" t="s">
        <v>153</v>
      </c>
      <c r="AU478" s="160" t="s">
        <v>91</v>
      </c>
      <c r="AV478" s="12" t="s">
        <v>83</v>
      </c>
      <c r="AW478" s="12" t="s">
        <v>31</v>
      </c>
      <c r="AX478" s="12" t="s">
        <v>75</v>
      </c>
      <c r="AY478" s="160" t="s">
        <v>144</v>
      </c>
    </row>
    <row r="479" spans="2:65" s="13" customFormat="1" ht="10">
      <c r="B479" s="165"/>
      <c r="D479" s="159" t="s">
        <v>153</v>
      </c>
      <c r="E479" s="166" t="s">
        <v>1</v>
      </c>
      <c r="F479" s="167" t="s">
        <v>525</v>
      </c>
      <c r="H479" s="168">
        <v>29.32</v>
      </c>
      <c r="I479" s="169"/>
      <c r="L479" s="165"/>
      <c r="M479" s="170"/>
      <c r="T479" s="171"/>
      <c r="AT479" s="166" t="s">
        <v>153</v>
      </c>
      <c r="AU479" s="166" t="s">
        <v>91</v>
      </c>
      <c r="AV479" s="13" t="s">
        <v>91</v>
      </c>
      <c r="AW479" s="13" t="s">
        <v>31</v>
      </c>
      <c r="AX479" s="13" t="s">
        <v>75</v>
      </c>
      <c r="AY479" s="166" t="s">
        <v>144</v>
      </c>
    </row>
    <row r="480" spans="2:65" s="14" customFormat="1" ht="10">
      <c r="B480" s="172"/>
      <c r="D480" s="159" t="s">
        <v>153</v>
      </c>
      <c r="E480" s="173" t="s">
        <v>1</v>
      </c>
      <c r="F480" s="174" t="s">
        <v>156</v>
      </c>
      <c r="H480" s="175">
        <v>41.23</v>
      </c>
      <c r="I480" s="176"/>
      <c r="L480" s="172"/>
      <c r="M480" s="177"/>
      <c r="T480" s="178"/>
      <c r="AT480" s="173" t="s">
        <v>153</v>
      </c>
      <c r="AU480" s="173" t="s">
        <v>91</v>
      </c>
      <c r="AV480" s="14" t="s">
        <v>151</v>
      </c>
      <c r="AW480" s="14" t="s">
        <v>31</v>
      </c>
      <c r="AX480" s="14" t="s">
        <v>83</v>
      </c>
      <c r="AY480" s="173" t="s">
        <v>144</v>
      </c>
    </row>
    <row r="481" spans="2:65" s="1" customFormat="1" ht="24.15" customHeight="1">
      <c r="B481" s="143"/>
      <c r="C481" s="144" t="s">
        <v>423</v>
      </c>
      <c r="D481" s="144" t="s">
        <v>147</v>
      </c>
      <c r="E481" s="145" t="s">
        <v>853</v>
      </c>
      <c r="F481" s="146" t="s">
        <v>854</v>
      </c>
      <c r="G481" s="147" t="s">
        <v>201</v>
      </c>
      <c r="H481" s="148">
        <v>11.91</v>
      </c>
      <c r="I481" s="149"/>
      <c r="J481" s="150">
        <f>ROUND(I481*H481,2)</f>
        <v>0</v>
      </c>
      <c r="K481" s="151"/>
      <c r="L481" s="32"/>
      <c r="M481" s="152" t="s">
        <v>1</v>
      </c>
      <c r="N481" s="153" t="s">
        <v>41</v>
      </c>
      <c r="P481" s="154">
        <f>O481*H481</f>
        <v>0</v>
      </c>
      <c r="Q481" s="154">
        <v>0</v>
      </c>
      <c r="R481" s="154">
        <f>Q481*H481</f>
        <v>0</v>
      </c>
      <c r="S481" s="154">
        <v>0</v>
      </c>
      <c r="T481" s="155">
        <f>S481*H481</f>
        <v>0</v>
      </c>
      <c r="AR481" s="156" t="s">
        <v>301</v>
      </c>
      <c r="AT481" s="156" t="s">
        <v>147</v>
      </c>
      <c r="AU481" s="156" t="s">
        <v>91</v>
      </c>
      <c r="AY481" s="17" t="s">
        <v>144</v>
      </c>
      <c r="BE481" s="157">
        <f>IF(N481="základná",J481,0)</f>
        <v>0</v>
      </c>
      <c r="BF481" s="157">
        <f>IF(N481="znížená",J481,0)</f>
        <v>0</v>
      </c>
      <c r="BG481" s="157">
        <f>IF(N481="zákl. prenesená",J481,0)</f>
        <v>0</v>
      </c>
      <c r="BH481" s="157">
        <f>IF(N481="zníž. prenesená",J481,0)</f>
        <v>0</v>
      </c>
      <c r="BI481" s="157">
        <f>IF(N481="nulová",J481,0)</f>
        <v>0</v>
      </c>
      <c r="BJ481" s="17" t="s">
        <v>91</v>
      </c>
      <c r="BK481" s="157">
        <f>ROUND(I481*H481,2)</f>
        <v>0</v>
      </c>
      <c r="BL481" s="17" t="s">
        <v>301</v>
      </c>
      <c r="BM481" s="156" t="s">
        <v>855</v>
      </c>
    </row>
    <row r="482" spans="2:65" s="12" customFormat="1" ht="10">
      <c r="B482" s="158"/>
      <c r="D482" s="159" t="s">
        <v>153</v>
      </c>
      <c r="E482" s="160" t="s">
        <v>1</v>
      </c>
      <c r="F482" s="161" t="s">
        <v>522</v>
      </c>
      <c r="H482" s="160" t="s">
        <v>1</v>
      </c>
      <c r="I482" s="162"/>
      <c r="L482" s="158"/>
      <c r="M482" s="163"/>
      <c r="T482" s="164"/>
      <c r="AT482" s="160" t="s">
        <v>153</v>
      </c>
      <c r="AU482" s="160" t="s">
        <v>91</v>
      </c>
      <c r="AV482" s="12" t="s">
        <v>83</v>
      </c>
      <c r="AW482" s="12" t="s">
        <v>31</v>
      </c>
      <c r="AX482" s="12" t="s">
        <v>75</v>
      </c>
      <c r="AY482" s="160" t="s">
        <v>144</v>
      </c>
    </row>
    <row r="483" spans="2:65" s="13" customFormat="1" ht="10">
      <c r="B483" s="165"/>
      <c r="D483" s="159" t="s">
        <v>153</v>
      </c>
      <c r="E483" s="166" t="s">
        <v>1</v>
      </c>
      <c r="F483" s="167" t="s">
        <v>523</v>
      </c>
      <c r="H483" s="168">
        <v>11.91</v>
      </c>
      <c r="I483" s="169"/>
      <c r="L483" s="165"/>
      <c r="M483" s="170"/>
      <c r="T483" s="171"/>
      <c r="AT483" s="166" t="s">
        <v>153</v>
      </c>
      <c r="AU483" s="166" t="s">
        <v>91</v>
      </c>
      <c r="AV483" s="13" t="s">
        <v>91</v>
      </c>
      <c r="AW483" s="13" t="s">
        <v>31</v>
      </c>
      <c r="AX483" s="13" t="s">
        <v>75</v>
      </c>
      <c r="AY483" s="166" t="s">
        <v>144</v>
      </c>
    </row>
    <row r="484" spans="2:65" s="14" customFormat="1" ht="10">
      <c r="B484" s="172"/>
      <c r="D484" s="159" t="s">
        <v>153</v>
      </c>
      <c r="E484" s="173" t="s">
        <v>1</v>
      </c>
      <c r="F484" s="174" t="s">
        <v>156</v>
      </c>
      <c r="H484" s="175">
        <v>11.91</v>
      </c>
      <c r="I484" s="176"/>
      <c r="L484" s="172"/>
      <c r="M484" s="177"/>
      <c r="T484" s="178"/>
      <c r="AT484" s="173" t="s">
        <v>153</v>
      </c>
      <c r="AU484" s="173" t="s">
        <v>91</v>
      </c>
      <c r="AV484" s="14" t="s">
        <v>151</v>
      </c>
      <c r="AW484" s="14" t="s">
        <v>31</v>
      </c>
      <c r="AX484" s="14" t="s">
        <v>83</v>
      </c>
      <c r="AY484" s="173" t="s">
        <v>144</v>
      </c>
    </row>
    <row r="485" spans="2:65" s="1" customFormat="1" ht="24.15" customHeight="1">
      <c r="B485" s="143"/>
      <c r="C485" s="179" t="s">
        <v>437</v>
      </c>
      <c r="D485" s="179" t="s">
        <v>240</v>
      </c>
      <c r="E485" s="180" t="s">
        <v>856</v>
      </c>
      <c r="F485" s="181" t="s">
        <v>857</v>
      </c>
      <c r="G485" s="182" t="s">
        <v>426</v>
      </c>
      <c r="H485" s="183">
        <v>17.864999999999998</v>
      </c>
      <c r="I485" s="184"/>
      <c r="J485" s="185">
        <f>ROUND(I485*H485,2)</f>
        <v>0</v>
      </c>
      <c r="K485" s="186"/>
      <c r="L485" s="187"/>
      <c r="M485" s="188" t="s">
        <v>1</v>
      </c>
      <c r="N485" s="189" t="s">
        <v>41</v>
      </c>
      <c r="P485" s="154">
        <f>O485*H485</f>
        <v>0</v>
      </c>
      <c r="Q485" s="154">
        <v>1E-3</v>
      </c>
      <c r="R485" s="154">
        <f>Q485*H485</f>
        <v>1.7864999999999999E-2</v>
      </c>
      <c r="S485" s="154">
        <v>0</v>
      </c>
      <c r="T485" s="155">
        <f>S485*H485</f>
        <v>0</v>
      </c>
      <c r="AR485" s="156" t="s">
        <v>323</v>
      </c>
      <c r="AT485" s="156" t="s">
        <v>240</v>
      </c>
      <c r="AU485" s="156" t="s">
        <v>91</v>
      </c>
      <c r="AY485" s="17" t="s">
        <v>144</v>
      </c>
      <c r="BE485" s="157">
        <f>IF(N485="základná",J485,0)</f>
        <v>0</v>
      </c>
      <c r="BF485" s="157">
        <f>IF(N485="znížená",J485,0)</f>
        <v>0</v>
      </c>
      <c r="BG485" s="157">
        <f>IF(N485="zákl. prenesená",J485,0)</f>
        <v>0</v>
      </c>
      <c r="BH485" s="157">
        <f>IF(N485="zníž. prenesená",J485,0)</f>
        <v>0</v>
      </c>
      <c r="BI485" s="157">
        <f>IF(N485="nulová",J485,0)</f>
        <v>0</v>
      </c>
      <c r="BJ485" s="17" t="s">
        <v>91</v>
      </c>
      <c r="BK485" s="157">
        <f>ROUND(I485*H485,2)</f>
        <v>0</v>
      </c>
      <c r="BL485" s="17" t="s">
        <v>301</v>
      </c>
      <c r="BM485" s="156" t="s">
        <v>858</v>
      </c>
    </row>
    <row r="486" spans="2:65" s="13" customFormat="1" ht="10">
      <c r="B486" s="165"/>
      <c r="D486" s="159" t="s">
        <v>153</v>
      </c>
      <c r="F486" s="167" t="s">
        <v>859</v>
      </c>
      <c r="H486" s="168">
        <v>17.864999999999998</v>
      </c>
      <c r="I486" s="169"/>
      <c r="L486" s="165"/>
      <c r="M486" s="170"/>
      <c r="T486" s="171"/>
      <c r="AT486" s="166" t="s">
        <v>153</v>
      </c>
      <c r="AU486" s="166" t="s">
        <v>91</v>
      </c>
      <c r="AV486" s="13" t="s">
        <v>91</v>
      </c>
      <c r="AW486" s="13" t="s">
        <v>3</v>
      </c>
      <c r="AX486" s="13" t="s">
        <v>83</v>
      </c>
      <c r="AY486" s="166" t="s">
        <v>144</v>
      </c>
    </row>
    <row r="487" spans="2:65" s="1" customFormat="1" ht="24.15" customHeight="1">
      <c r="B487" s="143"/>
      <c r="C487" s="144" t="s">
        <v>860</v>
      </c>
      <c r="D487" s="144" t="s">
        <v>147</v>
      </c>
      <c r="E487" s="145" t="s">
        <v>861</v>
      </c>
      <c r="F487" s="146" t="s">
        <v>862</v>
      </c>
      <c r="G487" s="147" t="s">
        <v>184</v>
      </c>
      <c r="H487" s="148">
        <v>2.8610000000000002</v>
      </c>
      <c r="I487" s="149"/>
      <c r="J487" s="150">
        <f>ROUND(I487*H487,2)</f>
        <v>0</v>
      </c>
      <c r="K487" s="151"/>
      <c r="L487" s="32"/>
      <c r="M487" s="152" t="s">
        <v>1</v>
      </c>
      <c r="N487" s="153" t="s">
        <v>41</v>
      </c>
      <c r="P487" s="154">
        <f>O487*H487</f>
        <v>0</v>
      </c>
      <c r="Q487" s="154">
        <v>0</v>
      </c>
      <c r="R487" s="154">
        <f>Q487*H487</f>
        <v>0</v>
      </c>
      <c r="S487" s="154">
        <v>0</v>
      </c>
      <c r="T487" s="155">
        <f>S487*H487</f>
        <v>0</v>
      </c>
      <c r="AR487" s="156" t="s">
        <v>301</v>
      </c>
      <c r="AT487" s="156" t="s">
        <v>147</v>
      </c>
      <c r="AU487" s="156" t="s">
        <v>91</v>
      </c>
      <c r="AY487" s="17" t="s">
        <v>144</v>
      </c>
      <c r="BE487" s="157">
        <f>IF(N487="základná",J487,0)</f>
        <v>0</v>
      </c>
      <c r="BF487" s="157">
        <f>IF(N487="znížená",J487,0)</f>
        <v>0</v>
      </c>
      <c r="BG487" s="157">
        <f>IF(N487="zákl. prenesená",J487,0)</f>
        <v>0</v>
      </c>
      <c r="BH487" s="157">
        <f>IF(N487="zníž. prenesená",J487,0)</f>
        <v>0</v>
      </c>
      <c r="BI487" s="157">
        <f>IF(N487="nulová",J487,0)</f>
        <v>0</v>
      </c>
      <c r="BJ487" s="17" t="s">
        <v>91</v>
      </c>
      <c r="BK487" s="157">
        <f>ROUND(I487*H487,2)</f>
        <v>0</v>
      </c>
      <c r="BL487" s="17" t="s">
        <v>301</v>
      </c>
      <c r="BM487" s="156" t="s">
        <v>863</v>
      </c>
    </row>
    <row r="488" spans="2:65" s="11" customFormat="1" ht="22.75" customHeight="1">
      <c r="B488" s="131"/>
      <c r="D488" s="132" t="s">
        <v>74</v>
      </c>
      <c r="E488" s="141" t="s">
        <v>864</v>
      </c>
      <c r="F488" s="141" t="s">
        <v>865</v>
      </c>
      <c r="I488" s="134"/>
      <c r="J488" s="142">
        <f>BK488</f>
        <v>0</v>
      </c>
      <c r="L488" s="131"/>
      <c r="M488" s="136"/>
      <c r="P488" s="137">
        <f>SUM(P489:P499)</f>
        <v>0</v>
      </c>
      <c r="R488" s="137">
        <f>SUM(R489:R499)</f>
        <v>0.19285993999999998</v>
      </c>
      <c r="T488" s="138">
        <f>SUM(T489:T499)</f>
        <v>0</v>
      </c>
      <c r="AR488" s="132" t="s">
        <v>91</v>
      </c>
      <c r="AT488" s="139" t="s">
        <v>74</v>
      </c>
      <c r="AU488" s="139" t="s">
        <v>83</v>
      </c>
      <c r="AY488" s="132" t="s">
        <v>144</v>
      </c>
      <c r="BK488" s="140">
        <f>SUM(BK489:BK499)</f>
        <v>0</v>
      </c>
    </row>
    <row r="489" spans="2:65" s="1" customFormat="1" ht="24.15" customHeight="1">
      <c r="B489" s="143"/>
      <c r="C489" s="144" t="s">
        <v>866</v>
      </c>
      <c r="D489" s="144" t="s">
        <v>147</v>
      </c>
      <c r="E489" s="145" t="s">
        <v>867</v>
      </c>
      <c r="F489" s="146" t="s">
        <v>868</v>
      </c>
      <c r="G489" s="147" t="s">
        <v>201</v>
      </c>
      <c r="H489" s="148">
        <v>167.85</v>
      </c>
      <c r="I489" s="149"/>
      <c r="J489" s="150">
        <f>ROUND(I489*H489,2)</f>
        <v>0</v>
      </c>
      <c r="K489" s="151"/>
      <c r="L489" s="32"/>
      <c r="M489" s="152" t="s">
        <v>1</v>
      </c>
      <c r="N489" s="153" t="s">
        <v>41</v>
      </c>
      <c r="P489" s="154">
        <f>O489*H489</f>
        <v>0</v>
      </c>
      <c r="Q489" s="154">
        <v>4.4999999999999999E-4</v>
      </c>
      <c r="R489" s="154">
        <f>Q489*H489</f>
        <v>7.5532499999999989E-2</v>
      </c>
      <c r="S489" s="154">
        <v>0</v>
      </c>
      <c r="T489" s="155">
        <f>S489*H489</f>
        <v>0</v>
      </c>
      <c r="AR489" s="156" t="s">
        <v>301</v>
      </c>
      <c r="AT489" s="156" t="s">
        <v>147</v>
      </c>
      <c r="AU489" s="156" t="s">
        <v>91</v>
      </c>
      <c r="AY489" s="17" t="s">
        <v>144</v>
      </c>
      <c r="BE489" s="157">
        <f>IF(N489="základná",J489,0)</f>
        <v>0</v>
      </c>
      <c r="BF489" s="157">
        <f>IF(N489="znížená",J489,0)</f>
        <v>0</v>
      </c>
      <c r="BG489" s="157">
        <f>IF(N489="zákl. prenesená",J489,0)</f>
        <v>0</v>
      </c>
      <c r="BH489" s="157">
        <f>IF(N489="zníž. prenesená",J489,0)</f>
        <v>0</v>
      </c>
      <c r="BI489" s="157">
        <f>IF(N489="nulová",J489,0)</f>
        <v>0</v>
      </c>
      <c r="BJ489" s="17" t="s">
        <v>91</v>
      </c>
      <c r="BK489" s="157">
        <f>ROUND(I489*H489,2)</f>
        <v>0</v>
      </c>
      <c r="BL489" s="17" t="s">
        <v>301</v>
      </c>
      <c r="BM489" s="156" t="s">
        <v>869</v>
      </c>
    </row>
    <row r="490" spans="2:65" s="12" customFormat="1" ht="10">
      <c r="B490" s="158"/>
      <c r="D490" s="159" t="s">
        <v>153</v>
      </c>
      <c r="E490" s="160" t="s">
        <v>1</v>
      </c>
      <c r="F490" s="161" t="s">
        <v>526</v>
      </c>
      <c r="H490" s="160" t="s">
        <v>1</v>
      </c>
      <c r="I490" s="162"/>
      <c r="L490" s="158"/>
      <c r="M490" s="163"/>
      <c r="T490" s="164"/>
      <c r="AT490" s="160" t="s">
        <v>153</v>
      </c>
      <c r="AU490" s="160" t="s">
        <v>91</v>
      </c>
      <c r="AV490" s="12" t="s">
        <v>83</v>
      </c>
      <c r="AW490" s="12" t="s">
        <v>31</v>
      </c>
      <c r="AX490" s="12" t="s">
        <v>75</v>
      </c>
      <c r="AY490" s="160" t="s">
        <v>144</v>
      </c>
    </row>
    <row r="491" spans="2:65" s="13" customFormat="1" ht="10">
      <c r="B491" s="165"/>
      <c r="D491" s="159" t="s">
        <v>153</v>
      </c>
      <c r="E491" s="166" t="s">
        <v>1</v>
      </c>
      <c r="F491" s="167" t="s">
        <v>527</v>
      </c>
      <c r="H491" s="168">
        <v>167.85</v>
      </c>
      <c r="I491" s="169"/>
      <c r="L491" s="165"/>
      <c r="M491" s="170"/>
      <c r="T491" s="171"/>
      <c r="AT491" s="166" t="s">
        <v>153</v>
      </c>
      <c r="AU491" s="166" t="s">
        <v>91</v>
      </c>
      <c r="AV491" s="13" t="s">
        <v>91</v>
      </c>
      <c r="AW491" s="13" t="s">
        <v>31</v>
      </c>
      <c r="AX491" s="13" t="s">
        <v>75</v>
      </c>
      <c r="AY491" s="166" t="s">
        <v>144</v>
      </c>
    </row>
    <row r="492" spans="2:65" s="14" customFormat="1" ht="10">
      <c r="B492" s="172"/>
      <c r="D492" s="159" t="s">
        <v>153</v>
      </c>
      <c r="E492" s="173" t="s">
        <v>1</v>
      </c>
      <c r="F492" s="174" t="s">
        <v>156</v>
      </c>
      <c r="H492" s="175">
        <v>167.85</v>
      </c>
      <c r="I492" s="176"/>
      <c r="L492" s="172"/>
      <c r="M492" s="177"/>
      <c r="T492" s="178"/>
      <c r="AT492" s="173" t="s">
        <v>153</v>
      </c>
      <c r="AU492" s="173" t="s">
        <v>91</v>
      </c>
      <c r="AV492" s="14" t="s">
        <v>151</v>
      </c>
      <c r="AW492" s="14" t="s">
        <v>31</v>
      </c>
      <c r="AX492" s="14" t="s">
        <v>83</v>
      </c>
      <c r="AY492" s="173" t="s">
        <v>144</v>
      </c>
    </row>
    <row r="493" spans="2:65" s="1" customFormat="1" ht="16.5" customHeight="1">
      <c r="B493" s="143"/>
      <c r="C493" s="179" t="s">
        <v>870</v>
      </c>
      <c r="D493" s="179" t="s">
        <v>240</v>
      </c>
      <c r="E493" s="180" t="s">
        <v>871</v>
      </c>
      <c r="F493" s="181" t="s">
        <v>872</v>
      </c>
      <c r="G493" s="182" t="s">
        <v>201</v>
      </c>
      <c r="H493" s="183">
        <v>176.24299999999999</v>
      </c>
      <c r="I493" s="184"/>
      <c r="J493" s="185">
        <f>ROUND(I493*H493,2)</f>
        <v>0</v>
      </c>
      <c r="K493" s="186"/>
      <c r="L493" s="187"/>
      <c r="M493" s="188" t="s">
        <v>1</v>
      </c>
      <c r="N493" s="189" t="s">
        <v>41</v>
      </c>
      <c r="P493" s="154">
        <f>O493*H493</f>
        <v>0</v>
      </c>
      <c r="Q493" s="154">
        <v>5.8E-4</v>
      </c>
      <c r="R493" s="154">
        <f>Q493*H493</f>
        <v>0.10222094</v>
      </c>
      <c r="S493" s="154">
        <v>0</v>
      </c>
      <c r="T493" s="155">
        <f>S493*H493</f>
        <v>0</v>
      </c>
      <c r="AR493" s="156" t="s">
        <v>323</v>
      </c>
      <c r="AT493" s="156" t="s">
        <v>240</v>
      </c>
      <c r="AU493" s="156" t="s">
        <v>91</v>
      </c>
      <c r="AY493" s="17" t="s">
        <v>144</v>
      </c>
      <c r="BE493" s="157">
        <f>IF(N493="základná",J493,0)</f>
        <v>0</v>
      </c>
      <c r="BF493" s="157">
        <f>IF(N493="znížená",J493,0)</f>
        <v>0</v>
      </c>
      <c r="BG493" s="157">
        <f>IF(N493="zákl. prenesená",J493,0)</f>
        <v>0</v>
      </c>
      <c r="BH493" s="157">
        <f>IF(N493="zníž. prenesená",J493,0)</f>
        <v>0</v>
      </c>
      <c r="BI493" s="157">
        <f>IF(N493="nulová",J493,0)</f>
        <v>0</v>
      </c>
      <c r="BJ493" s="17" t="s">
        <v>91</v>
      </c>
      <c r="BK493" s="157">
        <f>ROUND(I493*H493,2)</f>
        <v>0</v>
      </c>
      <c r="BL493" s="17" t="s">
        <v>301</v>
      </c>
      <c r="BM493" s="156" t="s">
        <v>873</v>
      </c>
    </row>
    <row r="494" spans="2:65" s="13" customFormat="1" ht="10">
      <c r="B494" s="165"/>
      <c r="D494" s="159" t="s">
        <v>153</v>
      </c>
      <c r="F494" s="167" t="s">
        <v>874</v>
      </c>
      <c r="H494" s="168">
        <v>176.24299999999999</v>
      </c>
      <c r="I494" s="169"/>
      <c r="L494" s="165"/>
      <c r="M494" s="170"/>
      <c r="T494" s="171"/>
      <c r="AT494" s="166" t="s">
        <v>153</v>
      </c>
      <c r="AU494" s="166" t="s">
        <v>91</v>
      </c>
      <c r="AV494" s="13" t="s">
        <v>91</v>
      </c>
      <c r="AW494" s="13" t="s">
        <v>3</v>
      </c>
      <c r="AX494" s="13" t="s">
        <v>83</v>
      </c>
      <c r="AY494" s="166" t="s">
        <v>144</v>
      </c>
    </row>
    <row r="495" spans="2:65" s="1" customFormat="1" ht="16.5" customHeight="1">
      <c r="B495" s="143"/>
      <c r="C495" s="144" t="s">
        <v>875</v>
      </c>
      <c r="D495" s="144" t="s">
        <v>147</v>
      </c>
      <c r="E495" s="145" t="s">
        <v>876</v>
      </c>
      <c r="F495" s="146" t="s">
        <v>877</v>
      </c>
      <c r="G495" s="147" t="s">
        <v>201</v>
      </c>
      <c r="H495" s="148">
        <v>167.85</v>
      </c>
      <c r="I495" s="149"/>
      <c r="J495" s="150">
        <f>ROUND(I495*H495,2)</f>
        <v>0</v>
      </c>
      <c r="K495" s="151"/>
      <c r="L495" s="32"/>
      <c r="M495" s="152" t="s">
        <v>1</v>
      </c>
      <c r="N495" s="153" t="s">
        <v>41</v>
      </c>
      <c r="P495" s="154">
        <f>O495*H495</f>
        <v>0</v>
      </c>
      <c r="Q495" s="154">
        <v>9.0000000000000006E-5</v>
      </c>
      <c r="R495" s="154">
        <f>Q495*H495</f>
        <v>1.51065E-2</v>
      </c>
      <c r="S495" s="154">
        <v>0</v>
      </c>
      <c r="T495" s="155">
        <f>S495*H495</f>
        <v>0</v>
      </c>
      <c r="AR495" s="156" t="s">
        <v>301</v>
      </c>
      <c r="AT495" s="156" t="s">
        <v>147</v>
      </c>
      <c r="AU495" s="156" t="s">
        <v>91</v>
      </c>
      <c r="AY495" s="17" t="s">
        <v>144</v>
      </c>
      <c r="BE495" s="157">
        <f>IF(N495="základná",J495,0)</f>
        <v>0</v>
      </c>
      <c r="BF495" s="157">
        <f>IF(N495="znížená",J495,0)</f>
        <v>0</v>
      </c>
      <c r="BG495" s="157">
        <f>IF(N495="zákl. prenesená",J495,0)</f>
        <v>0</v>
      </c>
      <c r="BH495" s="157">
        <f>IF(N495="zníž. prenesená",J495,0)</f>
        <v>0</v>
      </c>
      <c r="BI495" s="157">
        <f>IF(N495="nulová",J495,0)</f>
        <v>0</v>
      </c>
      <c r="BJ495" s="17" t="s">
        <v>91</v>
      </c>
      <c r="BK495" s="157">
        <f>ROUND(I495*H495,2)</f>
        <v>0</v>
      </c>
      <c r="BL495" s="17" t="s">
        <v>301</v>
      </c>
      <c r="BM495" s="156" t="s">
        <v>878</v>
      </c>
    </row>
    <row r="496" spans="2:65" s="12" customFormat="1" ht="10">
      <c r="B496" s="158"/>
      <c r="D496" s="159" t="s">
        <v>153</v>
      </c>
      <c r="E496" s="160" t="s">
        <v>1</v>
      </c>
      <c r="F496" s="161" t="s">
        <v>526</v>
      </c>
      <c r="H496" s="160" t="s">
        <v>1</v>
      </c>
      <c r="I496" s="162"/>
      <c r="L496" s="158"/>
      <c r="M496" s="163"/>
      <c r="T496" s="164"/>
      <c r="AT496" s="160" t="s">
        <v>153</v>
      </c>
      <c r="AU496" s="160" t="s">
        <v>91</v>
      </c>
      <c r="AV496" s="12" t="s">
        <v>83</v>
      </c>
      <c r="AW496" s="12" t="s">
        <v>31</v>
      </c>
      <c r="AX496" s="12" t="s">
        <v>75</v>
      </c>
      <c r="AY496" s="160" t="s">
        <v>144</v>
      </c>
    </row>
    <row r="497" spans="2:65" s="13" customFormat="1" ht="10">
      <c r="B497" s="165"/>
      <c r="D497" s="159" t="s">
        <v>153</v>
      </c>
      <c r="E497" s="166" t="s">
        <v>1</v>
      </c>
      <c r="F497" s="167" t="s">
        <v>527</v>
      </c>
      <c r="H497" s="168">
        <v>167.85</v>
      </c>
      <c r="I497" s="169"/>
      <c r="L497" s="165"/>
      <c r="M497" s="170"/>
      <c r="T497" s="171"/>
      <c r="AT497" s="166" t="s">
        <v>153</v>
      </c>
      <c r="AU497" s="166" t="s">
        <v>91</v>
      </c>
      <c r="AV497" s="13" t="s">
        <v>91</v>
      </c>
      <c r="AW497" s="13" t="s">
        <v>31</v>
      </c>
      <c r="AX497" s="13" t="s">
        <v>75</v>
      </c>
      <c r="AY497" s="166" t="s">
        <v>144</v>
      </c>
    </row>
    <row r="498" spans="2:65" s="14" customFormat="1" ht="10">
      <c r="B498" s="172"/>
      <c r="D498" s="159" t="s">
        <v>153</v>
      </c>
      <c r="E498" s="173" t="s">
        <v>1</v>
      </c>
      <c r="F498" s="174" t="s">
        <v>156</v>
      </c>
      <c r="H498" s="175">
        <v>167.85</v>
      </c>
      <c r="I498" s="176"/>
      <c r="L498" s="172"/>
      <c r="M498" s="177"/>
      <c r="T498" s="178"/>
      <c r="AT498" s="173" t="s">
        <v>153</v>
      </c>
      <c r="AU498" s="173" t="s">
        <v>91</v>
      </c>
      <c r="AV498" s="14" t="s">
        <v>151</v>
      </c>
      <c r="AW498" s="14" t="s">
        <v>31</v>
      </c>
      <c r="AX498" s="14" t="s">
        <v>83</v>
      </c>
      <c r="AY498" s="173" t="s">
        <v>144</v>
      </c>
    </row>
    <row r="499" spans="2:65" s="1" customFormat="1" ht="24.15" customHeight="1">
      <c r="B499" s="143"/>
      <c r="C499" s="144" t="s">
        <v>879</v>
      </c>
      <c r="D499" s="144" t="s">
        <v>147</v>
      </c>
      <c r="E499" s="145" t="s">
        <v>880</v>
      </c>
      <c r="F499" s="146" t="s">
        <v>881</v>
      </c>
      <c r="G499" s="147" t="s">
        <v>184</v>
      </c>
      <c r="H499" s="148">
        <v>0.193</v>
      </c>
      <c r="I499" s="149"/>
      <c r="J499" s="150">
        <f>ROUND(I499*H499,2)</f>
        <v>0</v>
      </c>
      <c r="K499" s="151"/>
      <c r="L499" s="32"/>
      <c r="M499" s="152" t="s">
        <v>1</v>
      </c>
      <c r="N499" s="153" t="s">
        <v>41</v>
      </c>
      <c r="P499" s="154">
        <f>O499*H499</f>
        <v>0</v>
      </c>
      <c r="Q499" s="154">
        <v>0</v>
      </c>
      <c r="R499" s="154">
        <f>Q499*H499</f>
        <v>0</v>
      </c>
      <c r="S499" s="154">
        <v>0</v>
      </c>
      <c r="T499" s="155">
        <f>S499*H499</f>
        <v>0</v>
      </c>
      <c r="AR499" s="156" t="s">
        <v>301</v>
      </c>
      <c r="AT499" s="156" t="s">
        <v>147</v>
      </c>
      <c r="AU499" s="156" t="s">
        <v>91</v>
      </c>
      <c r="AY499" s="17" t="s">
        <v>144</v>
      </c>
      <c r="BE499" s="157">
        <f>IF(N499="základná",J499,0)</f>
        <v>0</v>
      </c>
      <c r="BF499" s="157">
        <f>IF(N499="znížená",J499,0)</f>
        <v>0</v>
      </c>
      <c r="BG499" s="157">
        <f>IF(N499="zákl. prenesená",J499,0)</f>
        <v>0</v>
      </c>
      <c r="BH499" s="157">
        <f>IF(N499="zníž. prenesená",J499,0)</f>
        <v>0</v>
      </c>
      <c r="BI499" s="157">
        <f>IF(N499="nulová",J499,0)</f>
        <v>0</v>
      </c>
      <c r="BJ499" s="17" t="s">
        <v>91</v>
      </c>
      <c r="BK499" s="157">
        <f>ROUND(I499*H499,2)</f>
        <v>0</v>
      </c>
      <c r="BL499" s="17" t="s">
        <v>301</v>
      </c>
      <c r="BM499" s="156" t="s">
        <v>882</v>
      </c>
    </row>
    <row r="500" spans="2:65" s="11" customFormat="1" ht="22.75" customHeight="1">
      <c r="B500" s="131"/>
      <c r="D500" s="132" t="s">
        <v>74</v>
      </c>
      <c r="E500" s="141" t="s">
        <v>883</v>
      </c>
      <c r="F500" s="141" t="s">
        <v>884</v>
      </c>
      <c r="I500" s="134"/>
      <c r="J500" s="142">
        <f>BK500</f>
        <v>0</v>
      </c>
      <c r="L500" s="131"/>
      <c r="M500" s="136"/>
      <c r="P500" s="137">
        <f>SUM(P501:P515)</f>
        <v>0</v>
      </c>
      <c r="R500" s="137">
        <f>SUM(R501:R515)</f>
        <v>4.9249052999999998</v>
      </c>
      <c r="T500" s="138">
        <f>SUM(T501:T515)</f>
        <v>0</v>
      </c>
      <c r="AR500" s="132" t="s">
        <v>91</v>
      </c>
      <c r="AT500" s="139" t="s">
        <v>74</v>
      </c>
      <c r="AU500" s="139" t="s">
        <v>83</v>
      </c>
      <c r="AY500" s="132" t="s">
        <v>144</v>
      </c>
      <c r="BK500" s="140">
        <f>SUM(BK501:BK515)</f>
        <v>0</v>
      </c>
    </row>
    <row r="501" spans="2:65" s="1" customFormat="1" ht="24.15" customHeight="1">
      <c r="B501" s="143"/>
      <c r="C501" s="144" t="s">
        <v>885</v>
      </c>
      <c r="D501" s="144" t="s">
        <v>147</v>
      </c>
      <c r="E501" s="145" t="s">
        <v>886</v>
      </c>
      <c r="F501" s="146" t="s">
        <v>887</v>
      </c>
      <c r="G501" s="147" t="s">
        <v>201</v>
      </c>
      <c r="H501" s="148">
        <v>75.123000000000005</v>
      </c>
      <c r="I501" s="149"/>
      <c r="J501" s="150">
        <f>ROUND(I501*H501,2)</f>
        <v>0</v>
      </c>
      <c r="K501" s="151"/>
      <c r="L501" s="32"/>
      <c r="M501" s="152" t="s">
        <v>1</v>
      </c>
      <c r="N501" s="153" t="s">
        <v>41</v>
      </c>
      <c r="P501" s="154">
        <f>O501*H501</f>
        <v>0</v>
      </c>
      <c r="Q501" s="154">
        <v>4.4170000000000001E-2</v>
      </c>
      <c r="R501" s="154">
        <f>Q501*H501</f>
        <v>3.3181829100000004</v>
      </c>
      <c r="S501" s="154">
        <v>0</v>
      </c>
      <c r="T501" s="155">
        <f>S501*H501</f>
        <v>0</v>
      </c>
      <c r="AR501" s="156" t="s">
        <v>301</v>
      </c>
      <c r="AT501" s="156" t="s">
        <v>147</v>
      </c>
      <c r="AU501" s="156" t="s">
        <v>91</v>
      </c>
      <c r="AY501" s="17" t="s">
        <v>144</v>
      </c>
      <c r="BE501" s="157">
        <f>IF(N501="základná",J501,0)</f>
        <v>0</v>
      </c>
      <c r="BF501" s="157">
        <f>IF(N501="znížená",J501,0)</f>
        <v>0</v>
      </c>
      <c r="BG501" s="157">
        <f>IF(N501="zákl. prenesená",J501,0)</f>
        <v>0</v>
      </c>
      <c r="BH501" s="157">
        <f>IF(N501="zníž. prenesená",J501,0)</f>
        <v>0</v>
      </c>
      <c r="BI501" s="157">
        <f>IF(N501="nulová",J501,0)</f>
        <v>0</v>
      </c>
      <c r="BJ501" s="17" t="s">
        <v>91</v>
      </c>
      <c r="BK501" s="157">
        <f>ROUND(I501*H501,2)</f>
        <v>0</v>
      </c>
      <c r="BL501" s="17" t="s">
        <v>301</v>
      </c>
      <c r="BM501" s="156" t="s">
        <v>888</v>
      </c>
    </row>
    <row r="502" spans="2:65" s="12" customFormat="1" ht="10">
      <c r="B502" s="158"/>
      <c r="D502" s="159" t="s">
        <v>153</v>
      </c>
      <c r="E502" s="160" t="s">
        <v>1</v>
      </c>
      <c r="F502" s="161" t="s">
        <v>889</v>
      </c>
      <c r="H502" s="160" t="s">
        <v>1</v>
      </c>
      <c r="I502" s="162"/>
      <c r="L502" s="158"/>
      <c r="M502" s="163"/>
      <c r="T502" s="164"/>
      <c r="AT502" s="160" t="s">
        <v>153</v>
      </c>
      <c r="AU502" s="160" t="s">
        <v>91</v>
      </c>
      <c r="AV502" s="12" t="s">
        <v>83</v>
      </c>
      <c r="AW502" s="12" t="s">
        <v>31</v>
      </c>
      <c r="AX502" s="12" t="s">
        <v>75</v>
      </c>
      <c r="AY502" s="160" t="s">
        <v>144</v>
      </c>
    </row>
    <row r="503" spans="2:65" s="13" customFormat="1" ht="20">
      <c r="B503" s="165"/>
      <c r="D503" s="159" t="s">
        <v>153</v>
      </c>
      <c r="E503" s="166" t="s">
        <v>1</v>
      </c>
      <c r="F503" s="167" t="s">
        <v>890</v>
      </c>
      <c r="H503" s="168">
        <v>86.802999999999997</v>
      </c>
      <c r="I503" s="169"/>
      <c r="L503" s="165"/>
      <c r="M503" s="170"/>
      <c r="T503" s="171"/>
      <c r="AT503" s="166" t="s">
        <v>153</v>
      </c>
      <c r="AU503" s="166" t="s">
        <v>91</v>
      </c>
      <c r="AV503" s="13" t="s">
        <v>91</v>
      </c>
      <c r="AW503" s="13" t="s">
        <v>31</v>
      </c>
      <c r="AX503" s="13" t="s">
        <v>75</v>
      </c>
      <c r="AY503" s="166" t="s">
        <v>144</v>
      </c>
    </row>
    <row r="504" spans="2:65" s="13" customFormat="1" ht="10">
      <c r="B504" s="165"/>
      <c r="D504" s="159" t="s">
        <v>153</v>
      </c>
      <c r="E504" s="166" t="s">
        <v>1</v>
      </c>
      <c r="F504" s="167" t="s">
        <v>891</v>
      </c>
      <c r="H504" s="168">
        <v>-8.08</v>
      </c>
      <c r="I504" s="169"/>
      <c r="L504" s="165"/>
      <c r="M504" s="170"/>
      <c r="T504" s="171"/>
      <c r="AT504" s="166" t="s">
        <v>153</v>
      </c>
      <c r="AU504" s="166" t="s">
        <v>91</v>
      </c>
      <c r="AV504" s="13" t="s">
        <v>91</v>
      </c>
      <c r="AW504" s="13" t="s">
        <v>31</v>
      </c>
      <c r="AX504" s="13" t="s">
        <v>75</v>
      </c>
      <c r="AY504" s="166" t="s">
        <v>144</v>
      </c>
    </row>
    <row r="505" spans="2:65" s="13" customFormat="1" ht="10">
      <c r="B505" s="165"/>
      <c r="D505" s="159" t="s">
        <v>153</v>
      </c>
      <c r="E505" s="166" t="s">
        <v>1</v>
      </c>
      <c r="F505" s="167" t="s">
        <v>892</v>
      </c>
      <c r="H505" s="168">
        <v>-3.6</v>
      </c>
      <c r="I505" s="169"/>
      <c r="L505" s="165"/>
      <c r="M505" s="170"/>
      <c r="T505" s="171"/>
      <c r="AT505" s="166" t="s">
        <v>153</v>
      </c>
      <c r="AU505" s="166" t="s">
        <v>91</v>
      </c>
      <c r="AV505" s="13" t="s">
        <v>91</v>
      </c>
      <c r="AW505" s="13" t="s">
        <v>31</v>
      </c>
      <c r="AX505" s="13" t="s">
        <v>75</v>
      </c>
      <c r="AY505" s="166" t="s">
        <v>144</v>
      </c>
    </row>
    <row r="506" spans="2:65" s="14" customFormat="1" ht="10">
      <c r="B506" s="172"/>
      <c r="D506" s="159" t="s">
        <v>153</v>
      </c>
      <c r="E506" s="173" t="s">
        <v>1</v>
      </c>
      <c r="F506" s="174" t="s">
        <v>156</v>
      </c>
      <c r="H506" s="175">
        <v>75.123000000000005</v>
      </c>
      <c r="I506" s="176"/>
      <c r="L506" s="172"/>
      <c r="M506" s="177"/>
      <c r="T506" s="178"/>
      <c r="AT506" s="173" t="s">
        <v>153</v>
      </c>
      <c r="AU506" s="173" t="s">
        <v>91</v>
      </c>
      <c r="AV506" s="14" t="s">
        <v>151</v>
      </c>
      <c r="AW506" s="14" t="s">
        <v>31</v>
      </c>
      <c r="AX506" s="14" t="s">
        <v>83</v>
      </c>
      <c r="AY506" s="173" t="s">
        <v>144</v>
      </c>
    </row>
    <row r="507" spans="2:65" s="1" customFormat="1" ht="24.15" customHeight="1">
      <c r="B507" s="143"/>
      <c r="C507" s="179" t="s">
        <v>893</v>
      </c>
      <c r="D507" s="179" t="s">
        <v>240</v>
      </c>
      <c r="E507" s="180" t="s">
        <v>894</v>
      </c>
      <c r="F507" s="181" t="s">
        <v>895</v>
      </c>
      <c r="G507" s="182" t="s">
        <v>201</v>
      </c>
      <c r="H507" s="183">
        <v>86.391000000000005</v>
      </c>
      <c r="I507" s="184"/>
      <c r="J507" s="185">
        <f>ROUND(I507*H507,2)</f>
        <v>0</v>
      </c>
      <c r="K507" s="186"/>
      <c r="L507" s="187"/>
      <c r="M507" s="188" t="s">
        <v>1</v>
      </c>
      <c r="N507" s="189" t="s">
        <v>41</v>
      </c>
      <c r="P507" s="154">
        <f>O507*H507</f>
        <v>0</v>
      </c>
      <c r="Q507" s="154">
        <v>1.8519999999999998E-2</v>
      </c>
      <c r="R507" s="154">
        <f>Q507*H507</f>
        <v>1.59996132</v>
      </c>
      <c r="S507" s="154">
        <v>0</v>
      </c>
      <c r="T507" s="155">
        <f>S507*H507</f>
        <v>0</v>
      </c>
      <c r="AR507" s="156" t="s">
        <v>323</v>
      </c>
      <c r="AT507" s="156" t="s">
        <v>240</v>
      </c>
      <c r="AU507" s="156" t="s">
        <v>91</v>
      </c>
      <c r="AY507" s="17" t="s">
        <v>144</v>
      </c>
      <c r="BE507" s="157">
        <f>IF(N507="základná",J507,0)</f>
        <v>0</v>
      </c>
      <c r="BF507" s="157">
        <f>IF(N507="znížená",J507,0)</f>
        <v>0</v>
      </c>
      <c r="BG507" s="157">
        <f>IF(N507="zákl. prenesená",J507,0)</f>
        <v>0</v>
      </c>
      <c r="BH507" s="157">
        <f>IF(N507="zníž. prenesená",J507,0)</f>
        <v>0</v>
      </c>
      <c r="BI507" s="157">
        <f>IF(N507="nulová",J507,0)</f>
        <v>0</v>
      </c>
      <c r="BJ507" s="17" t="s">
        <v>91</v>
      </c>
      <c r="BK507" s="157">
        <f>ROUND(I507*H507,2)</f>
        <v>0</v>
      </c>
      <c r="BL507" s="17" t="s">
        <v>301</v>
      </c>
      <c r="BM507" s="156" t="s">
        <v>896</v>
      </c>
    </row>
    <row r="508" spans="2:65" s="13" customFormat="1" ht="10">
      <c r="B508" s="165"/>
      <c r="D508" s="159" t="s">
        <v>153</v>
      </c>
      <c r="F508" s="167" t="s">
        <v>897</v>
      </c>
      <c r="H508" s="168">
        <v>86.391000000000005</v>
      </c>
      <c r="I508" s="169"/>
      <c r="L508" s="165"/>
      <c r="M508" s="170"/>
      <c r="T508" s="171"/>
      <c r="AT508" s="166" t="s">
        <v>153</v>
      </c>
      <c r="AU508" s="166" t="s">
        <v>91</v>
      </c>
      <c r="AV508" s="13" t="s">
        <v>91</v>
      </c>
      <c r="AW508" s="13" t="s">
        <v>3</v>
      </c>
      <c r="AX508" s="13" t="s">
        <v>83</v>
      </c>
      <c r="AY508" s="166" t="s">
        <v>144</v>
      </c>
    </row>
    <row r="509" spans="2:65" s="1" customFormat="1" ht="16.5" customHeight="1">
      <c r="B509" s="143"/>
      <c r="C509" s="144" t="s">
        <v>898</v>
      </c>
      <c r="D509" s="144" t="s">
        <v>147</v>
      </c>
      <c r="E509" s="145" t="s">
        <v>899</v>
      </c>
      <c r="F509" s="146" t="s">
        <v>900</v>
      </c>
      <c r="G509" s="147" t="s">
        <v>201</v>
      </c>
      <c r="H509" s="148">
        <v>75.123000000000005</v>
      </c>
      <c r="I509" s="149"/>
      <c r="J509" s="150">
        <f>ROUND(I509*H509,2)</f>
        <v>0</v>
      </c>
      <c r="K509" s="151"/>
      <c r="L509" s="32"/>
      <c r="M509" s="152" t="s">
        <v>1</v>
      </c>
      <c r="N509" s="153" t="s">
        <v>41</v>
      </c>
      <c r="P509" s="154">
        <f>O509*H509</f>
        <v>0</v>
      </c>
      <c r="Q509" s="154">
        <v>9.0000000000000006E-5</v>
      </c>
      <c r="R509" s="154">
        <f>Q509*H509</f>
        <v>6.761070000000001E-3</v>
      </c>
      <c r="S509" s="154">
        <v>0</v>
      </c>
      <c r="T509" s="155">
        <f>S509*H509</f>
        <v>0</v>
      </c>
      <c r="AR509" s="156" t="s">
        <v>301</v>
      </c>
      <c r="AT509" s="156" t="s">
        <v>147</v>
      </c>
      <c r="AU509" s="156" t="s">
        <v>91</v>
      </c>
      <c r="AY509" s="17" t="s">
        <v>144</v>
      </c>
      <c r="BE509" s="157">
        <f>IF(N509="základná",J509,0)</f>
        <v>0</v>
      </c>
      <c r="BF509" s="157">
        <f>IF(N509="znížená",J509,0)</f>
        <v>0</v>
      </c>
      <c r="BG509" s="157">
        <f>IF(N509="zákl. prenesená",J509,0)</f>
        <v>0</v>
      </c>
      <c r="BH509" s="157">
        <f>IF(N509="zníž. prenesená",J509,0)</f>
        <v>0</v>
      </c>
      <c r="BI509" s="157">
        <f>IF(N509="nulová",J509,0)</f>
        <v>0</v>
      </c>
      <c r="BJ509" s="17" t="s">
        <v>91</v>
      </c>
      <c r="BK509" s="157">
        <f>ROUND(I509*H509,2)</f>
        <v>0</v>
      </c>
      <c r="BL509" s="17" t="s">
        <v>301</v>
      </c>
      <c r="BM509" s="156" t="s">
        <v>901</v>
      </c>
    </row>
    <row r="510" spans="2:65" s="12" customFormat="1" ht="10">
      <c r="B510" s="158"/>
      <c r="D510" s="159" t="s">
        <v>153</v>
      </c>
      <c r="E510" s="160" t="s">
        <v>1</v>
      </c>
      <c r="F510" s="161" t="s">
        <v>889</v>
      </c>
      <c r="H510" s="160" t="s">
        <v>1</v>
      </c>
      <c r="I510" s="162"/>
      <c r="L510" s="158"/>
      <c r="M510" s="163"/>
      <c r="T510" s="164"/>
      <c r="AT510" s="160" t="s">
        <v>153</v>
      </c>
      <c r="AU510" s="160" t="s">
        <v>91</v>
      </c>
      <c r="AV510" s="12" t="s">
        <v>83</v>
      </c>
      <c r="AW510" s="12" t="s">
        <v>31</v>
      </c>
      <c r="AX510" s="12" t="s">
        <v>75</v>
      </c>
      <c r="AY510" s="160" t="s">
        <v>144</v>
      </c>
    </row>
    <row r="511" spans="2:65" s="13" customFormat="1" ht="20">
      <c r="B511" s="165"/>
      <c r="D511" s="159" t="s">
        <v>153</v>
      </c>
      <c r="E511" s="166" t="s">
        <v>1</v>
      </c>
      <c r="F511" s="167" t="s">
        <v>890</v>
      </c>
      <c r="H511" s="168">
        <v>86.802999999999997</v>
      </c>
      <c r="I511" s="169"/>
      <c r="L511" s="165"/>
      <c r="M511" s="170"/>
      <c r="T511" s="171"/>
      <c r="AT511" s="166" t="s">
        <v>153</v>
      </c>
      <c r="AU511" s="166" t="s">
        <v>91</v>
      </c>
      <c r="AV511" s="13" t="s">
        <v>91</v>
      </c>
      <c r="AW511" s="13" t="s">
        <v>31</v>
      </c>
      <c r="AX511" s="13" t="s">
        <v>75</v>
      </c>
      <c r="AY511" s="166" t="s">
        <v>144</v>
      </c>
    </row>
    <row r="512" spans="2:65" s="13" customFormat="1" ht="10">
      <c r="B512" s="165"/>
      <c r="D512" s="159" t="s">
        <v>153</v>
      </c>
      <c r="E512" s="166" t="s">
        <v>1</v>
      </c>
      <c r="F512" s="167" t="s">
        <v>891</v>
      </c>
      <c r="H512" s="168">
        <v>-8.08</v>
      </c>
      <c r="I512" s="169"/>
      <c r="L512" s="165"/>
      <c r="M512" s="170"/>
      <c r="T512" s="171"/>
      <c r="AT512" s="166" t="s">
        <v>153</v>
      </c>
      <c r="AU512" s="166" t="s">
        <v>91</v>
      </c>
      <c r="AV512" s="13" t="s">
        <v>91</v>
      </c>
      <c r="AW512" s="13" t="s">
        <v>31</v>
      </c>
      <c r="AX512" s="13" t="s">
        <v>75</v>
      </c>
      <c r="AY512" s="166" t="s">
        <v>144</v>
      </c>
    </row>
    <row r="513" spans="2:65" s="13" customFormat="1" ht="10">
      <c r="B513" s="165"/>
      <c r="D513" s="159" t="s">
        <v>153</v>
      </c>
      <c r="E513" s="166" t="s">
        <v>1</v>
      </c>
      <c r="F513" s="167" t="s">
        <v>892</v>
      </c>
      <c r="H513" s="168">
        <v>-3.6</v>
      </c>
      <c r="I513" s="169"/>
      <c r="L513" s="165"/>
      <c r="M513" s="170"/>
      <c r="T513" s="171"/>
      <c r="AT513" s="166" t="s">
        <v>153</v>
      </c>
      <c r="AU513" s="166" t="s">
        <v>91</v>
      </c>
      <c r="AV513" s="13" t="s">
        <v>91</v>
      </c>
      <c r="AW513" s="13" t="s">
        <v>31</v>
      </c>
      <c r="AX513" s="13" t="s">
        <v>75</v>
      </c>
      <c r="AY513" s="166" t="s">
        <v>144</v>
      </c>
    </row>
    <row r="514" spans="2:65" s="14" customFormat="1" ht="10">
      <c r="B514" s="172"/>
      <c r="D514" s="159" t="s">
        <v>153</v>
      </c>
      <c r="E514" s="173" t="s">
        <v>1</v>
      </c>
      <c r="F514" s="174" t="s">
        <v>156</v>
      </c>
      <c r="H514" s="175">
        <v>75.123000000000005</v>
      </c>
      <c r="I514" s="176"/>
      <c r="L514" s="172"/>
      <c r="M514" s="177"/>
      <c r="T514" s="178"/>
      <c r="AT514" s="173" t="s">
        <v>153</v>
      </c>
      <c r="AU514" s="173" t="s">
        <v>91</v>
      </c>
      <c r="AV514" s="14" t="s">
        <v>151</v>
      </c>
      <c r="AW514" s="14" t="s">
        <v>31</v>
      </c>
      <c r="AX514" s="14" t="s">
        <v>83</v>
      </c>
      <c r="AY514" s="173" t="s">
        <v>144</v>
      </c>
    </row>
    <row r="515" spans="2:65" s="1" customFormat="1" ht="24.15" customHeight="1">
      <c r="B515" s="143"/>
      <c r="C515" s="144" t="s">
        <v>902</v>
      </c>
      <c r="D515" s="144" t="s">
        <v>147</v>
      </c>
      <c r="E515" s="145" t="s">
        <v>903</v>
      </c>
      <c r="F515" s="146" t="s">
        <v>904</v>
      </c>
      <c r="G515" s="147" t="s">
        <v>184</v>
      </c>
      <c r="H515" s="148">
        <v>4.9249999999999998</v>
      </c>
      <c r="I515" s="149"/>
      <c r="J515" s="150">
        <f>ROUND(I515*H515,2)</f>
        <v>0</v>
      </c>
      <c r="K515" s="151"/>
      <c r="L515" s="32"/>
      <c r="M515" s="152" t="s">
        <v>1</v>
      </c>
      <c r="N515" s="153" t="s">
        <v>41</v>
      </c>
      <c r="P515" s="154">
        <f>O515*H515</f>
        <v>0</v>
      </c>
      <c r="Q515" s="154">
        <v>0</v>
      </c>
      <c r="R515" s="154">
        <f>Q515*H515</f>
        <v>0</v>
      </c>
      <c r="S515" s="154">
        <v>0</v>
      </c>
      <c r="T515" s="155">
        <f>S515*H515</f>
        <v>0</v>
      </c>
      <c r="AR515" s="156" t="s">
        <v>301</v>
      </c>
      <c r="AT515" s="156" t="s">
        <v>147</v>
      </c>
      <c r="AU515" s="156" t="s">
        <v>91</v>
      </c>
      <c r="AY515" s="17" t="s">
        <v>144</v>
      </c>
      <c r="BE515" s="157">
        <f>IF(N515="základná",J515,0)</f>
        <v>0</v>
      </c>
      <c r="BF515" s="157">
        <f>IF(N515="znížená",J515,0)</f>
        <v>0</v>
      </c>
      <c r="BG515" s="157">
        <f>IF(N515="zákl. prenesená",J515,0)</f>
        <v>0</v>
      </c>
      <c r="BH515" s="157">
        <f>IF(N515="zníž. prenesená",J515,0)</f>
        <v>0</v>
      </c>
      <c r="BI515" s="157">
        <f>IF(N515="nulová",J515,0)</f>
        <v>0</v>
      </c>
      <c r="BJ515" s="17" t="s">
        <v>91</v>
      </c>
      <c r="BK515" s="157">
        <f>ROUND(I515*H515,2)</f>
        <v>0</v>
      </c>
      <c r="BL515" s="17" t="s">
        <v>301</v>
      </c>
      <c r="BM515" s="156" t="s">
        <v>905</v>
      </c>
    </row>
    <row r="516" spans="2:65" s="11" customFormat="1" ht="22.75" customHeight="1">
      <c r="B516" s="131"/>
      <c r="D516" s="132" t="s">
        <v>74</v>
      </c>
      <c r="E516" s="141" t="s">
        <v>378</v>
      </c>
      <c r="F516" s="141" t="s">
        <v>379</v>
      </c>
      <c r="I516" s="134"/>
      <c r="J516" s="142">
        <f>BK516</f>
        <v>0</v>
      </c>
      <c r="L516" s="131"/>
      <c r="M516" s="136"/>
      <c r="P516" s="137">
        <f>SUM(P517:P548)</f>
        <v>0</v>
      </c>
      <c r="R516" s="137">
        <f>SUM(R517:R548)</f>
        <v>0.31518972000000001</v>
      </c>
      <c r="T516" s="138">
        <f>SUM(T517:T548)</f>
        <v>0</v>
      </c>
      <c r="AR516" s="132" t="s">
        <v>91</v>
      </c>
      <c r="AT516" s="139" t="s">
        <v>74</v>
      </c>
      <c r="AU516" s="139" t="s">
        <v>83</v>
      </c>
      <c r="AY516" s="132" t="s">
        <v>144</v>
      </c>
      <c r="BK516" s="140">
        <f>SUM(BK517:BK548)</f>
        <v>0</v>
      </c>
    </row>
    <row r="517" spans="2:65" s="1" customFormat="1" ht="37.75" customHeight="1">
      <c r="B517" s="143"/>
      <c r="C517" s="144" t="s">
        <v>906</v>
      </c>
      <c r="D517" s="144" t="s">
        <v>147</v>
      </c>
      <c r="E517" s="145" t="s">
        <v>907</v>
      </c>
      <c r="F517" s="146" t="s">
        <v>908</v>
      </c>
      <c r="G517" s="147" t="s">
        <v>201</v>
      </c>
      <c r="H517" s="148">
        <v>731.99199999999996</v>
      </c>
      <c r="I517" s="149"/>
      <c r="J517" s="150">
        <f>ROUND(I517*H517,2)</f>
        <v>0</v>
      </c>
      <c r="K517" s="151"/>
      <c r="L517" s="32"/>
      <c r="M517" s="152" t="s">
        <v>1</v>
      </c>
      <c r="N517" s="153" t="s">
        <v>41</v>
      </c>
      <c r="P517" s="154">
        <f>O517*H517</f>
        <v>0</v>
      </c>
      <c r="Q517" s="154">
        <v>2.3000000000000001E-4</v>
      </c>
      <c r="R517" s="154">
        <f>Q517*H517</f>
        <v>0.16835816000000001</v>
      </c>
      <c r="S517" s="154">
        <v>0</v>
      </c>
      <c r="T517" s="155">
        <f>S517*H517</f>
        <v>0</v>
      </c>
      <c r="AR517" s="156" t="s">
        <v>301</v>
      </c>
      <c r="AT517" s="156" t="s">
        <v>147</v>
      </c>
      <c r="AU517" s="156" t="s">
        <v>91</v>
      </c>
      <c r="AY517" s="17" t="s">
        <v>144</v>
      </c>
      <c r="BE517" s="157">
        <f>IF(N517="základná",J517,0)</f>
        <v>0</v>
      </c>
      <c r="BF517" s="157">
        <f>IF(N517="znížená",J517,0)</f>
        <v>0</v>
      </c>
      <c r="BG517" s="157">
        <f>IF(N517="zákl. prenesená",J517,0)</f>
        <v>0</v>
      </c>
      <c r="BH517" s="157">
        <f>IF(N517="zníž. prenesená",J517,0)</f>
        <v>0</v>
      </c>
      <c r="BI517" s="157">
        <f>IF(N517="nulová",J517,0)</f>
        <v>0</v>
      </c>
      <c r="BJ517" s="17" t="s">
        <v>91</v>
      </c>
      <c r="BK517" s="157">
        <f>ROUND(I517*H517,2)</f>
        <v>0</v>
      </c>
      <c r="BL517" s="17" t="s">
        <v>301</v>
      </c>
      <c r="BM517" s="156" t="s">
        <v>909</v>
      </c>
    </row>
    <row r="518" spans="2:65" s="12" customFormat="1" ht="10">
      <c r="B518" s="158"/>
      <c r="D518" s="159" t="s">
        <v>153</v>
      </c>
      <c r="E518" s="160" t="s">
        <v>1</v>
      </c>
      <c r="F518" s="161" t="s">
        <v>910</v>
      </c>
      <c r="H518" s="160" t="s">
        <v>1</v>
      </c>
      <c r="I518" s="162"/>
      <c r="L518" s="158"/>
      <c r="M518" s="163"/>
      <c r="T518" s="164"/>
      <c r="AT518" s="160" t="s">
        <v>153</v>
      </c>
      <c r="AU518" s="160" t="s">
        <v>91</v>
      </c>
      <c r="AV518" s="12" t="s">
        <v>83</v>
      </c>
      <c r="AW518" s="12" t="s">
        <v>31</v>
      </c>
      <c r="AX518" s="12" t="s">
        <v>75</v>
      </c>
      <c r="AY518" s="160" t="s">
        <v>144</v>
      </c>
    </row>
    <row r="519" spans="2:65" s="13" customFormat="1" ht="20">
      <c r="B519" s="165"/>
      <c r="D519" s="159" t="s">
        <v>153</v>
      </c>
      <c r="E519" s="166" t="s">
        <v>1</v>
      </c>
      <c r="F519" s="167" t="s">
        <v>911</v>
      </c>
      <c r="H519" s="168">
        <v>251.76300000000001</v>
      </c>
      <c r="I519" s="169"/>
      <c r="L519" s="165"/>
      <c r="M519" s="170"/>
      <c r="T519" s="171"/>
      <c r="AT519" s="166" t="s">
        <v>153</v>
      </c>
      <c r="AU519" s="166" t="s">
        <v>91</v>
      </c>
      <c r="AV519" s="13" t="s">
        <v>91</v>
      </c>
      <c r="AW519" s="13" t="s">
        <v>31</v>
      </c>
      <c r="AX519" s="13" t="s">
        <v>75</v>
      </c>
      <c r="AY519" s="166" t="s">
        <v>144</v>
      </c>
    </row>
    <row r="520" spans="2:65" s="13" customFormat="1" ht="10">
      <c r="B520" s="165"/>
      <c r="D520" s="159" t="s">
        <v>153</v>
      </c>
      <c r="E520" s="166" t="s">
        <v>1</v>
      </c>
      <c r="F520" s="167" t="s">
        <v>912</v>
      </c>
      <c r="H520" s="168">
        <v>264.96300000000002</v>
      </c>
      <c r="I520" s="169"/>
      <c r="L520" s="165"/>
      <c r="M520" s="170"/>
      <c r="T520" s="171"/>
      <c r="AT520" s="166" t="s">
        <v>153</v>
      </c>
      <c r="AU520" s="166" t="s">
        <v>91</v>
      </c>
      <c r="AV520" s="13" t="s">
        <v>91</v>
      </c>
      <c r="AW520" s="13" t="s">
        <v>31</v>
      </c>
      <c r="AX520" s="13" t="s">
        <v>75</v>
      </c>
      <c r="AY520" s="166" t="s">
        <v>144</v>
      </c>
    </row>
    <row r="521" spans="2:65" s="12" customFormat="1" ht="10">
      <c r="B521" s="158"/>
      <c r="D521" s="159" t="s">
        <v>153</v>
      </c>
      <c r="E521" s="160" t="s">
        <v>1</v>
      </c>
      <c r="F521" s="161" t="s">
        <v>913</v>
      </c>
      <c r="H521" s="160" t="s">
        <v>1</v>
      </c>
      <c r="I521" s="162"/>
      <c r="L521" s="158"/>
      <c r="M521" s="163"/>
      <c r="T521" s="164"/>
      <c r="AT521" s="160" t="s">
        <v>153</v>
      </c>
      <c r="AU521" s="160" t="s">
        <v>91</v>
      </c>
      <c r="AV521" s="12" t="s">
        <v>83</v>
      </c>
      <c r="AW521" s="12" t="s">
        <v>31</v>
      </c>
      <c r="AX521" s="12" t="s">
        <v>75</v>
      </c>
      <c r="AY521" s="160" t="s">
        <v>144</v>
      </c>
    </row>
    <row r="522" spans="2:65" s="12" customFormat="1" ht="10">
      <c r="B522" s="158"/>
      <c r="D522" s="159" t="s">
        <v>153</v>
      </c>
      <c r="E522" s="160" t="s">
        <v>1</v>
      </c>
      <c r="F522" s="161" t="s">
        <v>522</v>
      </c>
      <c r="H522" s="160" t="s">
        <v>1</v>
      </c>
      <c r="I522" s="162"/>
      <c r="L522" s="158"/>
      <c r="M522" s="163"/>
      <c r="T522" s="164"/>
      <c r="AT522" s="160" t="s">
        <v>153</v>
      </c>
      <c r="AU522" s="160" t="s">
        <v>91</v>
      </c>
      <c r="AV522" s="12" t="s">
        <v>83</v>
      </c>
      <c r="AW522" s="12" t="s">
        <v>31</v>
      </c>
      <c r="AX522" s="12" t="s">
        <v>75</v>
      </c>
      <c r="AY522" s="160" t="s">
        <v>144</v>
      </c>
    </row>
    <row r="523" spans="2:65" s="13" customFormat="1" ht="10">
      <c r="B523" s="165"/>
      <c r="D523" s="159" t="s">
        <v>153</v>
      </c>
      <c r="E523" s="166" t="s">
        <v>1</v>
      </c>
      <c r="F523" s="167" t="s">
        <v>523</v>
      </c>
      <c r="H523" s="168">
        <v>11.91</v>
      </c>
      <c r="I523" s="169"/>
      <c r="L523" s="165"/>
      <c r="M523" s="170"/>
      <c r="T523" s="171"/>
      <c r="AT523" s="166" t="s">
        <v>153</v>
      </c>
      <c r="AU523" s="166" t="s">
        <v>91</v>
      </c>
      <c r="AV523" s="13" t="s">
        <v>91</v>
      </c>
      <c r="AW523" s="13" t="s">
        <v>31</v>
      </c>
      <c r="AX523" s="13" t="s">
        <v>75</v>
      </c>
      <c r="AY523" s="166" t="s">
        <v>144</v>
      </c>
    </row>
    <row r="524" spans="2:65" s="12" customFormat="1" ht="10">
      <c r="B524" s="158"/>
      <c r="D524" s="159" t="s">
        <v>153</v>
      </c>
      <c r="E524" s="160" t="s">
        <v>1</v>
      </c>
      <c r="F524" s="161" t="s">
        <v>524</v>
      </c>
      <c r="H524" s="160" t="s">
        <v>1</v>
      </c>
      <c r="I524" s="162"/>
      <c r="L524" s="158"/>
      <c r="M524" s="163"/>
      <c r="T524" s="164"/>
      <c r="AT524" s="160" t="s">
        <v>153</v>
      </c>
      <c r="AU524" s="160" t="s">
        <v>91</v>
      </c>
      <c r="AV524" s="12" t="s">
        <v>83</v>
      </c>
      <c r="AW524" s="12" t="s">
        <v>31</v>
      </c>
      <c r="AX524" s="12" t="s">
        <v>75</v>
      </c>
      <c r="AY524" s="160" t="s">
        <v>144</v>
      </c>
    </row>
    <row r="525" spans="2:65" s="13" customFormat="1" ht="10">
      <c r="B525" s="165"/>
      <c r="D525" s="159" t="s">
        <v>153</v>
      </c>
      <c r="E525" s="166" t="s">
        <v>1</v>
      </c>
      <c r="F525" s="167" t="s">
        <v>525</v>
      </c>
      <c r="H525" s="168">
        <v>29.32</v>
      </c>
      <c r="I525" s="169"/>
      <c r="L525" s="165"/>
      <c r="M525" s="170"/>
      <c r="T525" s="171"/>
      <c r="AT525" s="166" t="s">
        <v>153</v>
      </c>
      <c r="AU525" s="166" t="s">
        <v>91</v>
      </c>
      <c r="AV525" s="13" t="s">
        <v>91</v>
      </c>
      <c r="AW525" s="13" t="s">
        <v>31</v>
      </c>
      <c r="AX525" s="13" t="s">
        <v>75</v>
      </c>
      <c r="AY525" s="166" t="s">
        <v>144</v>
      </c>
    </row>
    <row r="526" spans="2:65" s="12" customFormat="1" ht="10">
      <c r="B526" s="158"/>
      <c r="D526" s="159" t="s">
        <v>153</v>
      </c>
      <c r="E526" s="160" t="s">
        <v>1</v>
      </c>
      <c r="F526" s="161" t="s">
        <v>526</v>
      </c>
      <c r="H526" s="160" t="s">
        <v>1</v>
      </c>
      <c r="I526" s="162"/>
      <c r="L526" s="158"/>
      <c r="M526" s="163"/>
      <c r="T526" s="164"/>
      <c r="AT526" s="160" t="s">
        <v>153</v>
      </c>
      <c r="AU526" s="160" t="s">
        <v>91</v>
      </c>
      <c r="AV526" s="12" t="s">
        <v>83</v>
      </c>
      <c r="AW526" s="12" t="s">
        <v>31</v>
      </c>
      <c r="AX526" s="12" t="s">
        <v>75</v>
      </c>
      <c r="AY526" s="160" t="s">
        <v>144</v>
      </c>
    </row>
    <row r="527" spans="2:65" s="13" customFormat="1" ht="10">
      <c r="B527" s="165"/>
      <c r="D527" s="159" t="s">
        <v>153</v>
      </c>
      <c r="E527" s="166" t="s">
        <v>1</v>
      </c>
      <c r="F527" s="167" t="s">
        <v>527</v>
      </c>
      <c r="H527" s="168">
        <v>167.85</v>
      </c>
      <c r="I527" s="169"/>
      <c r="L527" s="165"/>
      <c r="M527" s="170"/>
      <c r="T527" s="171"/>
      <c r="AT527" s="166" t="s">
        <v>153</v>
      </c>
      <c r="AU527" s="166" t="s">
        <v>91</v>
      </c>
      <c r="AV527" s="13" t="s">
        <v>91</v>
      </c>
      <c r="AW527" s="13" t="s">
        <v>31</v>
      </c>
      <c r="AX527" s="13" t="s">
        <v>75</v>
      </c>
      <c r="AY527" s="166" t="s">
        <v>144</v>
      </c>
    </row>
    <row r="528" spans="2:65" s="12" customFormat="1" ht="10">
      <c r="B528" s="158"/>
      <c r="D528" s="159" t="s">
        <v>153</v>
      </c>
      <c r="E528" s="160" t="s">
        <v>1</v>
      </c>
      <c r="F528" s="161" t="s">
        <v>640</v>
      </c>
      <c r="H528" s="160" t="s">
        <v>1</v>
      </c>
      <c r="I528" s="162"/>
      <c r="L528" s="158"/>
      <c r="M528" s="163"/>
      <c r="T528" s="164"/>
      <c r="AT528" s="160" t="s">
        <v>153</v>
      </c>
      <c r="AU528" s="160" t="s">
        <v>91</v>
      </c>
      <c r="AV528" s="12" t="s">
        <v>83</v>
      </c>
      <c r="AW528" s="12" t="s">
        <v>31</v>
      </c>
      <c r="AX528" s="12" t="s">
        <v>75</v>
      </c>
      <c r="AY528" s="160" t="s">
        <v>144</v>
      </c>
    </row>
    <row r="529" spans="2:65" s="13" customFormat="1" ht="10">
      <c r="B529" s="165"/>
      <c r="D529" s="159" t="s">
        <v>153</v>
      </c>
      <c r="E529" s="166" t="s">
        <v>1</v>
      </c>
      <c r="F529" s="167" t="s">
        <v>641</v>
      </c>
      <c r="H529" s="168">
        <v>6.1859999999999999</v>
      </c>
      <c r="I529" s="169"/>
      <c r="L529" s="165"/>
      <c r="M529" s="170"/>
      <c r="T529" s="171"/>
      <c r="AT529" s="166" t="s">
        <v>153</v>
      </c>
      <c r="AU529" s="166" t="s">
        <v>91</v>
      </c>
      <c r="AV529" s="13" t="s">
        <v>91</v>
      </c>
      <c r="AW529" s="13" t="s">
        <v>31</v>
      </c>
      <c r="AX529" s="13" t="s">
        <v>75</v>
      </c>
      <c r="AY529" s="166" t="s">
        <v>144</v>
      </c>
    </row>
    <row r="530" spans="2:65" s="14" customFormat="1" ht="10">
      <c r="B530" s="172"/>
      <c r="D530" s="159" t="s">
        <v>153</v>
      </c>
      <c r="E530" s="173" t="s">
        <v>1</v>
      </c>
      <c r="F530" s="174" t="s">
        <v>156</v>
      </c>
      <c r="H530" s="175">
        <v>731.99199999999996</v>
      </c>
      <c r="I530" s="176"/>
      <c r="L530" s="172"/>
      <c r="M530" s="177"/>
      <c r="T530" s="178"/>
      <c r="AT530" s="173" t="s">
        <v>153</v>
      </c>
      <c r="AU530" s="173" t="s">
        <v>91</v>
      </c>
      <c r="AV530" s="14" t="s">
        <v>151</v>
      </c>
      <c r="AW530" s="14" t="s">
        <v>31</v>
      </c>
      <c r="AX530" s="14" t="s">
        <v>83</v>
      </c>
      <c r="AY530" s="173" t="s">
        <v>144</v>
      </c>
    </row>
    <row r="531" spans="2:65" s="1" customFormat="1" ht="24.15" customHeight="1">
      <c r="B531" s="143"/>
      <c r="C531" s="144" t="s">
        <v>914</v>
      </c>
      <c r="D531" s="144" t="s">
        <v>147</v>
      </c>
      <c r="E531" s="145" t="s">
        <v>915</v>
      </c>
      <c r="F531" s="146" t="s">
        <v>916</v>
      </c>
      <c r="G531" s="147" t="s">
        <v>201</v>
      </c>
      <c r="H531" s="148">
        <v>731.99199999999996</v>
      </c>
      <c r="I531" s="149"/>
      <c r="J531" s="150">
        <f>ROUND(I531*H531,2)</f>
        <v>0</v>
      </c>
      <c r="K531" s="151"/>
      <c r="L531" s="32"/>
      <c r="M531" s="152" t="s">
        <v>1</v>
      </c>
      <c r="N531" s="153" t="s">
        <v>41</v>
      </c>
      <c r="P531" s="154">
        <f>O531*H531</f>
        <v>0</v>
      </c>
      <c r="Q531" s="154">
        <v>1.2999999999999999E-4</v>
      </c>
      <c r="R531" s="154">
        <f>Q531*H531</f>
        <v>9.5158959999999987E-2</v>
      </c>
      <c r="S531" s="154">
        <v>0</v>
      </c>
      <c r="T531" s="155">
        <f>S531*H531</f>
        <v>0</v>
      </c>
      <c r="AR531" s="156" t="s">
        <v>301</v>
      </c>
      <c r="AT531" s="156" t="s">
        <v>147</v>
      </c>
      <c r="AU531" s="156" t="s">
        <v>91</v>
      </c>
      <c r="AY531" s="17" t="s">
        <v>144</v>
      </c>
      <c r="BE531" s="157">
        <f>IF(N531="základná",J531,0)</f>
        <v>0</v>
      </c>
      <c r="BF531" s="157">
        <f>IF(N531="znížená",J531,0)</f>
        <v>0</v>
      </c>
      <c r="BG531" s="157">
        <f>IF(N531="zákl. prenesená",J531,0)</f>
        <v>0</v>
      </c>
      <c r="BH531" s="157">
        <f>IF(N531="zníž. prenesená",J531,0)</f>
        <v>0</v>
      </c>
      <c r="BI531" s="157">
        <f>IF(N531="nulová",J531,0)</f>
        <v>0</v>
      </c>
      <c r="BJ531" s="17" t="s">
        <v>91</v>
      </c>
      <c r="BK531" s="157">
        <f>ROUND(I531*H531,2)</f>
        <v>0</v>
      </c>
      <c r="BL531" s="17" t="s">
        <v>301</v>
      </c>
      <c r="BM531" s="156" t="s">
        <v>917</v>
      </c>
    </row>
    <row r="532" spans="2:65" s="12" customFormat="1" ht="10">
      <c r="B532" s="158"/>
      <c r="D532" s="159" t="s">
        <v>153</v>
      </c>
      <c r="E532" s="160" t="s">
        <v>1</v>
      </c>
      <c r="F532" s="161" t="s">
        <v>910</v>
      </c>
      <c r="H532" s="160" t="s">
        <v>1</v>
      </c>
      <c r="I532" s="162"/>
      <c r="L532" s="158"/>
      <c r="M532" s="163"/>
      <c r="T532" s="164"/>
      <c r="AT532" s="160" t="s">
        <v>153</v>
      </c>
      <c r="AU532" s="160" t="s">
        <v>91</v>
      </c>
      <c r="AV532" s="12" t="s">
        <v>83</v>
      </c>
      <c r="AW532" s="12" t="s">
        <v>31</v>
      </c>
      <c r="AX532" s="12" t="s">
        <v>75</v>
      </c>
      <c r="AY532" s="160" t="s">
        <v>144</v>
      </c>
    </row>
    <row r="533" spans="2:65" s="13" customFormat="1" ht="20">
      <c r="B533" s="165"/>
      <c r="D533" s="159" t="s">
        <v>153</v>
      </c>
      <c r="E533" s="166" t="s">
        <v>1</v>
      </c>
      <c r="F533" s="167" t="s">
        <v>911</v>
      </c>
      <c r="H533" s="168">
        <v>251.76300000000001</v>
      </c>
      <c r="I533" s="169"/>
      <c r="L533" s="165"/>
      <c r="M533" s="170"/>
      <c r="T533" s="171"/>
      <c r="AT533" s="166" t="s">
        <v>153</v>
      </c>
      <c r="AU533" s="166" t="s">
        <v>91</v>
      </c>
      <c r="AV533" s="13" t="s">
        <v>91</v>
      </c>
      <c r="AW533" s="13" t="s">
        <v>31</v>
      </c>
      <c r="AX533" s="13" t="s">
        <v>75</v>
      </c>
      <c r="AY533" s="166" t="s">
        <v>144</v>
      </c>
    </row>
    <row r="534" spans="2:65" s="13" customFormat="1" ht="10">
      <c r="B534" s="165"/>
      <c r="D534" s="159" t="s">
        <v>153</v>
      </c>
      <c r="E534" s="166" t="s">
        <v>1</v>
      </c>
      <c r="F534" s="167" t="s">
        <v>912</v>
      </c>
      <c r="H534" s="168">
        <v>264.96300000000002</v>
      </c>
      <c r="I534" s="169"/>
      <c r="L534" s="165"/>
      <c r="M534" s="170"/>
      <c r="T534" s="171"/>
      <c r="AT534" s="166" t="s">
        <v>153</v>
      </c>
      <c r="AU534" s="166" t="s">
        <v>91</v>
      </c>
      <c r="AV534" s="13" t="s">
        <v>91</v>
      </c>
      <c r="AW534" s="13" t="s">
        <v>31</v>
      </c>
      <c r="AX534" s="13" t="s">
        <v>75</v>
      </c>
      <c r="AY534" s="166" t="s">
        <v>144</v>
      </c>
    </row>
    <row r="535" spans="2:65" s="12" customFormat="1" ht="10">
      <c r="B535" s="158"/>
      <c r="D535" s="159" t="s">
        <v>153</v>
      </c>
      <c r="E535" s="160" t="s">
        <v>1</v>
      </c>
      <c r="F535" s="161" t="s">
        <v>913</v>
      </c>
      <c r="H535" s="160" t="s">
        <v>1</v>
      </c>
      <c r="I535" s="162"/>
      <c r="L535" s="158"/>
      <c r="M535" s="163"/>
      <c r="T535" s="164"/>
      <c r="AT535" s="160" t="s">
        <v>153</v>
      </c>
      <c r="AU535" s="160" t="s">
        <v>91</v>
      </c>
      <c r="AV535" s="12" t="s">
        <v>83</v>
      </c>
      <c r="AW535" s="12" t="s">
        <v>31</v>
      </c>
      <c r="AX535" s="12" t="s">
        <v>75</v>
      </c>
      <c r="AY535" s="160" t="s">
        <v>144</v>
      </c>
    </row>
    <row r="536" spans="2:65" s="12" customFormat="1" ht="10">
      <c r="B536" s="158"/>
      <c r="D536" s="159" t="s">
        <v>153</v>
      </c>
      <c r="E536" s="160" t="s">
        <v>1</v>
      </c>
      <c r="F536" s="161" t="s">
        <v>522</v>
      </c>
      <c r="H536" s="160" t="s">
        <v>1</v>
      </c>
      <c r="I536" s="162"/>
      <c r="L536" s="158"/>
      <c r="M536" s="163"/>
      <c r="T536" s="164"/>
      <c r="AT536" s="160" t="s">
        <v>153</v>
      </c>
      <c r="AU536" s="160" t="s">
        <v>91</v>
      </c>
      <c r="AV536" s="12" t="s">
        <v>83</v>
      </c>
      <c r="AW536" s="12" t="s">
        <v>31</v>
      </c>
      <c r="AX536" s="12" t="s">
        <v>75</v>
      </c>
      <c r="AY536" s="160" t="s">
        <v>144</v>
      </c>
    </row>
    <row r="537" spans="2:65" s="13" customFormat="1" ht="10">
      <c r="B537" s="165"/>
      <c r="D537" s="159" t="s">
        <v>153</v>
      </c>
      <c r="E537" s="166" t="s">
        <v>1</v>
      </c>
      <c r="F537" s="167" t="s">
        <v>523</v>
      </c>
      <c r="H537" s="168">
        <v>11.91</v>
      </c>
      <c r="I537" s="169"/>
      <c r="L537" s="165"/>
      <c r="M537" s="170"/>
      <c r="T537" s="171"/>
      <c r="AT537" s="166" t="s">
        <v>153</v>
      </c>
      <c r="AU537" s="166" t="s">
        <v>91</v>
      </c>
      <c r="AV537" s="13" t="s">
        <v>91</v>
      </c>
      <c r="AW537" s="13" t="s">
        <v>31</v>
      </c>
      <c r="AX537" s="13" t="s">
        <v>75</v>
      </c>
      <c r="AY537" s="166" t="s">
        <v>144</v>
      </c>
    </row>
    <row r="538" spans="2:65" s="12" customFormat="1" ht="10">
      <c r="B538" s="158"/>
      <c r="D538" s="159" t="s">
        <v>153</v>
      </c>
      <c r="E538" s="160" t="s">
        <v>1</v>
      </c>
      <c r="F538" s="161" t="s">
        <v>524</v>
      </c>
      <c r="H538" s="160" t="s">
        <v>1</v>
      </c>
      <c r="I538" s="162"/>
      <c r="L538" s="158"/>
      <c r="M538" s="163"/>
      <c r="T538" s="164"/>
      <c r="AT538" s="160" t="s">
        <v>153</v>
      </c>
      <c r="AU538" s="160" t="s">
        <v>91</v>
      </c>
      <c r="AV538" s="12" t="s">
        <v>83</v>
      </c>
      <c r="AW538" s="12" t="s">
        <v>31</v>
      </c>
      <c r="AX538" s="12" t="s">
        <v>75</v>
      </c>
      <c r="AY538" s="160" t="s">
        <v>144</v>
      </c>
    </row>
    <row r="539" spans="2:65" s="13" customFormat="1" ht="10">
      <c r="B539" s="165"/>
      <c r="D539" s="159" t="s">
        <v>153</v>
      </c>
      <c r="E539" s="166" t="s">
        <v>1</v>
      </c>
      <c r="F539" s="167" t="s">
        <v>525</v>
      </c>
      <c r="H539" s="168">
        <v>29.32</v>
      </c>
      <c r="I539" s="169"/>
      <c r="L539" s="165"/>
      <c r="M539" s="170"/>
      <c r="T539" s="171"/>
      <c r="AT539" s="166" t="s">
        <v>153</v>
      </c>
      <c r="AU539" s="166" t="s">
        <v>91</v>
      </c>
      <c r="AV539" s="13" t="s">
        <v>91</v>
      </c>
      <c r="AW539" s="13" t="s">
        <v>31</v>
      </c>
      <c r="AX539" s="13" t="s">
        <v>75</v>
      </c>
      <c r="AY539" s="166" t="s">
        <v>144</v>
      </c>
    </row>
    <row r="540" spans="2:65" s="12" customFormat="1" ht="10">
      <c r="B540" s="158"/>
      <c r="D540" s="159" t="s">
        <v>153</v>
      </c>
      <c r="E540" s="160" t="s">
        <v>1</v>
      </c>
      <c r="F540" s="161" t="s">
        <v>526</v>
      </c>
      <c r="H540" s="160" t="s">
        <v>1</v>
      </c>
      <c r="I540" s="162"/>
      <c r="L540" s="158"/>
      <c r="M540" s="163"/>
      <c r="T540" s="164"/>
      <c r="AT540" s="160" t="s">
        <v>153</v>
      </c>
      <c r="AU540" s="160" t="s">
        <v>91</v>
      </c>
      <c r="AV540" s="12" t="s">
        <v>83</v>
      </c>
      <c r="AW540" s="12" t="s">
        <v>31</v>
      </c>
      <c r="AX540" s="12" t="s">
        <v>75</v>
      </c>
      <c r="AY540" s="160" t="s">
        <v>144</v>
      </c>
    </row>
    <row r="541" spans="2:65" s="13" customFormat="1" ht="10">
      <c r="B541" s="165"/>
      <c r="D541" s="159" t="s">
        <v>153</v>
      </c>
      <c r="E541" s="166" t="s">
        <v>1</v>
      </c>
      <c r="F541" s="167" t="s">
        <v>527</v>
      </c>
      <c r="H541" s="168">
        <v>167.85</v>
      </c>
      <c r="I541" s="169"/>
      <c r="L541" s="165"/>
      <c r="M541" s="170"/>
      <c r="T541" s="171"/>
      <c r="AT541" s="166" t="s">
        <v>153</v>
      </c>
      <c r="AU541" s="166" t="s">
        <v>91</v>
      </c>
      <c r="AV541" s="13" t="s">
        <v>91</v>
      </c>
      <c r="AW541" s="13" t="s">
        <v>31</v>
      </c>
      <c r="AX541" s="13" t="s">
        <v>75</v>
      </c>
      <c r="AY541" s="166" t="s">
        <v>144</v>
      </c>
    </row>
    <row r="542" spans="2:65" s="12" customFormat="1" ht="10">
      <c r="B542" s="158"/>
      <c r="D542" s="159" t="s">
        <v>153</v>
      </c>
      <c r="E542" s="160" t="s">
        <v>1</v>
      </c>
      <c r="F542" s="161" t="s">
        <v>640</v>
      </c>
      <c r="H542" s="160" t="s">
        <v>1</v>
      </c>
      <c r="I542" s="162"/>
      <c r="L542" s="158"/>
      <c r="M542" s="163"/>
      <c r="T542" s="164"/>
      <c r="AT542" s="160" t="s">
        <v>153</v>
      </c>
      <c r="AU542" s="160" t="s">
        <v>91</v>
      </c>
      <c r="AV542" s="12" t="s">
        <v>83</v>
      </c>
      <c r="AW542" s="12" t="s">
        <v>31</v>
      </c>
      <c r="AX542" s="12" t="s">
        <v>75</v>
      </c>
      <c r="AY542" s="160" t="s">
        <v>144</v>
      </c>
    </row>
    <row r="543" spans="2:65" s="13" customFormat="1" ht="10">
      <c r="B543" s="165"/>
      <c r="D543" s="159" t="s">
        <v>153</v>
      </c>
      <c r="E543" s="166" t="s">
        <v>1</v>
      </c>
      <c r="F543" s="167" t="s">
        <v>641</v>
      </c>
      <c r="H543" s="168">
        <v>6.1859999999999999</v>
      </c>
      <c r="I543" s="169"/>
      <c r="L543" s="165"/>
      <c r="M543" s="170"/>
      <c r="T543" s="171"/>
      <c r="AT543" s="166" t="s">
        <v>153</v>
      </c>
      <c r="AU543" s="166" t="s">
        <v>91</v>
      </c>
      <c r="AV543" s="13" t="s">
        <v>91</v>
      </c>
      <c r="AW543" s="13" t="s">
        <v>31</v>
      </c>
      <c r="AX543" s="13" t="s">
        <v>75</v>
      </c>
      <c r="AY543" s="166" t="s">
        <v>144</v>
      </c>
    </row>
    <row r="544" spans="2:65" s="14" customFormat="1" ht="10">
      <c r="B544" s="172"/>
      <c r="D544" s="159" t="s">
        <v>153</v>
      </c>
      <c r="E544" s="173" t="s">
        <v>1</v>
      </c>
      <c r="F544" s="174" t="s">
        <v>156</v>
      </c>
      <c r="H544" s="175">
        <v>731.99199999999996</v>
      </c>
      <c r="I544" s="176"/>
      <c r="L544" s="172"/>
      <c r="M544" s="177"/>
      <c r="T544" s="178"/>
      <c r="AT544" s="173" t="s">
        <v>153</v>
      </c>
      <c r="AU544" s="173" t="s">
        <v>91</v>
      </c>
      <c r="AV544" s="14" t="s">
        <v>151</v>
      </c>
      <c r="AW544" s="14" t="s">
        <v>31</v>
      </c>
      <c r="AX544" s="14" t="s">
        <v>83</v>
      </c>
      <c r="AY544" s="173" t="s">
        <v>144</v>
      </c>
    </row>
    <row r="545" spans="2:65" s="1" customFormat="1" ht="24.15" customHeight="1">
      <c r="B545" s="143"/>
      <c r="C545" s="144" t="s">
        <v>918</v>
      </c>
      <c r="D545" s="144" t="s">
        <v>147</v>
      </c>
      <c r="E545" s="145" t="s">
        <v>393</v>
      </c>
      <c r="F545" s="146" t="s">
        <v>394</v>
      </c>
      <c r="G545" s="147" t="s">
        <v>201</v>
      </c>
      <c r="H545" s="148">
        <v>258.363</v>
      </c>
      <c r="I545" s="149"/>
      <c r="J545" s="150">
        <f>ROUND(I545*H545,2)</f>
        <v>0</v>
      </c>
      <c r="K545" s="151"/>
      <c r="L545" s="32"/>
      <c r="M545" s="152" t="s">
        <v>1</v>
      </c>
      <c r="N545" s="153" t="s">
        <v>41</v>
      </c>
      <c r="P545" s="154">
        <f>O545*H545</f>
        <v>0</v>
      </c>
      <c r="Q545" s="154">
        <v>2.0000000000000001E-4</v>
      </c>
      <c r="R545" s="154">
        <f>Q545*H545</f>
        <v>5.1672599999999999E-2</v>
      </c>
      <c r="S545" s="154">
        <v>0</v>
      </c>
      <c r="T545" s="155">
        <f>S545*H545</f>
        <v>0</v>
      </c>
      <c r="AR545" s="156" t="s">
        <v>301</v>
      </c>
      <c r="AT545" s="156" t="s">
        <v>147</v>
      </c>
      <c r="AU545" s="156" t="s">
        <v>91</v>
      </c>
      <c r="AY545" s="17" t="s">
        <v>144</v>
      </c>
      <c r="BE545" s="157">
        <f>IF(N545="základná",J545,0)</f>
        <v>0</v>
      </c>
      <c r="BF545" s="157">
        <f>IF(N545="znížená",J545,0)</f>
        <v>0</v>
      </c>
      <c r="BG545" s="157">
        <f>IF(N545="zákl. prenesená",J545,0)</f>
        <v>0</v>
      </c>
      <c r="BH545" s="157">
        <f>IF(N545="zníž. prenesená",J545,0)</f>
        <v>0</v>
      </c>
      <c r="BI545" s="157">
        <f>IF(N545="nulová",J545,0)</f>
        <v>0</v>
      </c>
      <c r="BJ545" s="17" t="s">
        <v>91</v>
      </c>
      <c r="BK545" s="157">
        <f>ROUND(I545*H545,2)</f>
        <v>0</v>
      </c>
      <c r="BL545" s="17" t="s">
        <v>301</v>
      </c>
      <c r="BM545" s="156" t="s">
        <v>919</v>
      </c>
    </row>
    <row r="546" spans="2:65" s="12" customFormat="1" ht="10">
      <c r="B546" s="158"/>
      <c r="D546" s="159" t="s">
        <v>153</v>
      </c>
      <c r="E546" s="160" t="s">
        <v>1</v>
      </c>
      <c r="F546" s="161" t="s">
        <v>920</v>
      </c>
      <c r="H546" s="160" t="s">
        <v>1</v>
      </c>
      <c r="I546" s="162"/>
      <c r="L546" s="158"/>
      <c r="M546" s="163"/>
      <c r="T546" s="164"/>
      <c r="AT546" s="160" t="s">
        <v>153</v>
      </c>
      <c r="AU546" s="160" t="s">
        <v>91</v>
      </c>
      <c r="AV546" s="12" t="s">
        <v>83</v>
      </c>
      <c r="AW546" s="12" t="s">
        <v>31</v>
      </c>
      <c r="AX546" s="12" t="s">
        <v>75</v>
      </c>
      <c r="AY546" s="160" t="s">
        <v>144</v>
      </c>
    </row>
    <row r="547" spans="2:65" s="13" customFormat="1" ht="10">
      <c r="B547" s="165"/>
      <c r="D547" s="159" t="s">
        <v>153</v>
      </c>
      <c r="E547" s="166" t="s">
        <v>1</v>
      </c>
      <c r="F547" s="167" t="s">
        <v>921</v>
      </c>
      <c r="H547" s="168">
        <v>258.363</v>
      </c>
      <c r="I547" s="169"/>
      <c r="L547" s="165"/>
      <c r="M547" s="170"/>
      <c r="T547" s="171"/>
      <c r="AT547" s="166" t="s">
        <v>153</v>
      </c>
      <c r="AU547" s="166" t="s">
        <v>91</v>
      </c>
      <c r="AV547" s="13" t="s">
        <v>91</v>
      </c>
      <c r="AW547" s="13" t="s">
        <v>31</v>
      </c>
      <c r="AX547" s="13" t="s">
        <v>75</v>
      </c>
      <c r="AY547" s="166" t="s">
        <v>144</v>
      </c>
    </row>
    <row r="548" spans="2:65" s="14" customFormat="1" ht="10">
      <c r="B548" s="172"/>
      <c r="D548" s="159" t="s">
        <v>153</v>
      </c>
      <c r="E548" s="173" t="s">
        <v>1</v>
      </c>
      <c r="F548" s="174" t="s">
        <v>156</v>
      </c>
      <c r="H548" s="175">
        <v>258.363</v>
      </c>
      <c r="I548" s="176"/>
      <c r="L548" s="172"/>
      <c r="M548" s="197"/>
      <c r="N548" s="198"/>
      <c r="O548" s="198"/>
      <c r="P548" s="198"/>
      <c r="Q548" s="198"/>
      <c r="R548" s="198"/>
      <c r="S548" s="198"/>
      <c r="T548" s="199"/>
      <c r="AT548" s="173" t="s">
        <v>153</v>
      </c>
      <c r="AU548" s="173" t="s">
        <v>91</v>
      </c>
      <c r="AV548" s="14" t="s">
        <v>151</v>
      </c>
      <c r="AW548" s="14" t="s">
        <v>31</v>
      </c>
      <c r="AX548" s="14" t="s">
        <v>83</v>
      </c>
      <c r="AY548" s="173" t="s">
        <v>144</v>
      </c>
    </row>
    <row r="549" spans="2:65" s="1" customFormat="1" ht="7" customHeight="1">
      <c r="B549" s="47"/>
      <c r="C549" s="48"/>
      <c r="D549" s="48"/>
      <c r="E549" s="48"/>
      <c r="F549" s="48"/>
      <c r="G549" s="48"/>
      <c r="H549" s="48"/>
      <c r="I549" s="48"/>
      <c r="J549" s="48"/>
      <c r="K549" s="48"/>
      <c r="L549" s="32"/>
    </row>
  </sheetData>
  <autoFilter ref="C134:K548" xr:uid="{00000000-0009-0000-0000-000002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85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53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95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105</v>
      </c>
      <c r="L4" s="20"/>
      <c r="M4" s="96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Rekonštrukcia budovy pri Rajčianke 8</v>
      </c>
      <c r="F7" s="255"/>
      <c r="G7" s="255"/>
      <c r="H7" s="255"/>
      <c r="L7" s="20"/>
    </row>
    <row r="8" spans="2:46" ht="12" customHeight="1">
      <c r="B8" s="20"/>
      <c r="D8" s="27" t="s">
        <v>106</v>
      </c>
      <c r="L8" s="20"/>
    </row>
    <row r="9" spans="2:46" s="1" customFormat="1" ht="16.5" customHeight="1">
      <c r="B9" s="32"/>
      <c r="E9" s="254" t="s">
        <v>459</v>
      </c>
      <c r="F9" s="256"/>
      <c r="G9" s="256"/>
      <c r="H9" s="256"/>
      <c r="L9" s="32"/>
    </row>
    <row r="10" spans="2:46" s="1" customFormat="1" ht="12" customHeight="1">
      <c r="B10" s="32"/>
      <c r="D10" s="27" t="s">
        <v>460</v>
      </c>
      <c r="L10" s="32"/>
    </row>
    <row r="11" spans="2:46" s="1" customFormat="1" ht="16.5" customHeight="1">
      <c r="B11" s="32"/>
      <c r="E11" s="208" t="s">
        <v>922</v>
      </c>
      <c r="F11" s="256"/>
      <c r="G11" s="256"/>
      <c r="H11" s="256"/>
      <c r="L11" s="32"/>
    </row>
    <row r="12" spans="2:46" s="1" customFormat="1" ht="10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7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7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1</v>
      </c>
      <c r="F29" s="239"/>
      <c r="G29" s="239"/>
      <c r="H29" s="239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8" t="s">
        <v>35</v>
      </c>
      <c r="J32" s="69">
        <f>ROUND(J122,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58" t="s">
        <v>39</v>
      </c>
      <c r="E35" s="37" t="s">
        <v>40</v>
      </c>
      <c r="F35" s="99">
        <f>ROUND((SUM(BE122:BE184)),  2)</f>
        <v>0</v>
      </c>
      <c r="G35" s="100"/>
      <c r="H35" s="100"/>
      <c r="I35" s="101">
        <v>0.23</v>
      </c>
      <c r="J35" s="99">
        <f>ROUND(((SUM(BE122:BE184))*I35),  2)</f>
        <v>0</v>
      </c>
      <c r="L35" s="32"/>
    </row>
    <row r="36" spans="2:12" s="1" customFormat="1" ht="14.4" customHeight="1">
      <c r="B36" s="32"/>
      <c r="E36" s="37" t="s">
        <v>41</v>
      </c>
      <c r="F36" s="89">
        <f>ROUND((SUM(BF122:BF184)),  2)</f>
        <v>0</v>
      </c>
      <c r="I36" s="102">
        <v>0.23</v>
      </c>
      <c r="J36" s="89">
        <f>ROUND(((SUM(BF122:BF184))*I36),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9">
        <f>ROUND((SUM(BG122:BG184)),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9">
        <f>ROUND((SUM(BH122:BH184)),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ROUND((SUM(BI122:BI184)),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108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4" t="str">
        <f>E7</f>
        <v>Rekonštrukcia budovy pri Rajčianke 8</v>
      </c>
      <c r="F85" s="255"/>
      <c r="G85" s="255"/>
      <c r="H85" s="255"/>
      <c r="L85" s="32"/>
    </row>
    <row r="86" spans="2:12" ht="12" hidden="1" customHeight="1">
      <c r="B86" s="20"/>
      <c r="C86" s="27" t="s">
        <v>106</v>
      </c>
      <c r="L86" s="20"/>
    </row>
    <row r="87" spans="2:12" s="1" customFormat="1" ht="16.5" hidden="1" customHeight="1">
      <c r="B87" s="32"/>
      <c r="E87" s="254" t="s">
        <v>459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460</v>
      </c>
      <c r="L88" s="32"/>
    </row>
    <row r="89" spans="2:12" s="1" customFormat="1" ht="16.5" hidden="1" customHeight="1">
      <c r="B89" s="32"/>
      <c r="E89" s="208" t="str">
        <f>E11</f>
        <v>II.B - Elektroinštalácie</v>
      </c>
      <c r="F89" s="256"/>
      <c r="G89" s="256"/>
      <c r="H89" s="256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>k.u. Žilina, p.č.: 3694/7</v>
      </c>
      <c r="I91" s="27" t="s">
        <v>21</v>
      </c>
      <c r="J91" s="55" t="str">
        <f>IF(J14="","",J14)</f>
        <v>26. 1. 2026</v>
      </c>
      <c r="L91" s="32"/>
    </row>
    <row r="92" spans="2:12" s="1" customFormat="1" ht="7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>SSD a.s., Žilina</v>
      </c>
      <c r="I93" s="27" t="s">
        <v>29</v>
      </c>
      <c r="J93" s="30" t="str">
        <f>E23</f>
        <v>Ing. Daniel Hladniš</v>
      </c>
      <c r="L93" s="32"/>
    </row>
    <row r="94" spans="2:12" s="1" customFormat="1" ht="15.15" hidden="1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CENLA, s. r. o.</v>
      </c>
      <c r="L94" s="32"/>
    </row>
    <row r="95" spans="2:12" s="1" customFormat="1" ht="10.25" hidden="1" customHeight="1">
      <c r="B95" s="32"/>
      <c r="L95" s="32"/>
    </row>
    <row r="96" spans="2:12" s="1" customFormat="1" ht="29.25" hidden="1" customHeight="1">
      <c r="B96" s="32"/>
      <c r="C96" s="111" t="s">
        <v>109</v>
      </c>
      <c r="D96" s="103"/>
      <c r="E96" s="103"/>
      <c r="F96" s="103"/>
      <c r="G96" s="103"/>
      <c r="H96" s="103"/>
      <c r="I96" s="103"/>
      <c r="J96" s="112" t="s">
        <v>110</v>
      </c>
      <c r="K96" s="103"/>
      <c r="L96" s="32"/>
    </row>
    <row r="97" spans="2:47" s="1" customFormat="1" ht="10.25" hidden="1" customHeight="1">
      <c r="B97" s="32"/>
      <c r="L97" s="32"/>
    </row>
    <row r="98" spans="2:47" s="1" customFormat="1" ht="22.75" hidden="1" customHeight="1">
      <c r="B98" s="32"/>
      <c r="C98" s="113" t="s">
        <v>111</v>
      </c>
      <c r="J98" s="69">
        <f>J122</f>
        <v>0</v>
      </c>
      <c r="L98" s="32"/>
      <c r="AU98" s="17" t="s">
        <v>112</v>
      </c>
    </row>
    <row r="99" spans="2:47" s="8" customFormat="1" ht="25" hidden="1" customHeight="1">
      <c r="B99" s="114"/>
      <c r="D99" s="115" t="s">
        <v>127</v>
      </c>
      <c r="E99" s="116"/>
      <c r="F99" s="116"/>
      <c r="G99" s="116"/>
      <c r="H99" s="116"/>
      <c r="I99" s="116"/>
      <c r="J99" s="117">
        <f>J123</f>
        <v>0</v>
      </c>
      <c r="L99" s="114"/>
    </row>
    <row r="100" spans="2:47" s="9" customFormat="1" ht="19.899999999999999" hidden="1" customHeight="1">
      <c r="B100" s="118"/>
      <c r="D100" s="119" t="s">
        <v>923</v>
      </c>
      <c r="E100" s="120"/>
      <c r="F100" s="120"/>
      <c r="G100" s="120"/>
      <c r="H100" s="120"/>
      <c r="I100" s="120"/>
      <c r="J100" s="121">
        <f>J124</f>
        <v>0</v>
      </c>
      <c r="L100" s="118"/>
    </row>
    <row r="101" spans="2:47" s="1" customFormat="1" ht="21.75" hidden="1" customHeight="1">
      <c r="B101" s="32"/>
      <c r="L101" s="32"/>
    </row>
    <row r="102" spans="2:47" s="1" customFormat="1" ht="7" hidden="1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32"/>
    </row>
    <row r="103" spans="2:47" ht="10" hidden="1"/>
    <row r="104" spans="2:47" ht="10" hidden="1"/>
    <row r="105" spans="2:47" ht="10" hidden="1"/>
    <row r="106" spans="2:47" s="1" customFormat="1" ht="7" customHeight="1"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32"/>
    </row>
    <row r="107" spans="2:47" s="1" customFormat="1" ht="25" customHeight="1">
      <c r="B107" s="32"/>
      <c r="C107" s="21" t="s">
        <v>130</v>
      </c>
      <c r="L107" s="32"/>
    </row>
    <row r="108" spans="2:47" s="1" customFormat="1" ht="7" customHeight="1">
      <c r="B108" s="32"/>
      <c r="L108" s="32"/>
    </row>
    <row r="109" spans="2:47" s="1" customFormat="1" ht="12" customHeight="1">
      <c r="B109" s="32"/>
      <c r="C109" s="27" t="s">
        <v>15</v>
      </c>
      <c r="L109" s="32"/>
    </row>
    <row r="110" spans="2:47" s="1" customFormat="1" ht="16.5" customHeight="1">
      <c r="B110" s="32"/>
      <c r="E110" s="254" t="str">
        <f>E7</f>
        <v>Rekonštrukcia budovy pri Rajčianke 8</v>
      </c>
      <c r="F110" s="255"/>
      <c r="G110" s="255"/>
      <c r="H110" s="255"/>
      <c r="L110" s="32"/>
    </row>
    <row r="111" spans="2:47" ht="12" customHeight="1">
      <c r="B111" s="20"/>
      <c r="C111" s="27" t="s">
        <v>106</v>
      </c>
      <c r="L111" s="20"/>
    </row>
    <row r="112" spans="2:47" s="1" customFormat="1" ht="16.5" customHeight="1">
      <c r="B112" s="32"/>
      <c r="E112" s="254" t="s">
        <v>459</v>
      </c>
      <c r="F112" s="256"/>
      <c r="G112" s="256"/>
      <c r="H112" s="256"/>
      <c r="L112" s="32"/>
    </row>
    <row r="113" spans="2:65" s="1" customFormat="1" ht="12" customHeight="1">
      <c r="B113" s="32"/>
      <c r="C113" s="27" t="s">
        <v>460</v>
      </c>
      <c r="L113" s="32"/>
    </row>
    <row r="114" spans="2:65" s="1" customFormat="1" ht="16.5" customHeight="1">
      <c r="B114" s="32"/>
      <c r="E114" s="208" t="str">
        <f>E11</f>
        <v>II.B - Elektroinštalácie</v>
      </c>
      <c r="F114" s="256"/>
      <c r="G114" s="256"/>
      <c r="H114" s="256"/>
      <c r="L114" s="32"/>
    </row>
    <row r="115" spans="2:65" s="1" customFormat="1" ht="7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F14</f>
        <v>k.u. Žilina, p.č.: 3694/7</v>
      </c>
      <c r="I116" s="27" t="s">
        <v>21</v>
      </c>
      <c r="J116" s="55" t="str">
        <f>IF(J14="","",J14)</f>
        <v>26. 1. 2026</v>
      </c>
      <c r="L116" s="32"/>
    </row>
    <row r="117" spans="2:65" s="1" customFormat="1" ht="7" customHeight="1">
      <c r="B117" s="32"/>
      <c r="L117" s="32"/>
    </row>
    <row r="118" spans="2:65" s="1" customFormat="1" ht="15.15" customHeight="1">
      <c r="B118" s="32"/>
      <c r="C118" s="27" t="s">
        <v>23</v>
      </c>
      <c r="F118" s="25" t="str">
        <f>E17</f>
        <v>SSD a.s., Žilina</v>
      </c>
      <c r="I118" s="27" t="s">
        <v>29</v>
      </c>
      <c r="J118" s="30" t="str">
        <f>E23</f>
        <v>Ing. Daniel Hladniš</v>
      </c>
      <c r="L118" s="32"/>
    </row>
    <row r="119" spans="2:65" s="1" customFormat="1" ht="15.15" customHeight="1">
      <c r="B119" s="32"/>
      <c r="C119" s="27" t="s">
        <v>27</v>
      </c>
      <c r="F119" s="25" t="str">
        <f>IF(E20="","",E20)</f>
        <v>Vyplň údaj</v>
      </c>
      <c r="I119" s="27" t="s">
        <v>32</v>
      </c>
      <c r="J119" s="30" t="str">
        <f>E26</f>
        <v>CENLA, s. r. o.</v>
      </c>
      <c r="L119" s="32"/>
    </row>
    <row r="120" spans="2:65" s="1" customFormat="1" ht="10.25" customHeight="1">
      <c r="B120" s="32"/>
      <c r="L120" s="32"/>
    </row>
    <row r="121" spans="2:65" s="10" customFormat="1" ht="29.25" customHeight="1">
      <c r="B121" s="122"/>
      <c r="C121" s="123" t="s">
        <v>131</v>
      </c>
      <c r="D121" s="124" t="s">
        <v>60</v>
      </c>
      <c r="E121" s="124" t="s">
        <v>56</v>
      </c>
      <c r="F121" s="124" t="s">
        <v>57</v>
      </c>
      <c r="G121" s="124" t="s">
        <v>132</v>
      </c>
      <c r="H121" s="124" t="s">
        <v>133</v>
      </c>
      <c r="I121" s="124" t="s">
        <v>134</v>
      </c>
      <c r="J121" s="125" t="s">
        <v>110</v>
      </c>
      <c r="K121" s="126" t="s">
        <v>135</v>
      </c>
      <c r="L121" s="122"/>
      <c r="M121" s="62" t="s">
        <v>1</v>
      </c>
      <c r="N121" s="63" t="s">
        <v>39</v>
      </c>
      <c r="O121" s="63" t="s">
        <v>136</v>
      </c>
      <c r="P121" s="63" t="s">
        <v>137</v>
      </c>
      <c r="Q121" s="63" t="s">
        <v>138</v>
      </c>
      <c r="R121" s="63" t="s">
        <v>139</v>
      </c>
      <c r="S121" s="63" t="s">
        <v>140</v>
      </c>
      <c r="T121" s="64" t="s">
        <v>141</v>
      </c>
    </row>
    <row r="122" spans="2:65" s="1" customFormat="1" ht="22.75" customHeight="1">
      <c r="B122" s="32"/>
      <c r="C122" s="67" t="s">
        <v>111</v>
      </c>
      <c r="J122" s="127">
        <f>BK122</f>
        <v>0</v>
      </c>
      <c r="L122" s="32"/>
      <c r="M122" s="65"/>
      <c r="N122" s="56"/>
      <c r="O122" s="56"/>
      <c r="P122" s="128">
        <f>P123</f>
        <v>0</v>
      </c>
      <c r="Q122" s="56"/>
      <c r="R122" s="128">
        <f>R123</f>
        <v>0</v>
      </c>
      <c r="S122" s="56"/>
      <c r="T122" s="129">
        <f>T123</f>
        <v>0</v>
      </c>
      <c r="AT122" s="17" t="s">
        <v>74</v>
      </c>
      <c r="AU122" s="17" t="s">
        <v>112</v>
      </c>
      <c r="BK122" s="130">
        <f>BK123</f>
        <v>0</v>
      </c>
    </row>
    <row r="123" spans="2:65" s="11" customFormat="1" ht="25.9" customHeight="1">
      <c r="B123" s="131"/>
      <c r="D123" s="132" t="s">
        <v>74</v>
      </c>
      <c r="E123" s="133" t="s">
        <v>240</v>
      </c>
      <c r="F123" s="133" t="s">
        <v>398</v>
      </c>
      <c r="I123" s="134"/>
      <c r="J123" s="135">
        <f>BK123</f>
        <v>0</v>
      </c>
      <c r="L123" s="131"/>
      <c r="M123" s="136"/>
      <c r="P123" s="137">
        <f>P124</f>
        <v>0</v>
      </c>
      <c r="R123" s="137">
        <f>R124</f>
        <v>0</v>
      </c>
      <c r="T123" s="138">
        <f>T124</f>
        <v>0</v>
      </c>
      <c r="AR123" s="132" t="s">
        <v>190</v>
      </c>
      <c r="AT123" s="139" t="s">
        <v>74</v>
      </c>
      <c r="AU123" s="139" t="s">
        <v>75</v>
      </c>
      <c r="AY123" s="132" t="s">
        <v>144</v>
      </c>
      <c r="BK123" s="140">
        <f>BK124</f>
        <v>0</v>
      </c>
    </row>
    <row r="124" spans="2:65" s="11" customFormat="1" ht="22.75" customHeight="1">
      <c r="B124" s="131"/>
      <c r="D124" s="132" t="s">
        <v>74</v>
      </c>
      <c r="E124" s="141" t="s">
        <v>924</v>
      </c>
      <c r="F124" s="141" t="s">
        <v>925</v>
      </c>
      <c r="I124" s="134"/>
      <c r="J124" s="142">
        <f>BK124</f>
        <v>0</v>
      </c>
      <c r="L124" s="131"/>
      <c r="M124" s="136"/>
      <c r="P124" s="137">
        <f>SUM(P125:P184)</f>
        <v>0</v>
      </c>
      <c r="R124" s="137">
        <f>SUM(R125:R184)</f>
        <v>0</v>
      </c>
      <c r="T124" s="138">
        <f>SUM(T125:T184)</f>
        <v>0</v>
      </c>
      <c r="AR124" s="132" t="s">
        <v>190</v>
      </c>
      <c r="AT124" s="139" t="s">
        <v>74</v>
      </c>
      <c r="AU124" s="139" t="s">
        <v>83</v>
      </c>
      <c r="AY124" s="132" t="s">
        <v>144</v>
      </c>
      <c r="BK124" s="140">
        <f>SUM(BK125:BK184)</f>
        <v>0</v>
      </c>
    </row>
    <row r="125" spans="2:65" s="1" customFormat="1" ht="24.15" customHeight="1">
      <c r="B125" s="143"/>
      <c r="C125" s="144" t="s">
        <v>315</v>
      </c>
      <c r="D125" s="144" t="s">
        <v>147</v>
      </c>
      <c r="E125" s="145" t="s">
        <v>926</v>
      </c>
      <c r="F125" s="146" t="s">
        <v>927</v>
      </c>
      <c r="G125" s="147" t="s">
        <v>269</v>
      </c>
      <c r="H125" s="148">
        <v>1</v>
      </c>
      <c r="I125" s="149"/>
      <c r="J125" s="150">
        <f t="shared" ref="J125:J156" si="0">ROUND(I125*H125,2)</f>
        <v>0</v>
      </c>
      <c r="K125" s="151"/>
      <c r="L125" s="32"/>
      <c r="M125" s="152" t="s">
        <v>1</v>
      </c>
      <c r="N125" s="153" t="s">
        <v>41</v>
      </c>
      <c r="P125" s="154">
        <f t="shared" ref="P125:P156" si="1">O125*H125</f>
        <v>0</v>
      </c>
      <c r="Q125" s="154">
        <v>0</v>
      </c>
      <c r="R125" s="154">
        <f t="shared" ref="R125:R156" si="2">Q125*H125</f>
        <v>0</v>
      </c>
      <c r="S125" s="154">
        <v>0</v>
      </c>
      <c r="T125" s="155">
        <f t="shared" ref="T125:T156" si="3">S125*H125</f>
        <v>0</v>
      </c>
      <c r="AR125" s="156" t="s">
        <v>370</v>
      </c>
      <c r="AT125" s="156" t="s">
        <v>147</v>
      </c>
      <c r="AU125" s="156" t="s">
        <v>91</v>
      </c>
      <c r="AY125" s="17" t="s">
        <v>144</v>
      </c>
      <c r="BE125" s="157">
        <f t="shared" ref="BE125:BE156" si="4">IF(N125="základná",J125,0)</f>
        <v>0</v>
      </c>
      <c r="BF125" s="157">
        <f t="shared" ref="BF125:BF156" si="5">IF(N125="znížená",J125,0)</f>
        <v>0</v>
      </c>
      <c r="BG125" s="157">
        <f t="shared" ref="BG125:BG156" si="6">IF(N125="zákl. prenesená",J125,0)</f>
        <v>0</v>
      </c>
      <c r="BH125" s="157">
        <f t="shared" ref="BH125:BH156" si="7">IF(N125="zníž. prenesená",J125,0)</f>
        <v>0</v>
      </c>
      <c r="BI125" s="157">
        <f t="shared" ref="BI125:BI156" si="8">IF(N125="nulová",J125,0)</f>
        <v>0</v>
      </c>
      <c r="BJ125" s="17" t="s">
        <v>91</v>
      </c>
      <c r="BK125" s="157">
        <f t="shared" ref="BK125:BK156" si="9">ROUND(I125*H125,2)</f>
        <v>0</v>
      </c>
      <c r="BL125" s="17" t="s">
        <v>370</v>
      </c>
      <c r="BM125" s="156" t="s">
        <v>928</v>
      </c>
    </row>
    <row r="126" spans="2:65" s="1" customFormat="1" ht="24.15" customHeight="1">
      <c r="B126" s="143"/>
      <c r="C126" s="144" t="s">
        <v>83</v>
      </c>
      <c r="D126" s="144" t="s">
        <v>147</v>
      </c>
      <c r="E126" s="145" t="s">
        <v>83</v>
      </c>
      <c r="F126" s="146" t="s">
        <v>929</v>
      </c>
      <c r="G126" s="147" t="s">
        <v>254</v>
      </c>
      <c r="H126" s="148">
        <v>1</v>
      </c>
      <c r="I126" s="149"/>
      <c r="J126" s="150">
        <f t="shared" si="0"/>
        <v>0</v>
      </c>
      <c r="K126" s="151"/>
      <c r="L126" s="32"/>
      <c r="M126" s="152" t="s">
        <v>1</v>
      </c>
      <c r="N126" s="153" t="s">
        <v>41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151</v>
      </c>
      <c r="AT126" s="156" t="s">
        <v>147</v>
      </c>
      <c r="AU126" s="156" t="s">
        <v>91</v>
      </c>
      <c r="AY126" s="17" t="s">
        <v>144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91</v>
      </c>
      <c r="BK126" s="157">
        <f t="shared" si="9"/>
        <v>0</v>
      </c>
      <c r="BL126" s="17" t="s">
        <v>151</v>
      </c>
      <c r="BM126" s="156" t="s">
        <v>930</v>
      </c>
    </row>
    <row r="127" spans="2:65" s="1" customFormat="1" ht="16.5" customHeight="1">
      <c r="B127" s="143"/>
      <c r="C127" s="144" t="s">
        <v>509</v>
      </c>
      <c r="D127" s="144" t="s">
        <v>147</v>
      </c>
      <c r="E127" s="145" t="s">
        <v>509</v>
      </c>
      <c r="F127" s="146" t="s">
        <v>931</v>
      </c>
      <c r="G127" s="147" t="s">
        <v>254</v>
      </c>
      <c r="H127" s="148">
        <v>2</v>
      </c>
      <c r="I127" s="149"/>
      <c r="J127" s="150">
        <f t="shared" si="0"/>
        <v>0</v>
      </c>
      <c r="K127" s="151"/>
      <c r="L127" s="32"/>
      <c r="M127" s="152" t="s">
        <v>1</v>
      </c>
      <c r="N127" s="153" t="s">
        <v>41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151</v>
      </c>
      <c r="AT127" s="156" t="s">
        <v>147</v>
      </c>
      <c r="AU127" s="156" t="s">
        <v>91</v>
      </c>
      <c r="AY127" s="17" t="s">
        <v>144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91</v>
      </c>
      <c r="BK127" s="157">
        <f t="shared" si="9"/>
        <v>0</v>
      </c>
      <c r="BL127" s="17" t="s">
        <v>151</v>
      </c>
      <c r="BM127" s="156" t="s">
        <v>932</v>
      </c>
    </row>
    <row r="128" spans="2:65" s="1" customFormat="1" ht="16.5" customHeight="1">
      <c r="B128" s="143"/>
      <c r="C128" s="144" t="s">
        <v>515</v>
      </c>
      <c r="D128" s="144" t="s">
        <v>147</v>
      </c>
      <c r="E128" s="145" t="s">
        <v>515</v>
      </c>
      <c r="F128" s="146" t="s">
        <v>933</v>
      </c>
      <c r="G128" s="147" t="s">
        <v>254</v>
      </c>
      <c r="H128" s="148">
        <v>1</v>
      </c>
      <c r="I128" s="149"/>
      <c r="J128" s="150">
        <f t="shared" si="0"/>
        <v>0</v>
      </c>
      <c r="K128" s="151"/>
      <c r="L128" s="32"/>
      <c r="M128" s="152" t="s">
        <v>1</v>
      </c>
      <c r="N128" s="153" t="s">
        <v>41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151</v>
      </c>
      <c r="AT128" s="156" t="s">
        <v>147</v>
      </c>
      <c r="AU128" s="156" t="s">
        <v>91</v>
      </c>
      <c r="AY128" s="17" t="s">
        <v>144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91</v>
      </c>
      <c r="BK128" s="157">
        <f t="shared" si="9"/>
        <v>0</v>
      </c>
      <c r="BL128" s="17" t="s">
        <v>151</v>
      </c>
      <c r="BM128" s="156" t="s">
        <v>934</v>
      </c>
    </row>
    <row r="129" spans="2:65" s="1" customFormat="1" ht="16.5" customHeight="1">
      <c r="B129" s="143"/>
      <c r="C129" s="144" t="s">
        <v>279</v>
      </c>
      <c r="D129" s="144" t="s">
        <v>147</v>
      </c>
      <c r="E129" s="145" t="s">
        <v>279</v>
      </c>
      <c r="F129" s="146" t="s">
        <v>935</v>
      </c>
      <c r="G129" s="147" t="s">
        <v>254</v>
      </c>
      <c r="H129" s="148">
        <v>2</v>
      </c>
      <c r="I129" s="149"/>
      <c r="J129" s="150">
        <f t="shared" si="0"/>
        <v>0</v>
      </c>
      <c r="K129" s="151"/>
      <c r="L129" s="32"/>
      <c r="M129" s="152" t="s">
        <v>1</v>
      </c>
      <c r="N129" s="153" t="s">
        <v>41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151</v>
      </c>
      <c r="AT129" s="156" t="s">
        <v>147</v>
      </c>
      <c r="AU129" s="156" t="s">
        <v>91</v>
      </c>
      <c r="AY129" s="17" t="s">
        <v>144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91</v>
      </c>
      <c r="BK129" s="157">
        <f t="shared" si="9"/>
        <v>0</v>
      </c>
      <c r="BL129" s="17" t="s">
        <v>151</v>
      </c>
      <c r="BM129" s="156" t="s">
        <v>936</v>
      </c>
    </row>
    <row r="130" spans="2:65" s="1" customFormat="1" ht="16.5" customHeight="1">
      <c r="B130" s="143"/>
      <c r="C130" s="144" t="s">
        <v>283</v>
      </c>
      <c r="D130" s="144" t="s">
        <v>147</v>
      </c>
      <c r="E130" s="145" t="s">
        <v>283</v>
      </c>
      <c r="F130" s="146" t="s">
        <v>937</v>
      </c>
      <c r="G130" s="147" t="s">
        <v>938</v>
      </c>
      <c r="H130" s="148">
        <v>3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151</v>
      </c>
      <c r="AT130" s="156" t="s">
        <v>147</v>
      </c>
      <c r="AU130" s="156" t="s">
        <v>91</v>
      </c>
      <c r="AY130" s="17" t="s">
        <v>144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91</v>
      </c>
      <c r="BK130" s="157">
        <f t="shared" si="9"/>
        <v>0</v>
      </c>
      <c r="BL130" s="17" t="s">
        <v>151</v>
      </c>
      <c r="BM130" s="156" t="s">
        <v>939</v>
      </c>
    </row>
    <row r="131" spans="2:65" s="1" customFormat="1" ht="16.5" customHeight="1">
      <c r="B131" s="143"/>
      <c r="C131" s="144" t="s">
        <v>297</v>
      </c>
      <c r="D131" s="144" t="s">
        <v>147</v>
      </c>
      <c r="E131" s="145" t="s">
        <v>297</v>
      </c>
      <c r="F131" s="146" t="s">
        <v>940</v>
      </c>
      <c r="G131" s="147" t="s">
        <v>938</v>
      </c>
      <c r="H131" s="148">
        <v>3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151</v>
      </c>
      <c r="AT131" s="156" t="s">
        <v>147</v>
      </c>
      <c r="AU131" s="156" t="s">
        <v>91</v>
      </c>
      <c r="AY131" s="17" t="s">
        <v>144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91</v>
      </c>
      <c r="BK131" s="157">
        <f t="shared" si="9"/>
        <v>0</v>
      </c>
      <c r="BL131" s="17" t="s">
        <v>151</v>
      </c>
      <c r="BM131" s="156" t="s">
        <v>941</v>
      </c>
    </row>
    <row r="132" spans="2:65" s="1" customFormat="1" ht="16.5" customHeight="1">
      <c r="B132" s="143"/>
      <c r="C132" s="144" t="s">
        <v>547</v>
      </c>
      <c r="D132" s="144" t="s">
        <v>147</v>
      </c>
      <c r="E132" s="145" t="s">
        <v>547</v>
      </c>
      <c r="F132" s="146" t="s">
        <v>942</v>
      </c>
      <c r="G132" s="147" t="s">
        <v>938</v>
      </c>
      <c r="H132" s="148">
        <v>10</v>
      </c>
      <c r="I132" s="149"/>
      <c r="J132" s="150">
        <f t="shared" si="0"/>
        <v>0</v>
      </c>
      <c r="K132" s="151"/>
      <c r="L132" s="32"/>
      <c r="M132" s="152" t="s">
        <v>1</v>
      </c>
      <c r="N132" s="153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151</v>
      </c>
      <c r="AT132" s="156" t="s">
        <v>147</v>
      </c>
      <c r="AU132" s="156" t="s">
        <v>91</v>
      </c>
      <c r="AY132" s="17" t="s">
        <v>144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91</v>
      </c>
      <c r="BK132" s="157">
        <f t="shared" si="9"/>
        <v>0</v>
      </c>
      <c r="BL132" s="17" t="s">
        <v>151</v>
      </c>
      <c r="BM132" s="156" t="s">
        <v>943</v>
      </c>
    </row>
    <row r="133" spans="2:65" s="1" customFormat="1" ht="16.5" customHeight="1">
      <c r="B133" s="143"/>
      <c r="C133" s="144" t="s">
        <v>301</v>
      </c>
      <c r="D133" s="144" t="s">
        <v>147</v>
      </c>
      <c r="E133" s="145" t="s">
        <v>301</v>
      </c>
      <c r="F133" s="146" t="s">
        <v>944</v>
      </c>
      <c r="G133" s="147" t="s">
        <v>938</v>
      </c>
      <c r="H133" s="148">
        <v>10</v>
      </c>
      <c r="I133" s="149"/>
      <c r="J133" s="150">
        <f t="shared" si="0"/>
        <v>0</v>
      </c>
      <c r="K133" s="151"/>
      <c r="L133" s="32"/>
      <c r="M133" s="152" t="s">
        <v>1</v>
      </c>
      <c r="N133" s="153" t="s">
        <v>41</v>
      </c>
      <c r="P133" s="154">
        <f t="shared" si="1"/>
        <v>0</v>
      </c>
      <c r="Q133" s="154">
        <v>0</v>
      </c>
      <c r="R133" s="154">
        <f t="shared" si="2"/>
        <v>0</v>
      </c>
      <c r="S133" s="154">
        <v>0</v>
      </c>
      <c r="T133" s="155">
        <f t="shared" si="3"/>
        <v>0</v>
      </c>
      <c r="AR133" s="156" t="s">
        <v>151</v>
      </c>
      <c r="AT133" s="156" t="s">
        <v>147</v>
      </c>
      <c r="AU133" s="156" t="s">
        <v>91</v>
      </c>
      <c r="AY133" s="17" t="s">
        <v>144</v>
      </c>
      <c r="BE133" s="157">
        <f t="shared" si="4"/>
        <v>0</v>
      </c>
      <c r="BF133" s="157">
        <f t="shared" si="5"/>
        <v>0</v>
      </c>
      <c r="BG133" s="157">
        <f t="shared" si="6"/>
        <v>0</v>
      </c>
      <c r="BH133" s="157">
        <f t="shared" si="7"/>
        <v>0</v>
      </c>
      <c r="BI133" s="157">
        <f t="shared" si="8"/>
        <v>0</v>
      </c>
      <c r="BJ133" s="17" t="s">
        <v>91</v>
      </c>
      <c r="BK133" s="157">
        <f t="shared" si="9"/>
        <v>0</v>
      </c>
      <c r="BL133" s="17" t="s">
        <v>151</v>
      </c>
      <c r="BM133" s="156" t="s">
        <v>945</v>
      </c>
    </row>
    <row r="134" spans="2:65" s="1" customFormat="1" ht="16.5" customHeight="1">
      <c r="B134" s="143"/>
      <c r="C134" s="144" t="s">
        <v>266</v>
      </c>
      <c r="D134" s="144" t="s">
        <v>147</v>
      </c>
      <c r="E134" s="145" t="s">
        <v>266</v>
      </c>
      <c r="F134" s="146" t="s">
        <v>946</v>
      </c>
      <c r="G134" s="147" t="s">
        <v>254</v>
      </c>
      <c r="H134" s="148">
        <v>1</v>
      </c>
      <c r="I134" s="149"/>
      <c r="J134" s="150">
        <f t="shared" si="0"/>
        <v>0</v>
      </c>
      <c r="K134" s="151"/>
      <c r="L134" s="32"/>
      <c r="M134" s="152" t="s">
        <v>1</v>
      </c>
      <c r="N134" s="153" t="s">
        <v>41</v>
      </c>
      <c r="P134" s="154">
        <f t="shared" si="1"/>
        <v>0</v>
      </c>
      <c r="Q134" s="154">
        <v>0</v>
      </c>
      <c r="R134" s="154">
        <f t="shared" si="2"/>
        <v>0</v>
      </c>
      <c r="S134" s="154">
        <v>0</v>
      </c>
      <c r="T134" s="155">
        <f t="shared" si="3"/>
        <v>0</v>
      </c>
      <c r="AR134" s="156" t="s">
        <v>151</v>
      </c>
      <c r="AT134" s="156" t="s">
        <v>147</v>
      </c>
      <c r="AU134" s="156" t="s">
        <v>91</v>
      </c>
      <c r="AY134" s="17" t="s">
        <v>144</v>
      </c>
      <c r="BE134" s="157">
        <f t="shared" si="4"/>
        <v>0</v>
      </c>
      <c r="BF134" s="157">
        <f t="shared" si="5"/>
        <v>0</v>
      </c>
      <c r="BG134" s="157">
        <f t="shared" si="6"/>
        <v>0</v>
      </c>
      <c r="BH134" s="157">
        <f t="shared" si="7"/>
        <v>0</v>
      </c>
      <c r="BI134" s="157">
        <f t="shared" si="8"/>
        <v>0</v>
      </c>
      <c r="BJ134" s="17" t="s">
        <v>91</v>
      </c>
      <c r="BK134" s="157">
        <f t="shared" si="9"/>
        <v>0</v>
      </c>
      <c r="BL134" s="17" t="s">
        <v>151</v>
      </c>
      <c r="BM134" s="156" t="s">
        <v>947</v>
      </c>
    </row>
    <row r="135" spans="2:65" s="1" customFormat="1" ht="16.5" customHeight="1">
      <c r="B135" s="143"/>
      <c r="C135" s="144" t="s">
        <v>561</v>
      </c>
      <c r="D135" s="144" t="s">
        <v>147</v>
      </c>
      <c r="E135" s="145" t="s">
        <v>561</v>
      </c>
      <c r="F135" s="146" t="s">
        <v>948</v>
      </c>
      <c r="G135" s="147" t="s">
        <v>254</v>
      </c>
      <c r="H135" s="148">
        <v>1</v>
      </c>
      <c r="I135" s="149"/>
      <c r="J135" s="150">
        <f t="shared" si="0"/>
        <v>0</v>
      </c>
      <c r="K135" s="151"/>
      <c r="L135" s="32"/>
      <c r="M135" s="152" t="s">
        <v>1</v>
      </c>
      <c r="N135" s="153" t="s">
        <v>41</v>
      </c>
      <c r="P135" s="154">
        <f t="shared" si="1"/>
        <v>0</v>
      </c>
      <c r="Q135" s="154">
        <v>0</v>
      </c>
      <c r="R135" s="154">
        <f t="shared" si="2"/>
        <v>0</v>
      </c>
      <c r="S135" s="154">
        <v>0</v>
      </c>
      <c r="T135" s="155">
        <f t="shared" si="3"/>
        <v>0</v>
      </c>
      <c r="AR135" s="156" t="s">
        <v>151</v>
      </c>
      <c r="AT135" s="156" t="s">
        <v>147</v>
      </c>
      <c r="AU135" s="156" t="s">
        <v>91</v>
      </c>
      <c r="AY135" s="17" t="s">
        <v>144</v>
      </c>
      <c r="BE135" s="157">
        <f t="shared" si="4"/>
        <v>0</v>
      </c>
      <c r="BF135" s="157">
        <f t="shared" si="5"/>
        <v>0</v>
      </c>
      <c r="BG135" s="157">
        <f t="shared" si="6"/>
        <v>0</v>
      </c>
      <c r="BH135" s="157">
        <f t="shared" si="7"/>
        <v>0</v>
      </c>
      <c r="BI135" s="157">
        <f t="shared" si="8"/>
        <v>0</v>
      </c>
      <c r="BJ135" s="17" t="s">
        <v>91</v>
      </c>
      <c r="BK135" s="157">
        <f t="shared" si="9"/>
        <v>0</v>
      </c>
      <c r="BL135" s="17" t="s">
        <v>151</v>
      </c>
      <c r="BM135" s="156" t="s">
        <v>949</v>
      </c>
    </row>
    <row r="136" spans="2:65" s="1" customFormat="1" ht="16.5" customHeight="1">
      <c r="B136" s="143"/>
      <c r="C136" s="144" t="s">
        <v>261</v>
      </c>
      <c r="D136" s="144" t="s">
        <v>147</v>
      </c>
      <c r="E136" s="145" t="s">
        <v>261</v>
      </c>
      <c r="F136" s="146" t="s">
        <v>950</v>
      </c>
      <c r="G136" s="147" t="s">
        <v>938</v>
      </c>
      <c r="H136" s="148">
        <v>6</v>
      </c>
      <c r="I136" s="149"/>
      <c r="J136" s="150">
        <f t="shared" si="0"/>
        <v>0</v>
      </c>
      <c r="K136" s="151"/>
      <c r="L136" s="32"/>
      <c r="M136" s="152" t="s">
        <v>1</v>
      </c>
      <c r="N136" s="153" t="s">
        <v>41</v>
      </c>
      <c r="P136" s="154">
        <f t="shared" si="1"/>
        <v>0</v>
      </c>
      <c r="Q136" s="154">
        <v>0</v>
      </c>
      <c r="R136" s="154">
        <f t="shared" si="2"/>
        <v>0</v>
      </c>
      <c r="S136" s="154">
        <v>0</v>
      </c>
      <c r="T136" s="155">
        <f t="shared" si="3"/>
        <v>0</v>
      </c>
      <c r="AR136" s="156" t="s">
        <v>151</v>
      </c>
      <c r="AT136" s="156" t="s">
        <v>147</v>
      </c>
      <c r="AU136" s="156" t="s">
        <v>91</v>
      </c>
      <c r="AY136" s="17" t="s">
        <v>144</v>
      </c>
      <c r="BE136" s="157">
        <f t="shared" si="4"/>
        <v>0</v>
      </c>
      <c r="BF136" s="157">
        <f t="shared" si="5"/>
        <v>0</v>
      </c>
      <c r="BG136" s="157">
        <f t="shared" si="6"/>
        <v>0</v>
      </c>
      <c r="BH136" s="157">
        <f t="shared" si="7"/>
        <v>0</v>
      </c>
      <c r="BI136" s="157">
        <f t="shared" si="8"/>
        <v>0</v>
      </c>
      <c r="BJ136" s="17" t="s">
        <v>91</v>
      </c>
      <c r="BK136" s="157">
        <f t="shared" si="9"/>
        <v>0</v>
      </c>
      <c r="BL136" s="17" t="s">
        <v>151</v>
      </c>
      <c r="BM136" s="156" t="s">
        <v>951</v>
      </c>
    </row>
    <row r="137" spans="2:65" s="1" customFormat="1" ht="16.5" customHeight="1">
      <c r="B137" s="143"/>
      <c r="C137" s="144" t="s">
        <v>91</v>
      </c>
      <c r="D137" s="144" t="s">
        <v>147</v>
      </c>
      <c r="E137" s="145" t="s">
        <v>91</v>
      </c>
      <c r="F137" s="146" t="s">
        <v>952</v>
      </c>
      <c r="G137" s="147" t="s">
        <v>254</v>
      </c>
      <c r="H137" s="148">
        <v>1</v>
      </c>
      <c r="I137" s="149"/>
      <c r="J137" s="150">
        <f t="shared" si="0"/>
        <v>0</v>
      </c>
      <c r="K137" s="151"/>
      <c r="L137" s="32"/>
      <c r="M137" s="152" t="s">
        <v>1</v>
      </c>
      <c r="N137" s="153" t="s">
        <v>41</v>
      </c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AR137" s="156" t="s">
        <v>151</v>
      </c>
      <c r="AT137" s="156" t="s">
        <v>147</v>
      </c>
      <c r="AU137" s="156" t="s">
        <v>91</v>
      </c>
      <c r="AY137" s="17" t="s">
        <v>144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7" t="s">
        <v>91</v>
      </c>
      <c r="BK137" s="157">
        <f t="shared" si="9"/>
        <v>0</v>
      </c>
      <c r="BL137" s="17" t="s">
        <v>151</v>
      </c>
      <c r="BM137" s="156" t="s">
        <v>953</v>
      </c>
    </row>
    <row r="138" spans="2:65" s="1" customFormat="1" ht="16.5" customHeight="1">
      <c r="B138" s="143"/>
      <c r="C138" s="144" t="s">
        <v>146</v>
      </c>
      <c r="D138" s="144" t="s">
        <v>147</v>
      </c>
      <c r="E138" s="145" t="s">
        <v>146</v>
      </c>
      <c r="F138" s="146" t="s">
        <v>954</v>
      </c>
      <c r="G138" s="147" t="s">
        <v>938</v>
      </c>
      <c r="H138" s="148">
        <v>50</v>
      </c>
      <c r="I138" s="149"/>
      <c r="J138" s="150">
        <f t="shared" si="0"/>
        <v>0</v>
      </c>
      <c r="K138" s="151"/>
      <c r="L138" s="32"/>
      <c r="M138" s="152" t="s">
        <v>1</v>
      </c>
      <c r="N138" s="153" t="s">
        <v>41</v>
      </c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AR138" s="156" t="s">
        <v>151</v>
      </c>
      <c r="AT138" s="156" t="s">
        <v>147</v>
      </c>
      <c r="AU138" s="156" t="s">
        <v>91</v>
      </c>
      <c r="AY138" s="17" t="s">
        <v>144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7" t="s">
        <v>91</v>
      </c>
      <c r="BK138" s="157">
        <f t="shared" si="9"/>
        <v>0</v>
      </c>
      <c r="BL138" s="17" t="s">
        <v>151</v>
      </c>
      <c r="BM138" s="156" t="s">
        <v>955</v>
      </c>
    </row>
    <row r="139" spans="2:65" s="1" customFormat="1" ht="16.5" customHeight="1">
      <c r="B139" s="143"/>
      <c r="C139" s="144" t="s">
        <v>157</v>
      </c>
      <c r="D139" s="144" t="s">
        <v>147</v>
      </c>
      <c r="E139" s="145" t="s">
        <v>157</v>
      </c>
      <c r="F139" s="146" t="s">
        <v>956</v>
      </c>
      <c r="G139" s="147" t="s">
        <v>254</v>
      </c>
      <c r="H139" s="148">
        <v>10</v>
      </c>
      <c r="I139" s="149"/>
      <c r="J139" s="150">
        <f t="shared" si="0"/>
        <v>0</v>
      </c>
      <c r="K139" s="151"/>
      <c r="L139" s="32"/>
      <c r="M139" s="152" t="s">
        <v>1</v>
      </c>
      <c r="N139" s="153" t="s">
        <v>41</v>
      </c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AR139" s="156" t="s">
        <v>151</v>
      </c>
      <c r="AT139" s="156" t="s">
        <v>147</v>
      </c>
      <c r="AU139" s="156" t="s">
        <v>91</v>
      </c>
      <c r="AY139" s="17" t="s">
        <v>144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7" t="s">
        <v>91</v>
      </c>
      <c r="BK139" s="157">
        <f t="shared" si="9"/>
        <v>0</v>
      </c>
      <c r="BL139" s="17" t="s">
        <v>151</v>
      </c>
      <c r="BM139" s="156" t="s">
        <v>957</v>
      </c>
    </row>
    <row r="140" spans="2:65" s="1" customFormat="1" ht="16.5" customHeight="1">
      <c r="B140" s="143"/>
      <c r="C140" s="144" t="s">
        <v>585</v>
      </c>
      <c r="D140" s="144" t="s">
        <v>147</v>
      </c>
      <c r="E140" s="145" t="s">
        <v>585</v>
      </c>
      <c r="F140" s="146" t="s">
        <v>958</v>
      </c>
      <c r="G140" s="147" t="s">
        <v>254</v>
      </c>
      <c r="H140" s="148">
        <v>10</v>
      </c>
      <c r="I140" s="149"/>
      <c r="J140" s="150">
        <f t="shared" si="0"/>
        <v>0</v>
      </c>
      <c r="K140" s="151"/>
      <c r="L140" s="32"/>
      <c r="M140" s="152" t="s">
        <v>1</v>
      </c>
      <c r="N140" s="153" t="s">
        <v>41</v>
      </c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AR140" s="156" t="s">
        <v>151</v>
      </c>
      <c r="AT140" s="156" t="s">
        <v>147</v>
      </c>
      <c r="AU140" s="156" t="s">
        <v>91</v>
      </c>
      <c r="AY140" s="17" t="s">
        <v>144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7" t="s">
        <v>91</v>
      </c>
      <c r="BK140" s="157">
        <f t="shared" si="9"/>
        <v>0</v>
      </c>
      <c r="BL140" s="17" t="s">
        <v>151</v>
      </c>
      <c r="BM140" s="156" t="s">
        <v>959</v>
      </c>
    </row>
    <row r="141" spans="2:65" s="1" customFormat="1" ht="16.5" customHeight="1">
      <c r="B141" s="143"/>
      <c r="C141" s="144" t="s">
        <v>7</v>
      </c>
      <c r="D141" s="144" t="s">
        <v>147</v>
      </c>
      <c r="E141" s="145" t="s">
        <v>7</v>
      </c>
      <c r="F141" s="146" t="s">
        <v>960</v>
      </c>
      <c r="G141" s="147" t="s">
        <v>254</v>
      </c>
      <c r="H141" s="148">
        <v>5</v>
      </c>
      <c r="I141" s="149"/>
      <c r="J141" s="150">
        <f t="shared" si="0"/>
        <v>0</v>
      </c>
      <c r="K141" s="151"/>
      <c r="L141" s="32"/>
      <c r="M141" s="152" t="s">
        <v>1</v>
      </c>
      <c r="N141" s="153" t="s">
        <v>41</v>
      </c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AR141" s="156" t="s">
        <v>151</v>
      </c>
      <c r="AT141" s="156" t="s">
        <v>147</v>
      </c>
      <c r="AU141" s="156" t="s">
        <v>91</v>
      </c>
      <c r="AY141" s="17" t="s">
        <v>144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7" t="s">
        <v>91</v>
      </c>
      <c r="BK141" s="157">
        <f t="shared" si="9"/>
        <v>0</v>
      </c>
      <c r="BL141" s="17" t="s">
        <v>151</v>
      </c>
      <c r="BM141" s="156" t="s">
        <v>961</v>
      </c>
    </row>
    <row r="142" spans="2:65" s="1" customFormat="1" ht="16.5" customHeight="1">
      <c r="B142" s="143"/>
      <c r="C142" s="144" t="s">
        <v>161</v>
      </c>
      <c r="D142" s="144" t="s">
        <v>147</v>
      </c>
      <c r="E142" s="145" t="s">
        <v>161</v>
      </c>
      <c r="F142" s="146" t="s">
        <v>962</v>
      </c>
      <c r="G142" s="147" t="s">
        <v>938</v>
      </c>
      <c r="H142" s="148">
        <v>30</v>
      </c>
      <c r="I142" s="149"/>
      <c r="J142" s="150">
        <f t="shared" si="0"/>
        <v>0</v>
      </c>
      <c r="K142" s="151"/>
      <c r="L142" s="32"/>
      <c r="M142" s="152" t="s">
        <v>1</v>
      </c>
      <c r="N142" s="153" t="s">
        <v>41</v>
      </c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AR142" s="156" t="s">
        <v>151</v>
      </c>
      <c r="AT142" s="156" t="s">
        <v>147</v>
      </c>
      <c r="AU142" s="156" t="s">
        <v>91</v>
      </c>
      <c r="AY142" s="17" t="s">
        <v>144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7" t="s">
        <v>91</v>
      </c>
      <c r="BK142" s="157">
        <f t="shared" si="9"/>
        <v>0</v>
      </c>
      <c r="BL142" s="17" t="s">
        <v>151</v>
      </c>
      <c r="BM142" s="156" t="s">
        <v>963</v>
      </c>
    </row>
    <row r="143" spans="2:65" s="1" customFormat="1" ht="16.5" customHeight="1">
      <c r="B143" s="143"/>
      <c r="C143" s="144" t="s">
        <v>165</v>
      </c>
      <c r="D143" s="144" t="s">
        <v>147</v>
      </c>
      <c r="E143" s="145" t="s">
        <v>165</v>
      </c>
      <c r="F143" s="146" t="s">
        <v>964</v>
      </c>
      <c r="G143" s="147" t="s">
        <v>938</v>
      </c>
      <c r="H143" s="148">
        <v>30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151</v>
      </c>
      <c r="AT143" s="156" t="s">
        <v>147</v>
      </c>
      <c r="AU143" s="156" t="s">
        <v>91</v>
      </c>
      <c r="AY143" s="17" t="s">
        <v>144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91</v>
      </c>
      <c r="BK143" s="157">
        <f t="shared" si="9"/>
        <v>0</v>
      </c>
      <c r="BL143" s="17" t="s">
        <v>151</v>
      </c>
      <c r="BM143" s="156" t="s">
        <v>965</v>
      </c>
    </row>
    <row r="144" spans="2:65" s="1" customFormat="1" ht="16.5" customHeight="1">
      <c r="B144" s="143"/>
      <c r="C144" s="144" t="s">
        <v>170</v>
      </c>
      <c r="D144" s="144" t="s">
        <v>147</v>
      </c>
      <c r="E144" s="145" t="s">
        <v>170</v>
      </c>
      <c r="F144" s="146" t="s">
        <v>966</v>
      </c>
      <c r="G144" s="147" t="s">
        <v>938</v>
      </c>
      <c r="H144" s="148">
        <v>20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151</v>
      </c>
      <c r="AT144" s="156" t="s">
        <v>147</v>
      </c>
      <c r="AU144" s="156" t="s">
        <v>91</v>
      </c>
      <c r="AY144" s="17" t="s">
        <v>144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91</v>
      </c>
      <c r="BK144" s="157">
        <f t="shared" si="9"/>
        <v>0</v>
      </c>
      <c r="BL144" s="17" t="s">
        <v>151</v>
      </c>
      <c r="BM144" s="156" t="s">
        <v>967</v>
      </c>
    </row>
    <row r="145" spans="2:65" s="1" customFormat="1" ht="16.5" customHeight="1">
      <c r="B145" s="143"/>
      <c r="C145" s="144" t="s">
        <v>175</v>
      </c>
      <c r="D145" s="144" t="s">
        <v>147</v>
      </c>
      <c r="E145" s="145" t="s">
        <v>175</v>
      </c>
      <c r="F145" s="146" t="s">
        <v>968</v>
      </c>
      <c r="G145" s="147" t="s">
        <v>938</v>
      </c>
      <c r="H145" s="148">
        <v>20</v>
      </c>
      <c r="I145" s="149"/>
      <c r="J145" s="150">
        <f t="shared" si="0"/>
        <v>0</v>
      </c>
      <c r="K145" s="151"/>
      <c r="L145" s="32"/>
      <c r="M145" s="152" t="s">
        <v>1</v>
      </c>
      <c r="N145" s="153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151</v>
      </c>
      <c r="AT145" s="156" t="s">
        <v>147</v>
      </c>
      <c r="AU145" s="156" t="s">
        <v>91</v>
      </c>
      <c r="AY145" s="17" t="s">
        <v>144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91</v>
      </c>
      <c r="BK145" s="157">
        <f t="shared" si="9"/>
        <v>0</v>
      </c>
      <c r="BL145" s="17" t="s">
        <v>151</v>
      </c>
      <c r="BM145" s="156" t="s">
        <v>969</v>
      </c>
    </row>
    <row r="146" spans="2:65" s="1" customFormat="1" ht="16.5" customHeight="1">
      <c r="B146" s="143"/>
      <c r="C146" s="144" t="s">
        <v>181</v>
      </c>
      <c r="D146" s="144" t="s">
        <v>147</v>
      </c>
      <c r="E146" s="145" t="s">
        <v>181</v>
      </c>
      <c r="F146" s="146" t="s">
        <v>970</v>
      </c>
      <c r="G146" s="147" t="s">
        <v>254</v>
      </c>
      <c r="H146" s="148">
        <v>800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151</v>
      </c>
      <c r="AT146" s="156" t="s">
        <v>147</v>
      </c>
      <c r="AU146" s="156" t="s">
        <v>91</v>
      </c>
      <c r="AY146" s="17" t="s">
        <v>144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91</v>
      </c>
      <c r="BK146" s="157">
        <f t="shared" si="9"/>
        <v>0</v>
      </c>
      <c r="BL146" s="17" t="s">
        <v>151</v>
      </c>
      <c r="BM146" s="156" t="s">
        <v>971</v>
      </c>
    </row>
    <row r="147" spans="2:65" s="1" customFormat="1" ht="16.5" customHeight="1">
      <c r="B147" s="143"/>
      <c r="C147" s="144" t="s">
        <v>611</v>
      </c>
      <c r="D147" s="144" t="s">
        <v>147</v>
      </c>
      <c r="E147" s="145" t="s">
        <v>611</v>
      </c>
      <c r="F147" s="146" t="s">
        <v>972</v>
      </c>
      <c r="G147" s="147" t="s">
        <v>254</v>
      </c>
      <c r="H147" s="148">
        <v>400</v>
      </c>
      <c r="I147" s="149"/>
      <c r="J147" s="150">
        <f t="shared" si="0"/>
        <v>0</v>
      </c>
      <c r="K147" s="151"/>
      <c r="L147" s="32"/>
      <c r="M147" s="152" t="s">
        <v>1</v>
      </c>
      <c r="N147" s="153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151</v>
      </c>
      <c r="AT147" s="156" t="s">
        <v>147</v>
      </c>
      <c r="AU147" s="156" t="s">
        <v>91</v>
      </c>
      <c r="AY147" s="17" t="s">
        <v>144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91</v>
      </c>
      <c r="BK147" s="157">
        <f t="shared" si="9"/>
        <v>0</v>
      </c>
      <c r="BL147" s="17" t="s">
        <v>151</v>
      </c>
      <c r="BM147" s="156" t="s">
        <v>973</v>
      </c>
    </row>
    <row r="148" spans="2:65" s="1" customFormat="1" ht="16.5" customHeight="1">
      <c r="B148" s="143"/>
      <c r="C148" s="144" t="s">
        <v>190</v>
      </c>
      <c r="D148" s="144" t="s">
        <v>147</v>
      </c>
      <c r="E148" s="145" t="s">
        <v>190</v>
      </c>
      <c r="F148" s="146" t="s">
        <v>974</v>
      </c>
      <c r="G148" s="147" t="s">
        <v>254</v>
      </c>
      <c r="H148" s="148">
        <v>1</v>
      </c>
      <c r="I148" s="149"/>
      <c r="J148" s="150">
        <f t="shared" si="0"/>
        <v>0</v>
      </c>
      <c r="K148" s="151"/>
      <c r="L148" s="32"/>
      <c r="M148" s="152" t="s">
        <v>1</v>
      </c>
      <c r="N148" s="153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151</v>
      </c>
      <c r="AT148" s="156" t="s">
        <v>147</v>
      </c>
      <c r="AU148" s="156" t="s">
        <v>91</v>
      </c>
      <c r="AY148" s="17" t="s">
        <v>144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91</v>
      </c>
      <c r="BK148" s="157">
        <f t="shared" si="9"/>
        <v>0</v>
      </c>
      <c r="BL148" s="17" t="s">
        <v>151</v>
      </c>
      <c r="BM148" s="156" t="s">
        <v>975</v>
      </c>
    </row>
    <row r="149" spans="2:65" s="1" customFormat="1" ht="16.5" customHeight="1">
      <c r="B149" s="143"/>
      <c r="C149" s="144" t="s">
        <v>234</v>
      </c>
      <c r="D149" s="144" t="s">
        <v>147</v>
      </c>
      <c r="E149" s="145" t="s">
        <v>234</v>
      </c>
      <c r="F149" s="146" t="s">
        <v>976</v>
      </c>
      <c r="G149" s="147" t="s">
        <v>938</v>
      </c>
      <c r="H149" s="148">
        <v>10</v>
      </c>
      <c r="I149" s="149"/>
      <c r="J149" s="150">
        <f t="shared" si="0"/>
        <v>0</v>
      </c>
      <c r="K149" s="151"/>
      <c r="L149" s="32"/>
      <c r="M149" s="152" t="s">
        <v>1</v>
      </c>
      <c r="N149" s="153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151</v>
      </c>
      <c r="AT149" s="156" t="s">
        <v>147</v>
      </c>
      <c r="AU149" s="156" t="s">
        <v>91</v>
      </c>
      <c r="AY149" s="17" t="s">
        <v>144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91</v>
      </c>
      <c r="BK149" s="157">
        <f t="shared" si="9"/>
        <v>0</v>
      </c>
      <c r="BL149" s="17" t="s">
        <v>151</v>
      </c>
      <c r="BM149" s="156" t="s">
        <v>977</v>
      </c>
    </row>
    <row r="150" spans="2:65" s="1" customFormat="1" ht="16.5" customHeight="1">
      <c r="B150" s="143"/>
      <c r="C150" s="144" t="s">
        <v>239</v>
      </c>
      <c r="D150" s="144" t="s">
        <v>147</v>
      </c>
      <c r="E150" s="145" t="s">
        <v>239</v>
      </c>
      <c r="F150" s="146" t="s">
        <v>978</v>
      </c>
      <c r="G150" s="147" t="s">
        <v>938</v>
      </c>
      <c r="H150" s="148">
        <v>20</v>
      </c>
      <c r="I150" s="149"/>
      <c r="J150" s="150">
        <f t="shared" si="0"/>
        <v>0</v>
      </c>
      <c r="K150" s="151"/>
      <c r="L150" s="32"/>
      <c r="M150" s="152" t="s">
        <v>1</v>
      </c>
      <c r="N150" s="153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151</v>
      </c>
      <c r="AT150" s="156" t="s">
        <v>147</v>
      </c>
      <c r="AU150" s="156" t="s">
        <v>91</v>
      </c>
      <c r="AY150" s="17" t="s">
        <v>144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91</v>
      </c>
      <c r="BK150" s="157">
        <f t="shared" si="9"/>
        <v>0</v>
      </c>
      <c r="BL150" s="17" t="s">
        <v>151</v>
      </c>
      <c r="BM150" s="156" t="s">
        <v>979</v>
      </c>
    </row>
    <row r="151" spans="2:65" s="1" customFormat="1" ht="24.15" customHeight="1">
      <c r="B151" s="143"/>
      <c r="C151" s="144" t="s">
        <v>323</v>
      </c>
      <c r="D151" s="144" t="s">
        <v>147</v>
      </c>
      <c r="E151" s="145" t="s">
        <v>323</v>
      </c>
      <c r="F151" s="146" t="s">
        <v>980</v>
      </c>
      <c r="G151" s="147" t="s">
        <v>254</v>
      </c>
      <c r="H151" s="148">
        <v>5</v>
      </c>
      <c r="I151" s="149"/>
      <c r="J151" s="150">
        <f t="shared" si="0"/>
        <v>0</v>
      </c>
      <c r="K151" s="151"/>
      <c r="L151" s="32"/>
      <c r="M151" s="152" t="s">
        <v>1</v>
      </c>
      <c r="N151" s="153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151</v>
      </c>
      <c r="AT151" s="156" t="s">
        <v>147</v>
      </c>
      <c r="AU151" s="156" t="s">
        <v>91</v>
      </c>
      <c r="AY151" s="17" t="s">
        <v>144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91</v>
      </c>
      <c r="BK151" s="157">
        <f t="shared" si="9"/>
        <v>0</v>
      </c>
      <c r="BL151" s="17" t="s">
        <v>151</v>
      </c>
      <c r="BM151" s="156" t="s">
        <v>981</v>
      </c>
    </row>
    <row r="152" spans="2:65" s="1" customFormat="1" ht="24.15" customHeight="1">
      <c r="B152" s="143"/>
      <c r="C152" s="144" t="s">
        <v>309</v>
      </c>
      <c r="D152" s="144" t="s">
        <v>147</v>
      </c>
      <c r="E152" s="145" t="s">
        <v>309</v>
      </c>
      <c r="F152" s="146" t="s">
        <v>982</v>
      </c>
      <c r="G152" s="147" t="s">
        <v>254</v>
      </c>
      <c r="H152" s="148">
        <v>7</v>
      </c>
      <c r="I152" s="149"/>
      <c r="J152" s="150">
        <f t="shared" si="0"/>
        <v>0</v>
      </c>
      <c r="K152" s="151"/>
      <c r="L152" s="32"/>
      <c r="M152" s="152" t="s">
        <v>1</v>
      </c>
      <c r="N152" s="153" t="s">
        <v>41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151</v>
      </c>
      <c r="AT152" s="156" t="s">
        <v>147</v>
      </c>
      <c r="AU152" s="156" t="s">
        <v>91</v>
      </c>
      <c r="AY152" s="17" t="s">
        <v>144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91</v>
      </c>
      <c r="BK152" s="157">
        <f t="shared" si="9"/>
        <v>0</v>
      </c>
      <c r="BL152" s="17" t="s">
        <v>151</v>
      </c>
      <c r="BM152" s="156" t="s">
        <v>983</v>
      </c>
    </row>
    <row r="153" spans="2:65" s="1" customFormat="1" ht="24.15" customHeight="1">
      <c r="B153" s="143"/>
      <c r="C153" s="144" t="s">
        <v>245</v>
      </c>
      <c r="D153" s="144" t="s">
        <v>147</v>
      </c>
      <c r="E153" s="145" t="s">
        <v>245</v>
      </c>
      <c r="F153" s="146" t="s">
        <v>984</v>
      </c>
      <c r="G153" s="147" t="s">
        <v>254</v>
      </c>
      <c r="H153" s="148">
        <v>2</v>
      </c>
      <c r="I153" s="149"/>
      <c r="J153" s="150">
        <f t="shared" si="0"/>
        <v>0</v>
      </c>
      <c r="K153" s="151"/>
      <c r="L153" s="32"/>
      <c r="M153" s="152" t="s">
        <v>1</v>
      </c>
      <c r="N153" s="153" t="s">
        <v>41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151</v>
      </c>
      <c r="AT153" s="156" t="s">
        <v>147</v>
      </c>
      <c r="AU153" s="156" t="s">
        <v>91</v>
      </c>
      <c r="AY153" s="17" t="s">
        <v>144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91</v>
      </c>
      <c r="BK153" s="157">
        <f t="shared" si="9"/>
        <v>0</v>
      </c>
      <c r="BL153" s="17" t="s">
        <v>151</v>
      </c>
      <c r="BM153" s="156" t="s">
        <v>985</v>
      </c>
    </row>
    <row r="154" spans="2:65" s="1" customFormat="1" ht="24.15" customHeight="1">
      <c r="B154" s="143"/>
      <c r="C154" s="144" t="s">
        <v>251</v>
      </c>
      <c r="D154" s="144" t="s">
        <v>147</v>
      </c>
      <c r="E154" s="145" t="s">
        <v>251</v>
      </c>
      <c r="F154" s="146" t="s">
        <v>986</v>
      </c>
      <c r="G154" s="147" t="s">
        <v>254</v>
      </c>
      <c r="H154" s="148">
        <v>140</v>
      </c>
      <c r="I154" s="149"/>
      <c r="J154" s="150">
        <f t="shared" si="0"/>
        <v>0</v>
      </c>
      <c r="K154" s="151"/>
      <c r="L154" s="32"/>
      <c r="M154" s="152" t="s">
        <v>1</v>
      </c>
      <c r="N154" s="153" t="s">
        <v>41</v>
      </c>
      <c r="P154" s="154">
        <f t="shared" si="1"/>
        <v>0</v>
      </c>
      <c r="Q154" s="154">
        <v>0</v>
      </c>
      <c r="R154" s="154">
        <f t="shared" si="2"/>
        <v>0</v>
      </c>
      <c r="S154" s="154">
        <v>0</v>
      </c>
      <c r="T154" s="155">
        <f t="shared" si="3"/>
        <v>0</v>
      </c>
      <c r="AR154" s="156" t="s">
        <v>151</v>
      </c>
      <c r="AT154" s="156" t="s">
        <v>147</v>
      </c>
      <c r="AU154" s="156" t="s">
        <v>91</v>
      </c>
      <c r="AY154" s="17" t="s">
        <v>144</v>
      </c>
      <c r="BE154" s="157">
        <f t="shared" si="4"/>
        <v>0</v>
      </c>
      <c r="BF154" s="157">
        <f t="shared" si="5"/>
        <v>0</v>
      </c>
      <c r="BG154" s="157">
        <f t="shared" si="6"/>
        <v>0</v>
      </c>
      <c r="BH154" s="157">
        <f t="shared" si="7"/>
        <v>0</v>
      </c>
      <c r="BI154" s="157">
        <f t="shared" si="8"/>
        <v>0</v>
      </c>
      <c r="BJ154" s="17" t="s">
        <v>91</v>
      </c>
      <c r="BK154" s="157">
        <f t="shared" si="9"/>
        <v>0</v>
      </c>
      <c r="BL154" s="17" t="s">
        <v>151</v>
      </c>
      <c r="BM154" s="156" t="s">
        <v>987</v>
      </c>
    </row>
    <row r="155" spans="2:65" s="1" customFormat="1" ht="24.15" customHeight="1">
      <c r="B155" s="143"/>
      <c r="C155" s="144" t="s">
        <v>423</v>
      </c>
      <c r="D155" s="144" t="s">
        <v>147</v>
      </c>
      <c r="E155" s="145" t="s">
        <v>423</v>
      </c>
      <c r="F155" s="146" t="s">
        <v>988</v>
      </c>
      <c r="G155" s="147" t="s">
        <v>254</v>
      </c>
      <c r="H155" s="148">
        <v>44</v>
      </c>
      <c r="I155" s="149"/>
      <c r="J155" s="150">
        <f t="shared" si="0"/>
        <v>0</v>
      </c>
      <c r="K155" s="151"/>
      <c r="L155" s="32"/>
      <c r="M155" s="152" t="s">
        <v>1</v>
      </c>
      <c r="N155" s="153" t="s">
        <v>41</v>
      </c>
      <c r="P155" s="154">
        <f t="shared" si="1"/>
        <v>0</v>
      </c>
      <c r="Q155" s="154">
        <v>0</v>
      </c>
      <c r="R155" s="154">
        <f t="shared" si="2"/>
        <v>0</v>
      </c>
      <c r="S155" s="154">
        <v>0</v>
      </c>
      <c r="T155" s="155">
        <f t="shared" si="3"/>
        <v>0</v>
      </c>
      <c r="AR155" s="156" t="s">
        <v>151</v>
      </c>
      <c r="AT155" s="156" t="s">
        <v>147</v>
      </c>
      <c r="AU155" s="156" t="s">
        <v>91</v>
      </c>
      <c r="AY155" s="17" t="s">
        <v>144</v>
      </c>
      <c r="BE155" s="157">
        <f t="shared" si="4"/>
        <v>0</v>
      </c>
      <c r="BF155" s="157">
        <f t="shared" si="5"/>
        <v>0</v>
      </c>
      <c r="BG155" s="157">
        <f t="shared" si="6"/>
        <v>0</v>
      </c>
      <c r="BH155" s="157">
        <f t="shared" si="7"/>
        <v>0</v>
      </c>
      <c r="BI155" s="157">
        <f t="shared" si="8"/>
        <v>0</v>
      </c>
      <c r="BJ155" s="17" t="s">
        <v>91</v>
      </c>
      <c r="BK155" s="157">
        <f t="shared" si="9"/>
        <v>0</v>
      </c>
      <c r="BL155" s="17" t="s">
        <v>151</v>
      </c>
      <c r="BM155" s="156" t="s">
        <v>989</v>
      </c>
    </row>
    <row r="156" spans="2:65" s="1" customFormat="1" ht="16.5" customHeight="1">
      <c r="B156" s="143"/>
      <c r="C156" s="144" t="s">
        <v>437</v>
      </c>
      <c r="D156" s="144" t="s">
        <v>147</v>
      </c>
      <c r="E156" s="145" t="s">
        <v>437</v>
      </c>
      <c r="F156" s="146" t="s">
        <v>990</v>
      </c>
      <c r="G156" s="147" t="s">
        <v>254</v>
      </c>
      <c r="H156" s="148">
        <v>48</v>
      </c>
      <c r="I156" s="149"/>
      <c r="J156" s="150">
        <f t="shared" si="0"/>
        <v>0</v>
      </c>
      <c r="K156" s="151"/>
      <c r="L156" s="32"/>
      <c r="M156" s="152" t="s">
        <v>1</v>
      </c>
      <c r="N156" s="153" t="s">
        <v>41</v>
      </c>
      <c r="P156" s="154">
        <f t="shared" si="1"/>
        <v>0</v>
      </c>
      <c r="Q156" s="154">
        <v>0</v>
      </c>
      <c r="R156" s="154">
        <f t="shared" si="2"/>
        <v>0</v>
      </c>
      <c r="S156" s="154">
        <v>0</v>
      </c>
      <c r="T156" s="155">
        <f t="shared" si="3"/>
        <v>0</v>
      </c>
      <c r="AR156" s="156" t="s">
        <v>151</v>
      </c>
      <c r="AT156" s="156" t="s">
        <v>147</v>
      </c>
      <c r="AU156" s="156" t="s">
        <v>91</v>
      </c>
      <c r="AY156" s="17" t="s">
        <v>144</v>
      </c>
      <c r="BE156" s="157">
        <f t="shared" si="4"/>
        <v>0</v>
      </c>
      <c r="BF156" s="157">
        <f t="shared" si="5"/>
        <v>0</v>
      </c>
      <c r="BG156" s="157">
        <f t="shared" si="6"/>
        <v>0</v>
      </c>
      <c r="BH156" s="157">
        <f t="shared" si="7"/>
        <v>0</v>
      </c>
      <c r="BI156" s="157">
        <f t="shared" si="8"/>
        <v>0</v>
      </c>
      <c r="BJ156" s="17" t="s">
        <v>91</v>
      </c>
      <c r="BK156" s="157">
        <f t="shared" si="9"/>
        <v>0</v>
      </c>
      <c r="BL156" s="17" t="s">
        <v>151</v>
      </c>
      <c r="BM156" s="156" t="s">
        <v>991</v>
      </c>
    </row>
    <row r="157" spans="2:65" s="1" customFormat="1" ht="21.75" customHeight="1">
      <c r="B157" s="143"/>
      <c r="C157" s="144" t="s">
        <v>401</v>
      </c>
      <c r="D157" s="144" t="s">
        <v>147</v>
      </c>
      <c r="E157" s="145" t="s">
        <v>401</v>
      </c>
      <c r="F157" s="146" t="s">
        <v>992</v>
      </c>
      <c r="G157" s="147" t="s">
        <v>254</v>
      </c>
      <c r="H157" s="148">
        <v>13</v>
      </c>
      <c r="I157" s="149"/>
      <c r="J157" s="150">
        <f t="shared" ref="J157:J188" si="10">ROUND(I157*H157,2)</f>
        <v>0</v>
      </c>
      <c r="K157" s="151"/>
      <c r="L157" s="32"/>
      <c r="M157" s="152" t="s">
        <v>1</v>
      </c>
      <c r="N157" s="153" t="s">
        <v>41</v>
      </c>
      <c r="P157" s="154">
        <f t="shared" ref="P157:P188" si="11">O157*H157</f>
        <v>0</v>
      </c>
      <c r="Q157" s="154">
        <v>0</v>
      </c>
      <c r="R157" s="154">
        <f t="shared" ref="R157:R188" si="12">Q157*H157</f>
        <v>0</v>
      </c>
      <c r="S157" s="154">
        <v>0</v>
      </c>
      <c r="T157" s="155">
        <f t="shared" ref="T157:T188" si="13">S157*H157</f>
        <v>0</v>
      </c>
      <c r="AR157" s="156" t="s">
        <v>151</v>
      </c>
      <c r="AT157" s="156" t="s">
        <v>147</v>
      </c>
      <c r="AU157" s="156" t="s">
        <v>91</v>
      </c>
      <c r="AY157" s="17" t="s">
        <v>144</v>
      </c>
      <c r="BE157" s="157">
        <f t="shared" ref="BE157:BE184" si="14">IF(N157="základná",J157,0)</f>
        <v>0</v>
      </c>
      <c r="BF157" s="157">
        <f t="shared" ref="BF157:BF184" si="15">IF(N157="znížená",J157,0)</f>
        <v>0</v>
      </c>
      <c r="BG157" s="157">
        <f t="shared" ref="BG157:BG184" si="16">IF(N157="zákl. prenesená",J157,0)</f>
        <v>0</v>
      </c>
      <c r="BH157" s="157">
        <f t="shared" ref="BH157:BH184" si="17">IF(N157="zníž. prenesená",J157,0)</f>
        <v>0</v>
      </c>
      <c r="BI157" s="157">
        <f t="shared" ref="BI157:BI184" si="18">IF(N157="nulová",J157,0)</f>
        <v>0</v>
      </c>
      <c r="BJ157" s="17" t="s">
        <v>91</v>
      </c>
      <c r="BK157" s="157">
        <f t="shared" ref="BK157:BK184" si="19">ROUND(I157*H157,2)</f>
        <v>0</v>
      </c>
      <c r="BL157" s="17" t="s">
        <v>151</v>
      </c>
      <c r="BM157" s="156" t="s">
        <v>993</v>
      </c>
    </row>
    <row r="158" spans="2:65" s="1" customFormat="1" ht="21.75" customHeight="1">
      <c r="B158" s="143"/>
      <c r="C158" s="144" t="s">
        <v>192</v>
      </c>
      <c r="D158" s="144" t="s">
        <v>147</v>
      </c>
      <c r="E158" s="145" t="s">
        <v>192</v>
      </c>
      <c r="F158" s="146" t="s">
        <v>994</v>
      </c>
      <c r="G158" s="147" t="s">
        <v>254</v>
      </c>
      <c r="H158" s="148">
        <v>22</v>
      </c>
      <c r="I158" s="149"/>
      <c r="J158" s="150">
        <f t="shared" si="10"/>
        <v>0</v>
      </c>
      <c r="K158" s="151"/>
      <c r="L158" s="32"/>
      <c r="M158" s="152" t="s">
        <v>1</v>
      </c>
      <c r="N158" s="153" t="s">
        <v>41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AR158" s="156" t="s">
        <v>151</v>
      </c>
      <c r="AT158" s="156" t="s">
        <v>147</v>
      </c>
      <c r="AU158" s="156" t="s">
        <v>91</v>
      </c>
      <c r="AY158" s="17" t="s">
        <v>144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7" t="s">
        <v>91</v>
      </c>
      <c r="BK158" s="157">
        <f t="shared" si="19"/>
        <v>0</v>
      </c>
      <c r="BL158" s="17" t="s">
        <v>151</v>
      </c>
      <c r="BM158" s="156" t="s">
        <v>995</v>
      </c>
    </row>
    <row r="159" spans="2:65" s="1" customFormat="1" ht="16.5" customHeight="1">
      <c r="B159" s="143"/>
      <c r="C159" s="144" t="s">
        <v>151</v>
      </c>
      <c r="D159" s="144" t="s">
        <v>147</v>
      </c>
      <c r="E159" s="145" t="s">
        <v>151</v>
      </c>
      <c r="F159" s="146" t="s">
        <v>996</v>
      </c>
      <c r="G159" s="147" t="s">
        <v>254</v>
      </c>
      <c r="H159" s="148">
        <v>1</v>
      </c>
      <c r="I159" s="149"/>
      <c r="J159" s="150">
        <f t="shared" si="10"/>
        <v>0</v>
      </c>
      <c r="K159" s="151"/>
      <c r="L159" s="32"/>
      <c r="M159" s="152" t="s">
        <v>1</v>
      </c>
      <c r="N159" s="153" t="s">
        <v>41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AR159" s="156" t="s">
        <v>151</v>
      </c>
      <c r="AT159" s="156" t="s">
        <v>147</v>
      </c>
      <c r="AU159" s="156" t="s">
        <v>91</v>
      </c>
      <c r="AY159" s="17" t="s">
        <v>144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7" t="s">
        <v>91</v>
      </c>
      <c r="BK159" s="157">
        <f t="shared" si="19"/>
        <v>0</v>
      </c>
      <c r="BL159" s="17" t="s">
        <v>151</v>
      </c>
      <c r="BM159" s="156" t="s">
        <v>997</v>
      </c>
    </row>
    <row r="160" spans="2:65" s="1" customFormat="1" ht="16.5" customHeight="1">
      <c r="B160" s="143"/>
      <c r="C160" s="144" t="s">
        <v>198</v>
      </c>
      <c r="D160" s="144" t="s">
        <v>147</v>
      </c>
      <c r="E160" s="145" t="s">
        <v>198</v>
      </c>
      <c r="F160" s="146" t="s">
        <v>998</v>
      </c>
      <c r="G160" s="147" t="s">
        <v>254</v>
      </c>
      <c r="H160" s="148">
        <v>100</v>
      </c>
      <c r="I160" s="149"/>
      <c r="J160" s="150">
        <f t="shared" si="10"/>
        <v>0</v>
      </c>
      <c r="K160" s="151"/>
      <c r="L160" s="32"/>
      <c r="M160" s="152" t="s">
        <v>1</v>
      </c>
      <c r="N160" s="153" t="s">
        <v>41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AR160" s="156" t="s">
        <v>151</v>
      </c>
      <c r="AT160" s="156" t="s">
        <v>147</v>
      </c>
      <c r="AU160" s="156" t="s">
        <v>91</v>
      </c>
      <c r="AY160" s="17" t="s">
        <v>144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7" t="s">
        <v>91</v>
      </c>
      <c r="BK160" s="157">
        <f t="shared" si="19"/>
        <v>0</v>
      </c>
      <c r="BL160" s="17" t="s">
        <v>151</v>
      </c>
      <c r="BM160" s="156" t="s">
        <v>999</v>
      </c>
    </row>
    <row r="161" spans="2:65" s="1" customFormat="1" ht="16.5" customHeight="1">
      <c r="B161" s="143"/>
      <c r="C161" s="144" t="s">
        <v>204</v>
      </c>
      <c r="D161" s="144" t="s">
        <v>147</v>
      </c>
      <c r="E161" s="145" t="s">
        <v>204</v>
      </c>
      <c r="F161" s="146" t="s">
        <v>1000</v>
      </c>
      <c r="G161" s="147" t="s">
        <v>254</v>
      </c>
      <c r="H161" s="148">
        <v>50</v>
      </c>
      <c r="I161" s="149"/>
      <c r="J161" s="150">
        <f t="shared" si="10"/>
        <v>0</v>
      </c>
      <c r="K161" s="151"/>
      <c r="L161" s="32"/>
      <c r="M161" s="152" t="s">
        <v>1</v>
      </c>
      <c r="N161" s="153" t="s">
        <v>41</v>
      </c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AR161" s="156" t="s">
        <v>151</v>
      </c>
      <c r="AT161" s="156" t="s">
        <v>147</v>
      </c>
      <c r="AU161" s="156" t="s">
        <v>91</v>
      </c>
      <c r="AY161" s="17" t="s">
        <v>144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7" t="s">
        <v>91</v>
      </c>
      <c r="BK161" s="157">
        <f t="shared" si="19"/>
        <v>0</v>
      </c>
      <c r="BL161" s="17" t="s">
        <v>151</v>
      </c>
      <c r="BM161" s="156" t="s">
        <v>1001</v>
      </c>
    </row>
    <row r="162" spans="2:65" s="1" customFormat="1" ht="16.5" customHeight="1">
      <c r="B162" s="143"/>
      <c r="C162" s="144" t="s">
        <v>208</v>
      </c>
      <c r="D162" s="144" t="s">
        <v>147</v>
      </c>
      <c r="E162" s="145" t="s">
        <v>208</v>
      </c>
      <c r="F162" s="146" t="s">
        <v>1002</v>
      </c>
      <c r="G162" s="147" t="s">
        <v>254</v>
      </c>
      <c r="H162" s="148">
        <v>50</v>
      </c>
      <c r="I162" s="149"/>
      <c r="J162" s="150">
        <f t="shared" si="10"/>
        <v>0</v>
      </c>
      <c r="K162" s="151"/>
      <c r="L162" s="32"/>
      <c r="M162" s="152" t="s">
        <v>1</v>
      </c>
      <c r="N162" s="153" t="s">
        <v>41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AR162" s="156" t="s">
        <v>151</v>
      </c>
      <c r="AT162" s="156" t="s">
        <v>147</v>
      </c>
      <c r="AU162" s="156" t="s">
        <v>91</v>
      </c>
      <c r="AY162" s="17" t="s">
        <v>144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7" t="s">
        <v>91</v>
      </c>
      <c r="BK162" s="157">
        <f t="shared" si="19"/>
        <v>0</v>
      </c>
      <c r="BL162" s="17" t="s">
        <v>151</v>
      </c>
      <c r="BM162" s="156" t="s">
        <v>1003</v>
      </c>
    </row>
    <row r="163" spans="2:65" s="1" customFormat="1" ht="16.5" customHeight="1">
      <c r="B163" s="143"/>
      <c r="C163" s="144" t="s">
        <v>447</v>
      </c>
      <c r="D163" s="144" t="s">
        <v>147</v>
      </c>
      <c r="E163" s="145" t="s">
        <v>447</v>
      </c>
      <c r="F163" s="146" t="s">
        <v>1004</v>
      </c>
      <c r="G163" s="147" t="s">
        <v>254</v>
      </c>
      <c r="H163" s="148">
        <v>150</v>
      </c>
      <c r="I163" s="149"/>
      <c r="J163" s="150">
        <f t="shared" si="10"/>
        <v>0</v>
      </c>
      <c r="K163" s="151"/>
      <c r="L163" s="32"/>
      <c r="M163" s="152" t="s">
        <v>1</v>
      </c>
      <c r="N163" s="153" t="s">
        <v>41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AR163" s="156" t="s">
        <v>151</v>
      </c>
      <c r="AT163" s="156" t="s">
        <v>147</v>
      </c>
      <c r="AU163" s="156" t="s">
        <v>91</v>
      </c>
      <c r="AY163" s="17" t="s">
        <v>144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7" t="s">
        <v>91</v>
      </c>
      <c r="BK163" s="157">
        <f t="shared" si="19"/>
        <v>0</v>
      </c>
      <c r="BL163" s="17" t="s">
        <v>151</v>
      </c>
      <c r="BM163" s="156" t="s">
        <v>1005</v>
      </c>
    </row>
    <row r="164" spans="2:65" s="1" customFormat="1" ht="16.5" customHeight="1">
      <c r="B164" s="143"/>
      <c r="C164" s="144" t="s">
        <v>453</v>
      </c>
      <c r="D164" s="144" t="s">
        <v>147</v>
      </c>
      <c r="E164" s="145" t="s">
        <v>453</v>
      </c>
      <c r="F164" s="146" t="s">
        <v>1006</v>
      </c>
      <c r="G164" s="147" t="s">
        <v>254</v>
      </c>
      <c r="H164" s="148">
        <v>100</v>
      </c>
      <c r="I164" s="149"/>
      <c r="J164" s="150">
        <f t="shared" si="10"/>
        <v>0</v>
      </c>
      <c r="K164" s="151"/>
      <c r="L164" s="32"/>
      <c r="M164" s="152" t="s">
        <v>1</v>
      </c>
      <c r="N164" s="153" t="s">
        <v>41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AR164" s="156" t="s">
        <v>151</v>
      </c>
      <c r="AT164" s="156" t="s">
        <v>147</v>
      </c>
      <c r="AU164" s="156" t="s">
        <v>91</v>
      </c>
      <c r="AY164" s="17" t="s">
        <v>144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91</v>
      </c>
      <c r="BK164" s="157">
        <f t="shared" si="19"/>
        <v>0</v>
      </c>
      <c r="BL164" s="17" t="s">
        <v>151</v>
      </c>
      <c r="BM164" s="156" t="s">
        <v>1007</v>
      </c>
    </row>
    <row r="165" spans="2:65" s="1" customFormat="1" ht="24.15" customHeight="1">
      <c r="B165" s="143"/>
      <c r="C165" s="144" t="s">
        <v>407</v>
      </c>
      <c r="D165" s="144" t="s">
        <v>147</v>
      </c>
      <c r="E165" s="145" t="s">
        <v>407</v>
      </c>
      <c r="F165" s="146" t="s">
        <v>1008</v>
      </c>
      <c r="G165" s="147" t="s">
        <v>254</v>
      </c>
      <c r="H165" s="148">
        <v>25</v>
      </c>
      <c r="I165" s="149"/>
      <c r="J165" s="150">
        <f t="shared" si="10"/>
        <v>0</v>
      </c>
      <c r="K165" s="151"/>
      <c r="L165" s="32"/>
      <c r="M165" s="152" t="s">
        <v>1</v>
      </c>
      <c r="N165" s="153" t="s">
        <v>41</v>
      </c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AR165" s="156" t="s">
        <v>151</v>
      </c>
      <c r="AT165" s="156" t="s">
        <v>147</v>
      </c>
      <c r="AU165" s="156" t="s">
        <v>91</v>
      </c>
      <c r="AY165" s="17" t="s">
        <v>144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7" t="s">
        <v>91</v>
      </c>
      <c r="BK165" s="157">
        <f t="shared" si="19"/>
        <v>0</v>
      </c>
      <c r="BL165" s="17" t="s">
        <v>151</v>
      </c>
      <c r="BM165" s="156" t="s">
        <v>1009</v>
      </c>
    </row>
    <row r="166" spans="2:65" s="1" customFormat="1" ht="24.15" customHeight="1">
      <c r="B166" s="143"/>
      <c r="C166" s="144" t="s">
        <v>415</v>
      </c>
      <c r="D166" s="144" t="s">
        <v>147</v>
      </c>
      <c r="E166" s="145" t="s">
        <v>415</v>
      </c>
      <c r="F166" s="146" t="s">
        <v>1010</v>
      </c>
      <c r="G166" s="147" t="s">
        <v>254</v>
      </c>
      <c r="H166" s="148">
        <v>17</v>
      </c>
      <c r="I166" s="149"/>
      <c r="J166" s="150">
        <f t="shared" si="10"/>
        <v>0</v>
      </c>
      <c r="K166" s="151"/>
      <c r="L166" s="32"/>
      <c r="M166" s="152" t="s">
        <v>1</v>
      </c>
      <c r="N166" s="153" t="s">
        <v>41</v>
      </c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AR166" s="156" t="s">
        <v>151</v>
      </c>
      <c r="AT166" s="156" t="s">
        <v>147</v>
      </c>
      <c r="AU166" s="156" t="s">
        <v>91</v>
      </c>
      <c r="AY166" s="17" t="s">
        <v>144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7" t="s">
        <v>91</v>
      </c>
      <c r="BK166" s="157">
        <f t="shared" si="19"/>
        <v>0</v>
      </c>
      <c r="BL166" s="17" t="s">
        <v>151</v>
      </c>
      <c r="BM166" s="156" t="s">
        <v>1011</v>
      </c>
    </row>
    <row r="167" spans="2:65" s="1" customFormat="1" ht="24.15" customHeight="1">
      <c r="B167" s="143"/>
      <c r="C167" s="144" t="s">
        <v>220</v>
      </c>
      <c r="D167" s="144" t="s">
        <v>147</v>
      </c>
      <c r="E167" s="145" t="s">
        <v>220</v>
      </c>
      <c r="F167" s="146" t="s">
        <v>1012</v>
      </c>
      <c r="G167" s="147" t="s">
        <v>254</v>
      </c>
      <c r="H167" s="148">
        <v>14</v>
      </c>
      <c r="I167" s="149"/>
      <c r="J167" s="150">
        <f t="shared" si="10"/>
        <v>0</v>
      </c>
      <c r="K167" s="151"/>
      <c r="L167" s="32"/>
      <c r="M167" s="152" t="s">
        <v>1</v>
      </c>
      <c r="N167" s="153" t="s">
        <v>41</v>
      </c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AR167" s="156" t="s">
        <v>151</v>
      </c>
      <c r="AT167" s="156" t="s">
        <v>147</v>
      </c>
      <c r="AU167" s="156" t="s">
        <v>91</v>
      </c>
      <c r="AY167" s="17" t="s">
        <v>144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7" t="s">
        <v>91</v>
      </c>
      <c r="BK167" s="157">
        <f t="shared" si="19"/>
        <v>0</v>
      </c>
      <c r="BL167" s="17" t="s">
        <v>151</v>
      </c>
      <c r="BM167" s="156" t="s">
        <v>1013</v>
      </c>
    </row>
    <row r="168" spans="2:65" s="1" customFormat="1" ht="16.5" customHeight="1">
      <c r="B168" s="143"/>
      <c r="C168" s="144" t="s">
        <v>226</v>
      </c>
      <c r="D168" s="144" t="s">
        <v>147</v>
      </c>
      <c r="E168" s="145" t="s">
        <v>226</v>
      </c>
      <c r="F168" s="146" t="s">
        <v>1014</v>
      </c>
      <c r="G168" s="147" t="s">
        <v>426</v>
      </c>
      <c r="H168" s="148">
        <v>20</v>
      </c>
      <c r="I168" s="149"/>
      <c r="J168" s="150">
        <f t="shared" si="10"/>
        <v>0</v>
      </c>
      <c r="K168" s="151"/>
      <c r="L168" s="32"/>
      <c r="M168" s="152" t="s">
        <v>1</v>
      </c>
      <c r="N168" s="153" t="s">
        <v>41</v>
      </c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AR168" s="156" t="s">
        <v>151</v>
      </c>
      <c r="AT168" s="156" t="s">
        <v>147</v>
      </c>
      <c r="AU168" s="156" t="s">
        <v>91</v>
      </c>
      <c r="AY168" s="17" t="s">
        <v>144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7" t="s">
        <v>91</v>
      </c>
      <c r="BK168" s="157">
        <f t="shared" si="19"/>
        <v>0</v>
      </c>
      <c r="BL168" s="17" t="s">
        <v>151</v>
      </c>
      <c r="BM168" s="156" t="s">
        <v>1015</v>
      </c>
    </row>
    <row r="169" spans="2:65" s="1" customFormat="1" ht="24.15" customHeight="1">
      <c r="B169" s="143"/>
      <c r="C169" s="144" t="s">
        <v>214</v>
      </c>
      <c r="D169" s="144" t="s">
        <v>147</v>
      </c>
      <c r="E169" s="145" t="s">
        <v>214</v>
      </c>
      <c r="F169" s="146" t="s">
        <v>1016</v>
      </c>
      <c r="G169" s="147" t="s">
        <v>254</v>
      </c>
      <c r="H169" s="148">
        <v>6</v>
      </c>
      <c r="I169" s="149"/>
      <c r="J169" s="150">
        <f t="shared" si="10"/>
        <v>0</v>
      </c>
      <c r="K169" s="151"/>
      <c r="L169" s="32"/>
      <c r="M169" s="152" t="s">
        <v>1</v>
      </c>
      <c r="N169" s="153" t="s">
        <v>41</v>
      </c>
      <c r="P169" s="154">
        <f t="shared" si="11"/>
        <v>0</v>
      </c>
      <c r="Q169" s="154">
        <v>0</v>
      </c>
      <c r="R169" s="154">
        <f t="shared" si="12"/>
        <v>0</v>
      </c>
      <c r="S169" s="154">
        <v>0</v>
      </c>
      <c r="T169" s="155">
        <f t="shared" si="13"/>
        <v>0</v>
      </c>
      <c r="AR169" s="156" t="s">
        <v>151</v>
      </c>
      <c r="AT169" s="156" t="s">
        <v>147</v>
      </c>
      <c r="AU169" s="156" t="s">
        <v>91</v>
      </c>
      <c r="AY169" s="17" t="s">
        <v>144</v>
      </c>
      <c r="BE169" s="157">
        <f t="shared" si="14"/>
        <v>0</v>
      </c>
      <c r="BF169" s="157">
        <f t="shared" si="15"/>
        <v>0</v>
      </c>
      <c r="BG169" s="157">
        <f t="shared" si="16"/>
        <v>0</v>
      </c>
      <c r="BH169" s="157">
        <f t="shared" si="17"/>
        <v>0</v>
      </c>
      <c r="BI169" s="157">
        <f t="shared" si="18"/>
        <v>0</v>
      </c>
      <c r="BJ169" s="17" t="s">
        <v>91</v>
      </c>
      <c r="BK169" s="157">
        <f t="shared" si="19"/>
        <v>0</v>
      </c>
      <c r="BL169" s="17" t="s">
        <v>151</v>
      </c>
      <c r="BM169" s="156" t="s">
        <v>1017</v>
      </c>
    </row>
    <row r="170" spans="2:65" s="1" customFormat="1" ht="16.5" customHeight="1">
      <c r="B170" s="143"/>
      <c r="C170" s="144" t="s">
        <v>484</v>
      </c>
      <c r="D170" s="144" t="s">
        <v>147</v>
      </c>
      <c r="E170" s="145" t="s">
        <v>484</v>
      </c>
      <c r="F170" s="146" t="s">
        <v>1018</v>
      </c>
      <c r="G170" s="147" t="s">
        <v>254</v>
      </c>
      <c r="H170" s="148">
        <v>19</v>
      </c>
      <c r="I170" s="149"/>
      <c r="J170" s="150">
        <f t="shared" si="10"/>
        <v>0</v>
      </c>
      <c r="K170" s="151"/>
      <c r="L170" s="32"/>
      <c r="M170" s="152" t="s">
        <v>1</v>
      </c>
      <c r="N170" s="153" t="s">
        <v>41</v>
      </c>
      <c r="P170" s="154">
        <f t="shared" si="11"/>
        <v>0</v>
      </c>
      <c r="Q170" s="154">
        <v>0</v>
      </c>
      <c r="R170" s="154">
        <f t="shared" si="12"/>
        <v>0</v>
      </c>
      <c r="S170" s="154">
        <v>0</v>
      </c>
      <c r="T170" s="155">
        <f t="shared" si="13"/>
        <v>0</v>
      </c>
      <c r="AR170" s="156" t="s">
        <v>151</v>
      </c>
      <c r="AT170" s="156" t="s">
        <v>147</v>
      </c>
      <c r="AU170" s="156" t="s">
        <v>91</v>
      </c>
      <c r="AY170" s="17" t="s">
        <v>144</v>
      </c>
      <c r="BE170" s="157">
        <f t="shared" si="14"/>
        <v>0</v>
      </c>
      <c r="BF170" s="157">
        <f t="shared" si="15"/>
        <v>0</v>
      </c>
      <c r="BG170" s="157">
        <f t="shared" si="16"/>
        <v>0</v>
      </c>
      <c r="BH170" s="157">
        <f t="shared" si="17"/>
        <v>0</v>
      </c>
      <c r="BI170" s="157">
        <f t="shared" si="18"/>
        <v>0</v>
      </c>
      <c r="BJ170" s="17" t="s">
        <v>91</v>
      </c>
      <c r="BK170" s="157">
        <f t="shared" si="19"/>
        <v>0</v>
      </c>
      <c r="BL170" s="17" t="s">
        <v>151</v>
      </c>
      <c r="BM170" s="156" t="s">
        <v>1019</v>
      </c>
    </row>
    <row r="171" spans="2:65" s="1" customFormat="1" ht="24.15" customHeight="1">
      <c r="B171" s="143"/>
      <c r="C171" s="144" t="s">
        <v>347</v>
      </c>
      <c r="D171" s="144" t="s">
        <v>147</v>
      </c>
      <c r="E171" s="145" t="s">
        <v>347</v>
      </c>
      <c r="F171" s="146" t="s">
        <v>1020</v>
      </c>
      <c r="G171" s="147" t="s">
        <v>254</v>
      </c>
      <c r="H171" s="148">
        <v>38</v>
      </c>
      <c r="I171" s="149"/>
      <c r="J171" s="150">
        <f t="shared" si="10"/>
        <v>0</v>
      </c>
      <c r="K171" s="151"/>
      <c r="L171" s="32"/>
      <c r="M171" s="152" t="s">
        <v>1</v>
      </c>
      <c r="N171" s="153" t="s">
        <v>41</v>
      </c>
      <c r="P171" s="154">
        <f t="shared" si="11"/>
        <v>0</v>
      </c>
      <c r="Q171" s="154">
        <v>0</v>
      </c>
      <c r="R171" s="154">
        <f t="shared" si="12"/>
        <v>0</v>
      </c>
      <c r="S171" s="154">
        <v>0</v>
      </c>
      <c r="T171" s="155">
        <f t="shared" si="13"/>
        <v>0</v>
      </c>
      <c r="AR171" s="156" t="s">
        <v>151</v>
      </c>
      <c r="AT171" s="156" t="s">
        <v>147</v>
      </c>
      <c r="AU171" s="156" t="s">
        <v>91</v>
      </c>
      <c r="AY171" s="17" t="s">
        <v>144</v>
      </c>
      <c r="BE171" s="157">
        <f t="shared" si="14"/>
        <v>0</v>
      </c>
      <c r="BF171" s="157">
        <f t="shared" si="15"/>
        <v>0</v>
      </c>
      <c r="BG171" s="157">
        <f t="shared" si="16"/>
        <v>0</v>
      </c>
      <c r="BH171" s="157">
        <f t="shared" si="17"/>
        <v>0</v>
      </c>
      <c r="BI171" s="157">
        <f t="shared" si="18"/>
        <v>0</v>
      </c>
      <c r="BJ171" s="17" t="s">
        <v>91</v>
      </c>
      <c r="BK171" s="157">
        <f t="shared" si="19"/>
        <v>0</v>
      </c>
      <c r="BL171" s="17" t="s">
        <v>151</v>
      </c>
      <c r="BM171" s="156" t="s">
        <v>1021</v>
      </c>
    </row>
    <row r="172" spans="2:65" s="1" customFormat="1" ht="16.5" customHeight="1">
      <c r="B172" s="143"/>
      <c r="C172" s="144" t="s">
        <v>353</v>
      </c>
      <c r="D172" s="144" t="s">
        <v>147</v>
      </c>
      <c r="E172" s="145" t="s">
        <v>353</v>
      </c>
      <c r="F172" s="146" t="s">
        <v>1022</v>
      </c>
      <c r="G172" s="147" t="s">
        <v>254</v>
      </c>
      <c r="H172" s="148">
        <v>4</v>
      </c>
      <c r="I172" s="149"/>
      <c r="J172" s="150">
        <f t="shared" si="10"/>
        <v>0</v>
      </c>
      <c r="K172" s="151"/>
      <c r="L172" s="32"/>
      <c r="M172" s="152" t="s">
        <v>1</v>
      </c>
      <c r="N172" s="153" t="s">
        <v>41</v>
      </c>
      <c r="P172" s="154">
        <f t="shared" si="11"/>
        <v>0</v>
      </c>
      <c r="Q172" s="154">
        <v>0</v>
      </c>
      <c r="R172" s="154">
        <f t="shared" si="12"/>
        <v>0</v>
      </c>
      <c r="S172" s="154">
        <v>0</v>
      </c>
      <c r="T172" s="155">
        <f t="shared" si="13"/>
        <v>0</v>
      </c>
      <c r="AR172" s="156" t="s">
        <v>151</v>
      </c>
      <c r="AT172" s="156" t="s">
        <v>147</v>
      </c>
      <c r="AU172" s="156" t="s">
        <v>91</v>
      </c>
      <c r="AY172" s="17" t="s">
        <v>144</v>
      </c>
      <c r="BE172" s="157">
        <f t="shared" si="14"/>
        <v>0</v>
      </c>
      <c r="BF172" s="157">
        <f t="shared" si="15"/>
        <v>0</v>
      </c>
      <c r="BG172" s="157">
        <f t="shared" si="16"/>
        <v>0</v>
      </c>
      <c r="BH172" s="157">
        <f t="shared" si="17"/>
        <v>0</v>
      </c>
      <c r="BI172" s="157">
        <f t="shared" si="18"/>
        <v>0</v>
      </c>
      <c r="BJ172" s="17" t="s">
        <v>91</v>
      </c>
      <c r="BK172" s="157">
        <f t="shared" si="19"/>
        <v>0</v>
      </c>
      <c r="BL172" s="17" t="s">
        <v>151</v>
      </c>
      <c r="BM172" s="156" t="s">
        <v>1023</v>
      </c>
    </row>
    <row r="173" spans="2:65" s="1" customFormat="1" ht="16.5" customHeight="1">
      <c r="B173" s="143"/>
      <c r="C173" s="144" t="s">
        <v>380</v>
      </c>
      <c r="D173" s="144" t="s">
        <v>147</v>
      </c>
      <c r="E173" s="145" t="s">
        <v>380</v>
      </c>
      <c r="F173" s="146" t="s">
        <v>1024</v>
      </c>
      <c r="G173" s="147" t="s">
        <v>254</v>
      </c>
      <c r="H173" s="148">
        <v>100</v>
      </c>
      <c r="I173" s="149"/>
      <c r="J173" s="150">
        <f t="shared" si="10"/>
        <v>0</v>
      </c>
      <c r="K173" s="151"/>
      <c r="L173" s="32"/>
      <c r="M173" s="152" t="s">
        <v>1</v>
      </c>
      <c r="N173" s="153" t="s">
        <v>41</v>
      </c>
      <c r="P173" s="154">
        <f t="shared" si="11"/>
        <v>0</v>
      </c>
      <c r="Q173" s="154">
        <v>0</v>
      </c>
      <c r="R173" s="154">
        <f t="shared" si="12"/>
        <v>0</v>
      </c>
      <c r="S173" s="154">
        <v>0</v>
      </c>
      <c r="T173" s="155">
        <f t="shared" si="13"/>
        <v>0</v>
      </c>
      <c r="AR173" s="156" t="s">
        <v>151</v>
      </c>
      <c r="AT173" s="156" t="s">
        <v>147</v>
      </c>
      <c r="AU173" s="156" t="s">
        <v>91</v>
      </c>
      <c r="AY173" s="17" t="s">
        <v>144</v>
      </c>
      <c r="BE173" s="157">
        <f t="shared" si="14"/>
        <v>0</v>
      </c>
      <c r="BF173" s="157">
        <f t="shared" si="15"/>
        <v>0</v>
      </c>
      <c r="BG173" s="157">
        <f t="shared" si="16"/>
        <v>0</v>
      </c>
      <c r="BH173" s="157">
        <f t="shared" si="17"/>
        <v>0</v>
      </c>
      <c r="BI173" s="157">
        <f t="shared" si="18"/>
        <v>0</v>
      </c>
      <c r="BJ173" s="17" t="s">
        <v>91</v>
      </c>
      <c r="BK173" s="157">
        <f t="shared" si="19"/>
        <v>0</v>
      </c>
      <c r="BL173" s="17" t="s">
        <v>151</v>
      </c>
      <c r="BM173" s="156" t="s">
        <v>1025</v>
      </c>
    </row>
    <row r="174" spans="2:65" s="1" customFormat="1" ht="16.5" customHeight="1">
      <c r="B174" s="143"/>
      <c r="C174" s="144" t="s">
        <v>392</v>
      </c>
      <c r="D174" s="144" t="s">
        <v>147</v>
      </c>
      <c r="E174" s="145" t="s">
        <v>392</v>
      </c>
      <c r="F174" s="146" t="s">
        <v>1026</v>
      </c>
      <c r="G174" s="147" t="s">
        <v>426</v>
      </c>
      <c r="H174" s="148">
        <v>6</v>
      </c>
      <c r="I174" s="149"/>
      <c r="J174" s="150">
        <f t="shared" si="10"/>
        <v>0</v>
      </c>
      <c r="K174" s="151"/>
      <c r="L174" s="32"/>
      <c r="M174" s="152" t="s">
        <v>1</v>
      </c>
      <c r="N174" s="153" t="s">
        <v>41</v>
      </c>
      <c r="P174" s="154">
        <f t="shared" si="11"/>
        <v>0</v>
      </c>
      <c r="Q174" s="154">
        <v>0</v>
      </c>
      <c r="R174" s="154">
        <f t="shared" si="12"/>
        <v>0</v>
      </c>
      <c r="S174" s="154">
        <v>0</v>
      </c>
      <c r="T174" s="155">
        <f t="shared" si="13"/>
        <v>0</v>
      </c>
      <c r="AR174" s="156" t="s">
        <v>151</v>
      </c>
      <c r="AT174" s="156" t="s">
        <v>147</v>
      </c>
      <c r="AU174" s="156" t="s">
        <v>91</v>
      </c>
      <c r="AY174" s="17" t="s">
        <v>144</v>
      </c>
      <c r="BE174" s="157">
        <f t="shared" si="14"/>
        <v>0</v>
      </c>
      <c r="BF174" s="157">
        <f t="shared" si="15"/>
        <v>0</v>
      </c>
      <c r="BG174" s="157">
        <f t="shared" si="16"/>
        <v>0</v>
      </c>
      <c r="BH174" s="157">
        <f t="shared" si="17"/>
        <v>0</v>
      </c>
      <c r="BI174" s="157">
        <f t="shared" si="18"/>
        <v>0</v>
      </c>
      <c r="BJ174" s="17" t="s">
        <v>91</v>
      </c>
      <c r="BK174" s="157">
        <f t="shared" si="19"/>
        <v>0</v>
      </c>
      <c r="BL174" s="17" t="s">
        <v>151</v>
      </c>
      <c r="BM174" s="156" t="s">
        <v>1027</v>
      </c>
    </row>
    <row r="175" spans="2:65" s="1" customFormat="1" ht="16.5" customHeight="1">
      <c r="B175" s="143"/>
      <c r="C175" s="144" t="s">
        <v>386</v>
      </c>
      <c r="D175" s="144" t="s">
        <v>147</v>
      </c>
      <c r="E175" s="145" t="s">
        <v>386</v>
      </c>
      <c r="F175" s="146" t="s">
        <v>1028</v>
      </c>
      <c r="G175" s="147" t="s">
        <v>254</v>
      </c>
      <c r="H175" s="148">
        <v>1</v>
      </c>
      <c r="I175" s="149"/>
      <c r="J175" s="150">
        <f t="shared" si="10"/>
        <v>0</v>
      </c>
      <c r="K175" s="151"/>
      <c r="L175" s="32"/>
      <c r="M175" s="152" t="s">
        <v>1</v>
      </c>
      <c r="N175" s="153" t="s">
        <v>41</v>
      </c>
      <c r="P175" s="154">
        <f t="shared" si="11"/>
        <v>0</v>
      </c>
      <c r="Q175" s="154">
        <v>0</v>
      </c>
      <c r="R175" s="154">
        <f t="shared" si="12"/>
        <v>0</v>
      </c>
      <c r="S175" s="154">
        <v>0</v>
      </c>
      <c r="T175" s="155">
        <f t="shared" si="13"/>
        <v>0</v>
      </c>
      <c r="AR175" s="156" t="s">
        <v>151</v>
      </c>
      <c r="AT175" s="156" t="s">
        <v>147</v>
      </c>
      <c r="AU175" s="156" t="s">
        <v>91</v>
      </c>
      <c r="AY175" s="17" t="s">
        <v>144</v>
      </c>
      <c r="BE175" s="157">
        <f t="shared" si="14"/>
        <v>0</v>
      </c>
      <c r="BF175" s="157">
        <f t="shared" si="15"/>
        <v>0</v>
      </c>
      <c r="BG175" s="157">
        <f t="shared" si="16"/>
        <v>0</v>
      </c>
      <c r="BH175" s="157">
        <f t="shared" si="17"/>
        <v>0</v>
      </c>
      <c r="BI175" s="157">
        <f t="shared" si="18"/>
        <v>0</v>
      </c>
      <c r="BJ175" s="17" t="s">
        <v>91</v>
      </c>
      <c r="BK175" s="157">
        <f t="shared" si="19"/>
        <v>0</v>
      </c>
      <c r="BL175" s="17" t="s">
        <v>151</v>
      </c>
      <c r="BM175" s="156" t="s">
        <v>1029</v>
      </c>
    </row>
    <row r="176" spans="2:65" s="1" customFormat="1" ht="16.5" customHeight="1">
      <c r="B176" s="143"/>
      <c r="C176" s="144" t="s">
        <v>343</v>
      </c>
      <c r="D176" s="144" t="s">
        <v>147</v>
      </c>
      <c r="E176" s="145" t="s">
        <v>343</v>
      </c>
      <c r="F176" s="146" t="s">
        <v>1030</v>
      </c>
      <c r="G176" s="147" t="s">
        <v>254</v>
      </c>
      <c r="H176" s="148">
        <v>1</v>
      </c>
      <c r="I176" s="149"/>
      <c r="J176" s="150">
        <f t="shared" si="10"/>
        <v>0</v>
      </c>
      <c r="K176" s="151"/>
      <c r="L176" s="32"/>
      <c r="M176" s="152" t="s">
        <v>1</v>
      </c>
      <c r="N176" s="153" t="s">
        <v>41</v>
      </c>
      <c r="P176" s="154">
        <f t="shared" si="11"/>
        <v>0</v>
      </c>
      <c r="Q176" s="154">
        <v>0</v>
      </c>
      <c r="R176" s="154">
        <f t="shared" si="12"/>
        <v>0</v>
      </c>
      <c r="S176" s="154">
        <v>0</v>
      </c>
      <c r="T176" s="155">
        <f t="shared" si="13"/>
        <v>0</v>
      </c>
      <c r="AR176" s="156" t="s">
        <v>151</v>
      </c>
      <c r="AT176" s="156" t="s">
        <v>147</v>
      </c>
      <c r="AU176" s="156" t="s">
        <v>91</v>
      </c>
      <c r="AY176" s="17" t="s">
        <v>144</v>
      </c>
      <c r="BE176" s="157">
        <f t="shared" si="14"/>
        <v>0</v>
      </c>
      <c r="BF176" s="157">
        <f t="shared" si="15"/>
        <v>0</v>
      </c>
      <c r="BG176" s="157">
        <f t="shared" si="16"/>
        <v>0</v>
      </c>
      <c r="BH176" s="157">
        <f t="shared" si="17"/>
        <v>0</v>
      </c>
      <c r="BI176" s="157">
        <f t="shared" si="18"/>
        <v>0</v>
      </c>
      <c r="BJ176" s="17" t="s">
        <v>91</v>
      </c>
      <c r="BK176" s="157">
        <f t="shared" si="19"/>
        <v>0</v>
      </c>
      <c r="BL176" s="17" t="s">
        <v>151</v>
      </c>
      <c r="BM176" s="156" t="s">
        <v>1031</v>
      </c>
    </row>
    <row r="177" spans="2:65" s="1" customFormat="1" ht="16.5" customHeight="1">
      <c r="B177" s="143"/>
      <c r="C177" s="144" t="s">
        <v>328</v>
      </c>
      <c r="D177" s="144" t="s">
        <v>147</v>
      </c>
      <c r="E177" s="145" t="s">
        <v>328</v>
      </c>
      <c r="F177" s="146" t="s">
        <v>1032</v>
      </c>
      <c r="G177" s="147" t="s">
        <v>254</v>
      </c>
      <c r="H177" s="148">
        <v>1</v>
      </c>
      <c r="I177" s="149"/>
      <c r="J177" s="150">
        <f t="shared" si="10"/>
        <v>0</v>
      </c>
      <c r="K177" s="151"/>
      <c r="L177" s="32"/>
      <c r="M177" s="152" t="s">
        <v>1</v>
      </c>
      <c r="N177" s="153" t="s">
        <v>41</v>
      </c>
      <c r="P177" s="154">
        <f t="shared" si="11"/>
        <v>0</v>
      </c>
      <c r="Q177" s="154">
        <v>0</v>
      </c>
      <c r="R177" s="154">
        <f t="shared" si="12"/>
        <v>0</v>
      </c>
      <c r="S177" s="154">
        <v>0</v>
      </c>
      <c r="T177" s="155">
        <f t="shared" si="13"/>
        <v>0</v>
      </c>
      <c r="AR177" s="156" t="s">
        <v>151</v>
      </c>
      <c r="AT177" s="156" t="s">
        <v>147</v>
      </c>
      <c r="AU177" s="156" t="s">
        <v>91</v>
      </c>
      <c r="AY177" s="17" t="s">
        <v>144</v>
      </c>
      <c r="BE177" s="157">
        <f t="shared" si="14"/>
        <v>0</v>
      </c>
      <c r="BF177" s="157">
        <f t="shared" si="15"/>
        <v>0</v>
      </c>
      <c r="BG177" s="157">
        <f t="shared" si="16"/>
        <v>0</v>
      </c>
      <c r="BH177" s="157">
        <f t="shared" si="17"/>
        <v>0</v>
      </c>
      <c r="BI177" s="157">
        <f t="shared" si="18"/>
        <v>0</v>
      </c>
      <c r="BJ177" s="17" t="s">
        <v>91</v>
      </c>
      <c r="BK177" s="157">
        <f t="shared" si="19"/>
        <v>0</v>
      </c>
      <c r="BL177" s="17" t="s">
        <v>151</v>
      </c>
      <c r="BM177" s="156" t="s">
        <v>1033</v>
      </c>
    </row>
    <row r="178" spans="2:65" s="1" customFormat="1" ht="16.5" customHeight="1">
      <c r="B178" s="143"/>
      <c r="C178" s="144" t="s">
        <v>332</v>
      </c>
      <c r="D178" s="144" t="s">
        <v>147</v>
      </c>
      <c r="E178" s="145" t="s">
        <v>332</v>
      </c>
      <c r="F178" s="146" t="s">
        <v>1034</v>
      </c>
      <c r="G178" s="147" t="s">
        <v>254</v>
      </c>
      <c r="H178" s="148">
        <v>1</v>
      </c>
      <c r="I178" s="149"/>
      <c r="J178" s="150">
        <f t="shared" si="10"/>
        <v>0</v>
      </c>
      <c r="K178" s="151"/>
      <c r="L178" s="32"/>
      <c r="M178" s="152" t="s">
        <v>1</v>
      </c>
      <c r="N178" s="153" t="s">
        <v>41</v>
      </c>
      <c r="P178" s="154">
        <f t="shared" si="11"/>
        <v>0</v>
      </c>
      <c r="Q178" s="154">
        <v>0</v>
      </c>
      <c r="R178" s="154">
        <f t="shared" si="12"/>
        <v>0</v>
      </c>
      <c r="S178" s="154">
        <v>0</v>
      </c>
      <c r="T178" s="155">
        <f t="shared" si="13"/>
        <v>0</v>
      </c>
      <c r="AR178" s="156" t="s">
        <v>151</v>
      </c>
      <c r="AT178" s="156" t="s">
        <v>147</v>
      </c>
      <c r="AU178" s="156" t="s">
        <v>91</v>
      </c>
      <c r="AY178" s="17" t="s">
        <v>144</v>
      </c>
      <c r="BE178" s="157">
        <f t="shared" si="14"/>
        <v>0</v>
      </c>
      <c r="BF178" s="157">
        <f t="shared" si="15"/>
        <v>0</v>
      </c>
      <c r="BG178" s="157">
        <f t="shared" si="16"/>
        <v>0</v>
      </c>
      <c r="BH178" s="157">
        <f t="shared" si="17"/>
        <v>0</v>
      </c>
      <c r="BI178" s="157">
        <f t="shared" si="18"/>
        <v>0</v>
      </c>
      <c r="BJ178" s="17" t="s">
        <v>91</v>
      </c>
      <c r="BK178" s="157">
        <f t="shared" si="19"/>
        <v>0</v>
      </c>
      <c r="BL178" s="17" t="s">
        <v>151</v>
      </c>
      <c r="BM178" s="156" t="s">
        <v>1035</v>
      </c>
    </row>
    <row r="179" spans="2:65" s="1" customFormat="1" ht="16.5" customHeight="1">
      <c r="B179" s="143"/>
      <c r="C179" s="144" t="s">
        <v>337</v>
      </c>
      <c r="D179" s="144" t="s">
        <v>147</v>
      </c>
      <c r="E179" s="145" t="s">
        <v>337</v>
      </c>
      <c r="F179" s="146" t="s">
        <v>1036</v>
      </c>
      <c r="G179" s="147" t="s">
        <v>1037</v>
      </c>
      <c r="H179" s="148">
        <v>288</v>
      </c>
      <c r="I179" s="149"/>
      <c r="J179" s="150">
        <f t="shared" si="10"/>
        <v>0</v>
      </c>
      <c r="K179" s="151"/>
      <c r="L179" s="32"/>
      <c r="M179" s="152" t="s">
        <v>1</v>
      </c>
      <c r="N179" s="153" t="s">
        <v>41</v>
      </c>
      <c r="P179" s="154">
        <f t="shared" si="11"/>
        <v>0</v>
      </c>
      <c r="Q179" s="154">
        <v>0</v>
      </c>
      <c r="R179" s="154">
        <f t="shared" si="12"/>
        <v>0</v>
      </c>
      <c r="S179" s="154">
        <v>0</v>
      </c>
      <c r="T179" s="155">
        <f t="shared" si="13"/>
        <v>0</v>
      </c>
      <c r="AR179" s="156" t="s">
        <v>151</v>
      </c>
      <c r="AT179" s="156" t="s">
        <v>147</v>
      </c>
      <c r="AU179" s="156" t="s">
        <v>91</v>
      </c>
      <c r="AY179" s="17" t="s">
        <v>144</v>
      </c>
      <c r="BE179" s="157">
        <f t="shared" si="14"/>
        <v>0</v>
      </c>
      <c r="BF179" s="157">
        <f t="shared" si="15"/>
        <v>0</v>
      </c>
      <c r="BG179" s="157">
        <f t="shared" si="16"/>
        <v>0</v>
      </c>
      <c r="BH179" s="157">
        <f t="shared" si="17"/>
        <v>0</v>
      </c>
      <c r="BI179" s="157">
        <f t="shared" si="18"/>
        <v>0</v>
      </c>
      <c r="BJ179" s="17" t="s">
        <v>91</v>
      </c>
      <c r="BK179" s="157">
        <f t="shared" si="19"/>
        <v>0</v>
      </c>
      <c r="BL179" s="17" t="s">
        <v>151</v>
      </c>
      <c r="BM179" s="156" t="s">
        <v>1038</v>
      </c>
    </row>
    <row r="180" spans="2:65" s="1" customFormat="1" ht="16.5" customHeight="1">
      <c r="B180" s="143"/>
      <c r="C180" s="144" t="s">
        <v>740</v>
      </c>
      <c r="D180" s="144" t="s">
        <v>147</v>
      </c>
      <c r="E180" s="145" t="s">
        <v>740</v>
      </c>
      <c r="F180" s="146" t="s">
        <v>1039</v>
      </c>
      <c r="G180" s="147" t="s">
        <v>254</v>
      </c>
      <c r="H180" s="148">
        <v>1</v>
      </c>
      <c r="I180" s="149"/>
      <c r="J180" s="150">
        <f t="shared" si="10"/>
        <v>0</v>
      </c>
      <c r="K180" s="151"/>
      <c r="L180" s="32"/>
      <c r="M180" s="152" t="s">
        <v>1</v>
      </c>
      <c r="N180" s="153" t="s">
        <v>41</v>
      </c>
      <c r="P180" s="154">
        <f t="shared" si="11"/>
        <v>0</v>
      </c>
      <c r="Q180" s="154">
        <v>0</v>
      </c>
      <c r="R180" s="154">
        <f t="shared" si="12"/>
        <v>0</v>
      </c>
      <c r="S180" s="154">
        <v>0</v>
      </c>
      <c r="T180" s="155">
        <f t="shared" si="13"/>
        <v>0</v>
      </c>
      <c r="AR180" s="156" t="s">
        <v>151</v>
      </c>
      <c r="AT180" s="156" t="s">
        <v>147</v>
      </c>
      <c r="AU180" s="156" t="s">
        <v>91</v>
      </c>
      <c r="AY180" s="17" t="s">
        <v>144</v>
      </c>
      <c r="BE180" s="157">
        <f t="shared" si="14"/>
        <v>0</v>
      </c>
      <c r="BF180" s="157">
        <f t="shared" si="15"/>
        <v>0</v>
      </c>
      <c r="BG180" s="157">
        <f t="shared" si="16"/>
        <v>0</v>
      </c>
      <c r="BH180" s="157">
        <f t="shared" si="17"/>
        <v>0</v>
      </c>
      <c r="BI180" s="157">
        <f t="shared" si="18"/>
        <v>0</v>
      </c>
      <c r="BJ180" s="17" t="s">
        <v>91</v>
      </c>
      <c r="BK180" s="157">
        <f t="shared" si="19"/>
        <v>0</v>
      </c>
      <c r="BL180" s="17" t="s">
        <v>151</v>
      </c>
      <c r="BM180" s="156" t="s">
        <v>1040</v>
      </c>
    </row>
    <row r="181" spans="2:65" s="1" customFormat="1" ht="16.5" customHeight="1">
      <c r="B181" s="143"/>
      <c r="C181" s="144" t="s">
        <v>232</v>
      </c>
      <c r="D181" s="144" t="s">
        <v>147</v>
      </c>
      <c r="E181" s="145" t="s">
        <v>232</v>
      </c>
      <c r="F181" s="146" t="s">
        <v>1041</v>
      </c>
      <c r="G181" s="147" t="s">
        <v>254</v>
      </c>
      <c r="H181" s="148">
        <v>15</v>
      </c>
      <c r="I181" s="149"/>
      <c r="J181" s="150">
        <f t="shared" si="10"/>
        <v>0</v>
      </c>
      <c r="K181" s="151"/>
      <c r="L181" s="32"/>
      <c r="M181" s="152" t="s">
        <v>1</v>
      </c>
      <c r="N181" s="153" t="s">
        <v>41</v>
      </c>
      <c r="P181" s="154">
        <f t="shared" si="11"/>
        <v>0</v>
      </c>
      <c r="Q181" s="154">
        <v>0</v>
      </c>
      <c r="R181" s="154">
        <f t="shared" si="12"/>
        <v>0</v>
      </c>
      <c r="S181" s="154">
        <v>0</v>
      </c>
      <c r="T181" s="155">
        <f t="shared" si="13"/>
        <v>0</v>
      </c>
      <c r="AR181" s="156" t="s">
        <v>151</v>
      </c>
      <c r="AT181" s="156" t="s">
        <v>147</v>
      </c>
      <c r="AU181" s="156" t="s">
        <v>91</v>
      </c>
      <c r="AY181" s="17" t="s">
        <v>144</v>
      </c>
      <c r="BE181" s="157">
        <f t="shared" si="14"/>
        <v>0</v>
      </c>
      <c r="BF181" s="157">
        <f t="shared" si="15"/>
        <v>0</v>
      </c>
      <c r="BG181" s="157">
        <f t="shared" si="16"/>
        <v>0</v>
      </c>
      <c r="BH181" s="157">
        <f t="shared" si="17"/>
        <v>0</v>
      </c>
      <c r="BI181" s="157">
        <f t="shared" si="18"/>
        <v>0</v>
      </c>
      <c r="BJ181" s="17" t="s">
        <v>91</v>
      </c>
      <c r="BK181" s="157">
        <f t="shared" si="19"/>
        <v>0</v>
      </c>
      <c r="BL181" s="17" t="s">
        <v>151</v>
      </c>
      <c r="BM181" s="156" t="s">
        <v>1042</v>
      </c>
    </row>
    <row r="182" spans="2:65" s="1" customFormat="1" ht="16.5" customHeight="1">
      <c r="B182" s="143"/>
      <c r="C182" s="144" t="s">
        <v>273</v>
      </c>
      <c r="D182" s="144" t="s">
        <v>147</v>
      </c>
      <c r="E182" s="145" t="s">
        <v>273</v>
      </c>
      <c r="F182" s="146" t="s">
        <v>1043</v>
      </c>
      <c r="G182" s="147" t="s">
        <v>254</v>
      </c>
      <c r="H182" s="148">
        <v>6</v>
      </c>
      <c r="I182" s="149"/>
      <c r="J182" s="150">
        <f t="shared" si="10"/>
        <v>0</v>
      </c>
      <c r="K182" s="151"/>
      <c r="L182" s="32"/>
      <c r="M182" s="152" t="s">
        <v>1</v>
      </c>
      <c r="N182" s="153" t="s">
        <v>41</v>
      </c>
      <c r="P182" s="154">
        <f t="shared" si="11"/>
        <v>0</v>
      </c>
      <c r="Q182" s="154">
        <v>0</v>
      </c>
      <c r="R182" s="154">
        <f t="shared" si="12"/>
        <v>0</v>
      </c>
      <c r="S182" s="154">
        <v>0</v>
      </c>
      <c r="T182" s="155">
        <f t="shared" si="13"/>
        <v>0</v>
      </c>
      <c r="AR182" s="156" t="s">
        <v>151</v>
      </c>
      <c r="AT182" s="156" t="s">
        <v>147</v>
      </c>
      <c r="AU182" s="156" t="s">
        <v>91</v>
      </c>
      <c r="AY182" s="17" t="s">
        <v>144</v>
      </c>
      <c r="BE182" s="157">
        <f t="shared" si="14"/>
        <v>0</v>
      </c>
      <c r="BF182" s="157">
        <f t="shared" si="15"/>
        <v>0</v>
      </c>
      <c r="BG182" s="157">
        <f t="shared" si="16"/>
        <v>0</v>
      </c>
      <c r="BH182" s="157">
        <f t="shared" si="17"/>
        <v>0</v>
      </c>
      <c r="BI182" s="157">
        <f t="shared" si="18"/>
        <v>0</v>
      </c>
      <c r="BJ182" s="17" t="s">
        <v>91</v>
      </c>
      <c r="BK182" s="157">
        <f t="shared" si="19"/>
        <v>0</v>
      </c>
      <c r="BL182" s="17" t="s">
        <v>151</v>
      </c>
      <c r="BM182" s="156" t="s">
        <v>1044</v>
      </c>
    </row>
    <row r="183" spans="2:65" s="1" customFormat="1" ht="16.5" customHeight="1">
      <c r="B183" s="143"/>
      <c r="C183" s="144" t="s">
        <v>243</v>
      </c>
      <c r="D183" s="144" t="s">
        <v>147</v>
      </c>
      <c r="E183" s="145" t="s">
        <v>243</v>
      </c>
      <c r="F183" s="146" t="s">
        <v>1045</v>
      </c>
      <c r="G183" s="147" t="s">
        <v>254</v>
      </c>
      <c r="H183" s="148">
        <v>3</v>
      </c>
      <c r="I183" s="149"/>
      <c r="J183" s="150">
        <f t="shared" si="10"/>
        <v>0</v>
      </c>
      <c r="K183" s="151"/>
      <c r="L183" s="32"/>
      <c r="M183" s="152" t="s">
        <v>1</v>
      </c>
      <c r="N183" s="153" t="s">
        <v>41</v>
      </c>
      <c r="P183" s="154">
        <f t="shared" si="11"/>
        <v>0</v>
      </c>
      <c r="Q183" s="154">
        <v>0</v>
      </c>
      <c r="R183" s="154">
        <f t="shared" si="12"/>
        <v>0</v>
      </c>
      <c r="S183" s="154">
        <v>0</v>
      </c>
      <c r="T183" s="155">
        <f t="shared" si="13"/>
        <v>0</v>
      </c>
      <c r="AR183" s="156" t="s">
        <v>151</v>
      </c>
      <c r="AT183" s="156" t="s">
        <v>147</v>
      </c>
      <c r="AU183" s="156" t="s">
        <v>91</v>
      </c>
      <c r="AY183" s="17" t="s">
        <v>144</v>
      </c>
      <c r="BE183" s="157">
        <f t="shared" si="14"/>
        <v>0</v>
      </c>
      <c r="BF183" s="157">
        <f t="shared" si="15"/>
        <v>0</v>
      </c>
      <c r="BG183" s="157">
        <f t="shared" si="16"/>
        <v>0</v>
      </c>
      <c r="BH183" s="157">
        <f t="shared" si="17"/>
        <v>0</v>
      </c>
      <c r="BI183" s="157">
        <f t="shared" si="18"/>
        <v>0</v>
      </c>
      <c r="BJ183" s="17" t="s">
        <v>91</v>
      </c>
      <c r="BK183" s="157">
        <f t="shared" si="19"/>
        <v>0</v>
      </c>
      <c r="BL183" s="17" t="s">
        <v>151</v>
      </c>
      <c r="BM183" s="156" t="s">
        <v>1046</v>
      </c>
    </row>
    <row r="184" spans="2:65" s="1" customFormat="1" ht="16.5" customHeight="1">
      <c r="B184" s="143"/>
      <c r="C184" s="144" t="s">
        <v>249</v>
      </c>
      <c r="D184" s="144" t="s">
        <v>147</v>
      </c>
      <c r="E184" s="145" t="s">
        <v>249</v>
      </c>
      <c r="F184" s="146" t="s">
        <v>1047</v>
      </c>
      <c r="G184" s="147" t="s">
        <v>254</v>
      </c>
      <c r="H184" s="148">
        <v>2</v>
      </c>
      <c r="I184" s="149"/>
      <c r="J184" s="150">
        <f t="shared" si="10"/>
        <v>0</v>
      </c>
      <c r="K184" s="151"/>
      <c r="L184" s="32"/>
      <c r="M184" s="200" t="s">
        <v>1</v>
      </c>
      <c r="N184" s="201" t="s">
        <v>41</v>
      </c>
      <c r="O184" s="202"/>
      <c r="P184" s="203">
        <f t="shared" si="11"/>
        <v>0</v>
      </c>
      <c r="Q184" s="203">
        <v>0</v>
      </c>
      <c r="R184" s="203">
        <f t="shared" si="12"/>
        <v>0</v>
      </c>
      <c r="S184" s="203">
        <v>0</v>
      </c>
      <c r="T184" s="204">
        <f t="shared" si="13"/>
        <v>0</v>
      </c>
      <c r="AR184" s="156" t="s">
        <v>151</v>
      </c>
      <c r="AT184" s="156" t="s">
        <v>147</v>
      </c>
      <c r="AU184" s="156" t="s">
        <v>91</v>
      </c>
      <c r="AY184" s="17" t="s">
        <v>144</v>
      </c>
      <c r="BE184" s="157">
        <f t="shared" si="14"/>
        <v>0</v>
      </c>
      <c r="BF184" s="157">
        <f t="shared" si="15"/>
        <v>0</v>
      </c>
      <c r="BG184" s="157">
        <f t="shared" si="16"/>
        <v>0</v>
      </c>
      <c r="BH184" s="157">
        <f t="shared" si="17"/>
        <v>0</v>
      </c>
      <c r="BI184" s="157">
        <f t="shared" si="18"/>
        <v>0</v>
      </c>
      <c r="BJ184" s="17" t="s">
        <v>91</v>
      </c>
      <c r="BK184" s="157">
        <f t="shared" si="19"/>
        <v>0</v>
      </c>
      <c r="BL184" s="17" t="s">
        <v>151</v>
      </c>
      <c r="BM184" s="156" t="s">
        <v>1048</v>
      </c>
    </row>
    <row r="185" spans="2:65" s="1" customFormat="1" ht="7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32"/>
    </row>
  </sheetData>
  <autoFilter ref="C121:K184" xr:uid="{00000000-0009-0000-0000-000003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3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53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98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105</v>
      </c>
      <c r="L4" s="20"/>
      <c r="M4" s="96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Rekonštrukcia budovy pri Rajčianke 8</v>
      </c>
      <c r="F7" s="255"/>
      <c r="G7" s="255"/>
      <c r="H7" s="255"/>
      <c r="L7" s="20"/>
    </row>
    <row r="8" spans="2:46" ht="12" customHeight="1">
      <c r="B8" s="20"/>
      <c r="D8" s="27" t="s">
        <v>106</v>
      </c>
      <c r="L8" s="20"/>
    </row>
    <row r="9" spans="2:46" s="1" customFormat="1" ht="16.5" customHeight="1">
      <c r="B9" s="32"/>
      <c r="E9" s="254" t="s">
        <v>459</v>
      </c>
      <c r="F9" s="256"/>
      <c r="G9" s="256"/>
      <c r="H9" s="256"/>
      <c r="L9" s="32"/>
    </row>
    <row r="10" spans="2:46" s="1" customFormat="1" ht="12" customHeight="1">
      <c r="B10" s="32"/>
      <c r="D10" s="27" t="s">
        <v>460</v>
      </c>
      <c r="L10" s="32"/>
    </row>
    <row r="11" spans="2:46" s="1" customFormat="1" ht="16.5" customHeight="1">
      <c r="B11" s="32"/>
      <c r="E11" s="208" t="s">
        <v>1049</v>
      </c>
      <c r="F11" s="256"/>
      <c r="G11" s="256"/>
      <c r="H11" s="256"/>
      <c r="L11" s="32"/>
    </row>
    <row r="12" spans="2:46" s="1" customFormat="1" ht="10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7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7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1</v>
      </c>
      <c r="F29" s="239"/>
      <c r="G29" s="239"/>
      <c r="H29" s="239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8" t="s">
        <v>35</v>
      </c>
      <c r="J32" s="69">
        <f>ROUND(J123,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58" t="s">
        <v>39</v>
      </c>
      <c r="E35" s="37" t="s">
        <v>40</v>
      </c>
      <c r="F35" s="99">
        <f>ROUND((SUM(BE123:BE162)),  2)</f>
        <v>0</v>
      </c>
      <c r="G35" s="100"/>
      <c r="H35" s="100"/>
      <c r="I35" s="101">
        <v>0.23</v>
      </c>
      <c r="J35" s="99">
        <f>ROUND(((SUM(BE123:BE162))*I35),  2)</f>
        <v>0</v>
      </c>
      <c r="L35" s="32"/>
    </row>
    <row r="36" spans="2:12" s="1" customFormat="1" ht="14.4" customHeight="1">
      <c r="B36" s="32"/>
      <c r="E36" s="37" t="s">
        <v>41</v>
      </c>
      <c r="F36" s="89">
        <f>ROUND((SUM(BF123:BF162)),  2)</f>
        <v>0</v>
      </c>
      <c r="I36" s="102">
        <v>0.23</v>
      </c>
      <c r="J36" s="89">
        <f>ROUND(((SUM(BF123:BF162))*I36),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9">
        <f>ROUND((SUM(BG123:BG162)),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9">
        <f>ROUND((SUM(BH123:BH162)),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ROUND((SUM(BI123:BI162)),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108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4" t="str">
        <f>E7</f>
        <v>Rekonštrukcia budovy pri Rajčianke 8</v>
      </c>
      <c r="F85" s="255"/>
      <c r="G85" s="255"/>
      <c r="H85" s="255"/>
      <c r="L85" s="32"/>
    </row>
    <row r="86" spans="2:12" ht="12" hidden="1" customHeight="1">
      <c r="B86" s="20"/>
      <c r="C86" s="27" t="s">
        <v>106</v>
      </c>
      <c r="L86" s="20"/>
    </row>
    <row r="87" spans="2:12" s="1" customFormat="1" ht="16.5" hidden="1" customHeight="1">
      <c r="B87" s="32"/>
      <c r="E87" s="254" t="s">
        <v>459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460</v>
      </c>
      <c r="L88" s="32"/>
    </row>
    <row r="89" spans="2:12" s="1" customFormat="1" ht="16.5" hidden="1" customHeight="1">
      <c r="B89" s="32"/>
      <c r="E89" s="208" t="str">
        <f>E11</f>
        <v>II.C - Vzduchotechnika</v>
      </c>
      <c r="F89" s="256"/>
      <c r="G89" s="256"/>
      <c r="H89" s="256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>k.u. Žilina, p.č.: 3694/7</v>
      </c>
      <c r="I91" s="27" t="s">
        <v>21</v>
      </c>
      <c r="J91" s="55" t="str">
        <f>IF(J14="","",J14)</f>
        <v>26. 1. 2026</v>
      </c>
      <c r="L91" s="32"/>
    </row>
    <row r="92" spans="2:12" s="1" customFormat="1" ht="7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>SSD a.s., Žilina</v>
      </c>
      <c r="I93" s="27" t="s">
        <v>29</v>
      </c>
      <c r="J93" s="30" t="str">
        <f>E23</f>
        <v>Ing. Daniel Hladniš</v>
      </c>
      <c r="L93" s="32"/>
    </row>
    <row r="94" spans="2:12" s="1" customFormat="1" ht="15.15" hidden="1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CENLA, s. r. o.</v>
      </c>
      <c r="L94" s="32"/>
    </row>
    <row r="95" spans="2:12" s="1" customFormat="1" ht="10.25" hidden="1" customHeight="1">
      <c r="B95" s="32"/>
      <c r="L95" s="32"/>
    </row>
    <row r="96" spans="2:12" s="1" customFormat="1" ht="29.25" hidden="1" customHeight="1">
      <c r="B96" s="32"/>
      <c r="C96" s="111" t="s">
        <v>109</v>
      </c>
      <c r="D96" s="103"/>
      <c r="E96" s="103"/>
      <c r="F96" s="103"/>
      <c r="G96" s="103"/>
      <c r="H96" s="103"/>
      <c r="I96" s="103"/>
      <c r="J96" s="112" t="s">
        <v>110</v>
      </c>
      <c r="K96" s="103"/>
      <c r="L96" s="32"/>
    </row>
    <row r="97" spans="2:47" s="1" customFormat="1" ht="10.25" hidden="1" customHeight="1">
      <c r="B97" s="32"/>
      <c r="L97" s="32"/>
    </row>
    <row r="98" spans="2:47" s="1" customFormat="1" ht="22.75" hidden="1" customHeight="1">
      <c r="B98" s="32"/>
      <c r="C98" s="113" t="s">
        <v>111</v>
      </c>
      <c r="J98" s="69">
        <f>J123</f>
        <v>0</v>
      </c>
      <c r="L98" s="32"/>
      <c r="AU98" s="17" t="s">
        <v>112</v>
      </c>
    </row>
    <row r="99" spans="2:47" s="8" customFormat="1" ht="25" hidden="1" customHeight="1">
      <c r="B99" s="114"/>
      <c r="D99" s="115" t="s">
        <v>1050</v>
      </c>
      <c r="E99" s="116"/>
      <c r="F99" s="116"/>
      <c r="G99" s="116"/>
      <c r="H99" s="116"/>
      <c r="I99" s="116"/>
      <c r="J99" s="117">
        <f>J124</f>
        <v>0</v>
      </c>
      <c r="L99" s="114"/>
    </row>
    <row r="100" spans="2:47" s="8" customFormat="1" ht="25" hidden="1" customHeight="1">
      <c r="B100" s="114"/>
      <c r="D100" s="115" t="s">
        <v>1051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8" customFormat="1" ht="25" hidden="1" customHeight="1">
      <c r="B101" s="114"/>
      <c r="D101" s="115" t="s">
        <v>1052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47" s="1" customFormat="1" ht="21.75" hidden="1" customHeight="1">
      <c r="B102" s="32"/>
      <c r="L102" s="32"/>
    </row>
    <row r="103" spans="2:47" s="1" customFormat="1" ht="7" hidden="1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4" spans="2:47" ht="10" hidden="1"/>
    <row r="105" spans="2:47" ht="10" hidden="1"/>
    <row r="106" spans="2:47" ht="10" hidden="1"/>
    <row r="107" spans="2:47" s="1" customFormat="1" ht="7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47" s="1" customFormat="1" ht="25" customHeight="1">
      <c r="B108" s="32"/>
      <c r="C108" s="21" t="s">
        <v>130</v>
      </c>
      <c r="L108" s="32"/>
    </row>
    <row r="109" spans="2:47" s="1" customFormat="1" ht="7" customHeight="1">
      <c r="B109" s="32"/>
      <c r="L109" s="32"/>
    </row>
    <row r="110" spans="2:47" s="1" customFormat="1" ht="12" customHeight="1">
      <c r="B110" s="32"/>
      <c r="C110" s="27" t="s">
        <v>15</v>
      </c>
      <c r="L110" s="32"/>
    </row>
    <row r="111" spans="2:47" s="1" customFormat="1" ht="16.5" customHeight="1">
      <c r="B111" s="32"/>
      <c r="E111" s="254" t="str">
        <f>E7</f>
        <v>Rekonštrukcia budovy pri Rajčianke 8</v>
      </c>
      <c r="F111" s="255"/>
      <c r="G111" s="255"/>
      <c r="H111" s="255"/>
      <c r="L111" s="32"/>
    </row>
    <row r="112" spans="2:47" ht="12" customHeight="1">
      <c r="B112" s="20"/>
      <c r="C112" s="27" t="s">
        <v>106</v>
      </c>
      <c r="L112" s="20"/>
    </row>
    <row r="113" spans="2:65" s="1" customFormat="1" ht="16.5" customHeight="1">
      <c r="B113" s="32"/>
      <c r="E113" s="254" t="s">
        <v>459</v>
      </c>
      <c r="F113" s="256"/>
      <c r="G113" s="256"/>
      <c r="H113" s="256"/>
      <c r="L113" s="32"/>
    </row>
    <row r="114" spans="2:65" s="1" customFormat="1" ht="12" customHeight="1">
      <c r="B114" s="32"/>
      <c r="C114" s="27" t="s">
        <v>460</v>
      </c>
      <c r="L114" s="32"/>
    </row>
    <row r="115" spans="2:65" s="1" customFormat="1" ht="16.5" customHeight="1">
      <c r="B115" s="32"/>
      <c r="E115" s="208" t="str">
        <f>E11</f>
        <v>II.C - Vzduchotechnika</v>
      </c>
      <c r="F115" s="256"/>
      <c r="G115" s="256"/>
      <c r="H115" s="256"/>
      <c r="L115" s="32"/>
    </row>
    <row r="116" spans="2:65" s="1" customFormat="1" ht="7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F14</f>
        <v>k.u. Žilina, p.č.: 3694/7</v>
      </c>
      <c r="I117" s="27" t="s">
        <v>21</v>
      </c>
      <c r="J117" s="55" t="str">
        <f>IF(J14="","",J14)</f>
        <v>26. 1. 2026</v>
      </c>
      <c r="L117" s="32"/>
    </row>
    <row r="118" spans="2:65" s="1" customFormat="1" ht="7" customHeight="1">
      <c r="B118" s="32"/>
      <c r="L118" s="32"/>
    </row>
    <row r="119" spans="2:65" s="1" customFormat="1" ht="15.15" customHeight="1">
      <c r="B119" s="32"/>
      <c r="C119" s="27" t="s">
        <v>23</v>
      </c>
      <c r="F119" s="25" t="str">
        <f>E17</f>
        <v>SSD a.s., Žilina</v>
      </c>
      <c r="I119" s="27" t="s">
        <v>29</v>
      </c>
      <c r="J119" s="30" t="str">
        <f>E23</f>
        <v>Ing. Daniel Hladniš</v>
      </c>
      <c r="L119" s="32"/>
    </row>
    <row r="120" spans="2:65" s="1" customFormat="1" ht="15.15" customHeight="1">
      <c r="B120" s="32"/>
      <c r="C120" s="27" t="s">
        <v>27</v>
      </c>
      <c r="F120" s="25" t="str">
        <f>IF(E20="","",E20)</f>
        <v>Vyplň údaj</v>
      </c>
      <c r="I120" s="27" t="s">
        <v>32</v>
      </c>
      <c r="J120" s="30" t="str">
        <f>E26</f>
        <v>CENLA, s. r. o.</v>
      </c>
      <c r="L120" s="32"/>
    </row>
    <row r="121" spans="2:65" s="1" customFormat="1" ht="10.25" customHeight="1">
      <c r="B121" s="32"/>
      <c r="L121" s="32"/>
    </row>
    <row r="122" spans="2:65" s="10" customFormat="1" ht="29.25" customHeight="1">
      <c r="B122" s="122"/>
      <c r="C122" s="123" t="s">
        <v>131</v>
      </c>
      <c r="D122" s="124" t="s">
        <v>60</v>
      </c>
      <c r="E122" s="124" t="s">
        <v>56</v>
      </c>
      <c r="F122" s="124" t="s">
        <v>57</v>
      </c>
      <c r="G122" s="124" t="s">
        <v>132</v>
      </c>
      <c r="H122" s="124" t="s">
        <v>133</v>
      </c>
      <c r="I122" s="124" t="s">
        <v>134</v>
      </c>
      <c r="J122" s="125" t="s">
        <v>110</v>
      </c>
      <c r="K122" s="126" t="s">
        <v>135</v>
      </c>
      <c r="L122" s="122"/>
      <c r="M122" s="62" t="s">
        <v>1</v>
      </c>
      <c r="N122" s="63" t="s">
        <v>39</v>
      </c>
      <c r="O122" s="63" t="s">
        <v>136</v>
      </c>
      <c r="P122" s="63" t="s">
        <v>137</v>
      </c>
      <c r="Q122" s="63" t="s">
        <v>138</v>
      </c>
      <c r="R122" s="63" t="s">
        <v>139</v>
      </c>
      <c r="S122" s="63" t="s">
        <v>140</v>
      </c>
      <c r="T122" s="64" t="s">
        <v>141</v>
      </c>
    </row>
    <row r="123" spans="2:65" s="1" customFormat="1" ht="22.75" customHeight="1">
      <c r="B123" s="32"/>
      <c r="C123" s="67" t="s">
        <v>111</v>
      </c>
      <c r="J123" s="127">
        <f>BK123</f>
        <v>0</v>
      </c>
      <c r="L123" s="32"/>
      <c r="M123" s="65"/>
      <c r="N123" s="56"/>
      <c r="O123" s="56"/>
      <c r="P123" s="128">
        <f>P124+P133+P144</f>
        <v>0</v>
      </c>
      <c r="Q123" s="56"/>
      <c r="R123" s="128">
        <f>R124+R133+R144</f>
        <v>0</v>
      </c>
      <c r="S123" s="56"/>
      <c r="T123" s="129">
        <f>T124+T133+T144</f>
        <v>0</v>
      </c>
      <c r="AT123" s="17" t="s">
        <v>74</v>
      </c>
      <c r="AU123" s="17" t="s">
        <v>112</v>
      </c>
      <c r="BK123" s="130">
        <f>BK124+BK133+BK144</f>
        <v>0</v>
      </c>
    </row>
    <row r="124" spans="2:65" s="11" customFormat="1" ht="25.9" customHeight="1">
      <c r="B124" s="131"/>
      <c r="D124" s="132" t="s">
        <v>74</v>
      </c>
      <c r="E124" s="133" t="s">
        <v>751</v>
      </c>
      <c r="F124" s="133" t="s">
        <v>1053</v>
      </c>
      <c r="I124" s="134"/>
      <c r="J124" s="135">
        <f>BK124</f>
        <v>0</v>
      </c>
      <c r="L124" s="131"/>
      <c r="M124" s="136"/>
      <c r="P124" s="137">
        <f>SUM(P125:P132)</f>
        <v>0</v>
      </c>
      <c r="R124" s="137">
        <f>SUM(R125:R132)</f>
        <v>0</v>
      </c>
      <c r="T124" s="138">
        <f>SUM(T125:T132)</f>
        <v>0</v>
      </c>
      <c r="AR124" s="132" t="s">
        <v>83</v>
      </c>
      <c r="AT124" s="139" t="s">
        <v>74</v>
      </c>
      <c r="AU124" s="139" t="s">
        <v>75</v>
      </c>
      <c r="AY124" s="132" t="s">
        <v>144</v>
      </c>
      <c r="BK124" s="140">
        <f>SUM(BK125:BK132)</f>
        <v>0</v>
      </c>
    </row>
    <row r="125" spans="2:65" s="1" customFormat="1" ht="16.5" customHeight="1">
      <c r="B125" s="143"/>
      <c r="C125" s="144" t="s">
        <v>83</v>
      </c>
      <c r="D125" s="144" t="s">
        <v>147</v>
      </c>
      <c r="E125" s="145" t="s">
        <v>1054</v>
      </c>
      <c r="F125" s="146" t="s">
        <v>1055</v>
      </c>
      <c r="G125" s="147" t="s">
        <v>254</v>
      </c>
      <c r="H125" s="148">
        <v>2</v>
      </c>
      <c r="I125" s="149"/>
      <c r="J125" s="150">
        <f t="shared" ref="J125:J132" si="0">ROUND(I125*H125,2)</f>
        <v>0</v>
      </c>
      <c r="K125" s="151"/>
      <c r="L125" s="32"/>
      <c r="M125" s="152" t="s">
        <v>1</v>
      </c>
      <c r="N125" s="153" t="s">
        <v>41</v>
      </c>
      <c r="P125" s="154">
        <f t="shared" ref="P125:P132" si="1">O125*H125</f>
        <v>0</v>
      </c>
      <c r="Q125" s="154">
        <v>0</v>
      </c>
      <c r="R125" s="154">
        <f t="shared" ref="R125:R132" si="2">Q125*H125</f>
        <v>0</v>
      </c>
      <c r="S125" s="154">
        <v>0</v>
      </c>
      <c r="T125" s="155">
        <f t="shared" ref="T125:T132" si="3">S125*H125</f>
        <v>0</v>
      </c>
      <c r="AR125" s="156" t="s">
        <v>151</v>
      </c>
      <c r="AT125" s="156" t="s">
        <v>147</v>
      </c>
      <c r="AU125" s="156" t="s">
        <v>83</v>
      </c>
      <c r="AY125" s="17" t="s">
        <v>144</v>
      </c>
      <c r="BE125" s="157">
        <f t="shared" ref="BE125:BE132" si="4">IF(N125="základná",J125,0)</f>
        <v>0</v>
      </c>
      <c r="BF125" s="157">
        <f t="shared" ref="BF125:BF132" si="5">IF(N125="znížená",J125,0)</f>
        <v>0</v>
      </c>
      <c r="BG125" s="157">
        <f t="shared" ref="BG125:BG132" si="6">IF(N125="zákl. prenesená",J125,0)</f>
        <v>0</v>
      </c>
      <c r="BH125" s="157">
        <f t="shared" ref="BH125:BH132" si="7">IF(N125="zníž. prenesená",J125,0)</f>
        <v>0</v>
      </c>
      <c r="BI125" s="157">
        <f t="shared" ref="BI125:BI132" si="8">IF(N125="nulová",J125,0)</f>
        <v>0</v>
      </c>
      <c r="BJ125" s="17" t="s">
        <v>91</v>
      </c>
      <c r="BK125" s="157">
        <f t="shared" ref="BK125:BK132" si="9">ROUND(I125*H125,2)</f>
        <v>0</v>
      </c>
      <c r="BL125" s="17" t="s">
        <v>151</v>
      </c>
      <c r="BM125" s="156" t="s">
        <v>1056</v>
      </c>
    </row>
    <row r="126" spans="2:65" s="1" customFormat="1" ht="16.5" customHeight="1">
      <c r="B126" s="143"/>
      <c r="C126" s="144" t="s">
        <v>91</v>
      </c>
      <c r="D126" s="144" t="s">
        <v>147</v>
      </c>
      <c r="E126" s="145" t="s">
        <v>1057</v>
      </c>
      <c r="F126" s="146" t="s">
        <v>1058</v>
      </c>
      <c r="G126" s="147" t="s">
        <v>254</v>
      </c>
      <c r="H126" s="148">
        <v>2</v>
      </c>
      <c r="I126" s="149"/>
      <c r="J126" s="150">
        <f t="shared" si="0"/>
        <v>0</v>
      </c>
      <c r="K126" s="151"/>
      <c r="L126" s="32"/>
      <c r="M126" s="152" t="s">
        <v>1</v>
      </c>
      <c r="N126" s="153" t="s">
        <v>41</v>
      </c>
      <c r="P126" s="154">
        <f t="shared" si="1"/>
        <v>0</v>
      </c>
      <c r="Q126" s="154">
        <v>0</v>
      </c>
      <c r="R126" s="154">
        <f t="shared" si="2"/>
        <v>0</v>
      </c>
      <c r="S126" s="154">
        <v>0</v>
      </c>
      <c r="T126" s="155">
        <f t="shared" si="3"/>
        <v>0</v>
      </c>
      <c r="AR126" s="156" t="s">
        <v>151</v>
      </c>
      <c r="AT126" s="156" t="s">
        <v>147</v>
      </c>
      <c r="AU126" s="156" t="s">
        <v>83</v>
      </c>
      <c r="AY126" s="17" t="s">
        <v>144</v>
      </c>
      <c r="BE126" s="157">
        <f t="shared" si="4"/>
        <v>0</v>
      </c>
      <c r="BF126" s="157">
        <f t="shared" si="5"/>
        <v>0</v>
      </c>
      <c r="BG126" s="157">
        <f t="shared" si="6"/>
        <v>0</v>
      </c>
      <c r="BH126" s="157">
        <f t="shared" si="7"/>
        <v>0</v>
      </c>
      <c r="BI126" s="157">
        <f t="shared" si="8"/>
        <v>0</v>
      </c>
      <c r="BJ126" s="17" t="s">
        <v>91</v>
      </c>
      <c r="BK126" s="157">
        <f t="shared" si="9"/>
        <v>0</v>
      </c>
      <c r="BL126" s="17" t="s">
        <v>151</v>
      </c>
      <c r="BM126" s="156" t="s">
        <v>1059</v>
      </c>
    </row>
    <row r="127" spans="2:65" s="1" customFormat="1" ht="16.5" customHeight="1">
      <c r="B127" s="143"/>
      <c r="C127" s="144" t="s">
        <v>190</v>
      </c>
      <c r="D127" s="144" t="s">
        <v>147</v>
      </c>
      <c r="E127" s="145" t="s">
        <v>1060</v>
      </c>
      <c r="F127" s="146" t="s">
        <v>1061</v>
      </c>
      <c r="G127" s="147" t="s">
        <v>254</v>
      </c>
      <c r="H127" s="148">
        <v>1</v>
      </c>
      <c r="I127" s="149"/>
      <c r="J127" s="150">
        <f t="shared" si="0"/>
        <v>0</v>
      </c>
      <c r="K127" s="151"/>
      <c r="L127" s="32"/>
      <c r="M127" s="152" t="s">
        <v>1</v>
      </c>
      <c r="N127" s="153" t="s">
        <v>41</v>
      </c>
      <c r="P127" s="154">
        <f t="shared" si="1"/>
        <v>0</v>
      </c>
      <c r="Q127" s="154">
        <v>0</v>
      </c>
      <c r="R127" s="154">
        <f t="shared" si="2"/>
        <v>0</v>
      </c>
      <c r="S127" s="154">
        <v>0</v>
      </c>
      <c r="T127" s="155">
        <f t="shared" si="3"/>
        <v>0</v>
      </c>
      <c r="AR127" s="156" t="s">
        <v>151</v>
      </c>
      <c r="AT127" s="156" t="s">
        <v>147</v>
      </c>
      <c r="AU127" s="156" t="s">
        <v>83</v>
      </c>
      <c r="AY127" s="17" t="s">
        <v>144</v>
      </c>
      <c r="BE127" s="157">
        <f t="shared" si="4"/>
        <v>0</v>
      </c>
      <c r="BF127" s="157">
        <f t="shared" si="5"/>
        <v>0</v>
      </c>
      <c r="BG127" s="157">
        <f t="shared" si="6"/>
        <v>0</v>
      </c>
      <c r="BH127" s="157">
        <f t="shared" si="7"/>
        <v>0</v>
      </c>
      <c r="BI127" s="157">
        <f t="shared" si="8"/>
        <v>0</v>
      </c>
      <c r="BJ127" s="17" t="s">
        <v>91</v>
      </c>
      <c r="BK127" s="157">
        <f t="shared" si="9"/>
        <v>0</v>
      </c>
      <c r="BL127" s="17" t="s">
        <v>151</v>
      </c>
      <c r="BM127" s="156" t="s">
        <v>1062</v>
      </c>
    </row>
    <row r="128" spans="2:65" s="1" customFormat="1" ht="24.15" customHeight="1">
      <c r="B128" s="143"/>
      <c r="C128" s="144" t="s">
        <v>151</v>
      </c>
      <c r="D128" s="144" t="s">
        <v>147</v>
      </c>
      <c r="E128" s="145" t="s">
        <v>1063</v>
      </c>
      <c r="F128" s="146" t="s">
        <v>1064</v>
      </c>
      <c r="G128" s="147" t="s">
        <v>1065</v>
      </c>
      <c r="H128" s="148">
        <v>1</v>
      </c>
      <c r="I128" s="149"/>
      <c r="J128" s="150">
        <f t="shared" si="0"/>
        <v>0</v>
      </c>
      <c r="K128" s="151"/>
      <c r="L128" s="32"/>
      <c r="M128" s="152" t="s">
        <v>1</v>
      </c>
      <c r="N128" s="153" t="s">
        <v>41</v>
      </c>
      <c r="P128" s="154">
        <f t="shared" si="1"/>
        <v>0</v>
      </c>
      <c r="Q128" s="154">
        <v>0</v>
      </c>
      <c r="R128" s="154">
        <f t="shared" si="2"/>
        <v>0</v>
      </c>
      <c r="S128" s="154">
        <v>0</v>
      </c>
      <c r="T128" s="155">
        <f t="shared" si="3"/>
        <v>0</v>
      </c>
      <c r="AR128" s="156" t="s">
        <v>151</v>
      </c>
      <c r="AT128" s="156" t="s">
        <v>147</v>
      </c>
      <c r="AU128" s="156" t="s">
        <v>83</v>
      </c>
      <c r="AY128" s="17" t="s">
        <v>144</v>
      </c>
      <c r="BE128" s="157">
        <f t="shared" si="4"/>
        <v>0</v>
      </c>
      <c r="BF128" s="157">
        <f t="shared" si="5"/>
        <v>0</v>
      </c>
      <c r="BG128" s="157">
        <f t="shared" si="6"/>
        <v>0</v>
      </c>
      <c r="BH128" s="157">
        <f t="shared" si="7"/>
        <v>0</v>
      </c>
      <c r="BI128" s="157">
        <f t="shared" si="8"/>
        <v>0</v>
      </c>
      <c r="BJ128" s="17" t="s">
        <v>91</v>
      </c>
      <c r="BK128" s="157">
        <f t="shared" si="9"/>
        <v>0</v>
      </c>
      <c r="BL128" s="17" t="s">
        <v>151</v>
      </c>
      <c r="BM128" s="156" t="s">
        <v>1066</v>
      </c>
    </row>
    <row r="129" spans="2:65" s="1" customFormat="1" ht="24.15" customHeight="1">
      <c r="B129" s="143"/>
      <c r="C129" s="144" t="s">
        <v>484</v>
      </c>
      <c r="D129" s="144" t="s">
        <v>147</v>
      </c>
      <c r="E129" s="145" t="s">
        <v>1067</v>
      </c>
      <c r="F129" s="146" t="s">
        <v>1068</v>
      </c>
      <c r="G129" s="147" t="s">
        <v>1065</v>
      </c>
      <c r="H129" s="148">
        <v>1</v>
      </c>
      <c r="I129" s="149"/>
      <c r="J129" s="150">
        <f t="shared" si="0"/>
        <v>0</v>
      </c>
      <c r="K129" s="151"/>
      <c r="L129" s="32"/>
      <c r="M129" s="152" t="s">
        <v>1</v>
      </c>
      <c r="N129" s="153" t="s">
        <v>41</v>
      </c>
      <c r="P129" s="154">
        <f t="shared" si="1"/>
        <v>0</v>
      </c>
      <c r="Q129" s="154">
        <v>0</v>
      </c>
      <c r="R129" s="154">
        <f t="shared" si="2"/>
        <v>0</v>
      </c>
      <c r="S129" s="154">
        <v>0</v>
      </c>
      <c r="T129" s="155">
        <f t="shared" si="3"/>
        <v>0</v>
      </c>
      <c r="AR129" s="156" t="s">
        <v>151</v>
      </c>
      <c r="AT129" s="156" t="s">
        <v>147</v>
      </c>
      <c r="AU129" s="156" t="s">
        <v>83</v>
      </c>
      <c r="AY129" s="17" t="s">
        <v>144</v>
      </c>
      <c r="BE129" s="157">
        <f t="shared" si="4"/>
        <v>0</v>
      </c>
      <c r="BF129" s="157">
        <f t="shared" si="5"/>
        <v>0</v>
      </c>
      <c r="BG129" s="157">
        <f t="shared" si="6"/>
        <v>0</v>
      </c>
      <c r="BH129" s="157">
        <f t="shared" si="7"/>
        <v>0</v>
      </c>
      <c r="BI129" s="157">
        <f t="shared" si="8"/>
        <v>0</v>
      </c>
      <c r="BJ129" s="17" t="s">
        <v>91</v>
      </c>
      <c r="BK129" s="157">
        <f t="shared" si="9"/>
        <v>0</v>
      </c>
      <c r="BL129" s="17" t="s">
        <v>151</v>
      </c>
      <c r="BM129" s="156" t="s">
        <v>1069</v>
      </c>
    </row>
    <row r="130" spans="2:65" s="1" customFormat="1" ht="37.75" customHeight="1">
      <c r="B130" s="143"/>
      <c r="C130" s="144" t="s">
        <v>232</v>
      </c>
      <c r="D130" s="144" t="s">
        <v>147</v>
      </c>
      <c r="E130" s="145" t="s">
        <v>1070</v>
      </c>
      <c r="F130" s="146" t="s">
        <v>1071</v>
      </c>
      <c r="G130" s="147" t="s">
        <v>1065</v>
      </c>
      <c r="H130" s="148">
        <v>1</v>
      </c>
      <c r="I130" s="149"/>
      <c r="J130" s="150">
        <f t="shared" si="0"/>
        <v>0</v>
      </c>
      <c r="K130" s="151"/>
      <c r="L130" s="32"/>
      <c r="M130" s="152" t="s">
        <v>1</v>
      </c>
      <c r="N130" s="153" t="s">
        <v>41</v>
      </c>
      <c r="P130" s="154">
        <f t="shared" si="1"/>
        <v>0</v>
      </c>
      <c r="Q130" s="154">
        <v>0</v>
      </c>
      <c r="R130" s="154">
        <f t="shared" si="2"/>
        <v>0</v>
      </c>
      <c r="S130" s="154">
        <v>0</v>
      </c>
      <c r="T130" s="155">
        <f t="shared" si="3"/>
        <v>0</v>
      </c>
      <c r="AR130" s="156" t="s">
        <v>151</v>
      </c>
      <c r="AT130" s="156" t="s">
        <v>147</v>
      </c>
      <c r="AU130" s="156" t="s">
        <v>83</v>
      </c>
      <c r="AY130" s="17" t="s">
        <v>144</v>
      </c>
      <c r="BE130" s="157">
        <f t="shared" si="4"/>
        <v>0</v>
      </c>
      <c r="BF130" s="157">
        <f t="shared" si="5"/>
        <v>0</v>
      </c>
      <c r="BG130" s="157">
        <f t="shared" si="6"/>
        <v>0</v>
      </c>
      <c r="BH130" s="157">
        <f t="shared" si="7"/>
        <v>0</v>
      </c>
      <c r="BI130" s="157">
        <f t="shared" si="8"/>
        <v>0</v>
      </c>
      <c r="BJ130" s="17" t="s">
        <v>91</v>
      </c>
      <c r="BK130" s="157">
        <f t="shared" si="9"/>
        <v>0</v>
      </c>
      <c r="BL130" s="17" t="s">
        <v>151</v>
      </c>
      <c r="BM130" s="156" t="s">
        <v>1072</v>
      </c>
    </row>
    <row r="131" spans="2:65" s="1" customFormat="1" ht="24.15" customHeight="1">
      <c r="B131" s="143"/>
      <c r="C131" s="144" t="s">
        <v>273</v>
      </c>
      <c r="D131" s="144" t="s">
        <v>147</v>
      </c>
      <c r="E131" s="145" t="s">
        <v>1073</v>
      </c>
      <c r="F131" s="146" t="s">
        <v>1074</v>
      </c>
      <c r="G131" s="147" t="s">
        <v>426</v>
      </c>
      <c r="H131" s="148">
        <v>12</v>
      </c>
      <c r="I131" s="149"/>
      <c r="J131" s="150">
        <f t="shared" si="0"/>
        <v>0</v>
      </c>
      <c r="K131" s="151"/>
      <c r="L131" s="32"/>
      <c r="M131" s="152" t="s">
        <v>1</v>
      </c>
      <c r="N131" s="153" t="s">
        <v>41</v>
      </c>
      <c r="P131" s="154">
        <f t="shared" si="1"/>
        <v>0</v>
      </c>
      <c r="Q131" s="154">
        <v>0</v>
      </c>
      <c r="R131" s="154">
        <f t="shared" si="2"/>
        <v>0</v>
      </c>
      <c r="S131" s="154">
        <v>0</v>
      </c>
      <c r="T131" s="155">
        <f t="shared" si="3"/>
        <v>0</v>
      </c>
      <c r="AR131" s="156" t="s">
        <v>151</v>
      </c>
      <c r="AT131" s="156" t="s">
        <v>147</v>
      </c>
      <c r="AU131" s="156" t="s">
        <v>83</v>
      </c>
      <c r="AY131" s="17" t="s">
        <v>144</v>
      </c>
      <c r="BE131" s="157">
        <f t="shared" si="4"/>
        <v>0</v>
      </c>
      <c r="BF131" s="157">
        <f t="shared" si="5"/>
        <v>0</v>
      </c>
      <c r="BG131" s="157">
        <f t="shared" si="6"/>
        <v>0</v>
      </c>
      <c r="BH131" s="157">
        <f t="shared" si="7"/>
        <v>0</v>
      </c>
      <c r="BI131" s="157">
        <f t="shared" si="8"/>
        <v>0</v>
      </c>
      <c r="BJ131" s="17" t="s">
        <v>91</v>
      </c>
      <c r="BK131" s="157">
        <f t="shared" si="9"/>
        <v>0</v>
      </c>
      <c r="BL131" s="17" t="s">
        <v>151</v>
      </c>
      <c r="BM131" s="156" t="s">
        <v>1075</v>
      </c>
    </row>
    <row r="132" spans="2:65" s="1" customFormat="1" ht="16.5" customHeight="1">
      <c r="B132" s="143"/>
      <c r="C132" s="144" t="s">
        <v>243</v>
      </c>
      <c r="D132" s="144" t="s">
        <v>147</v>
      </c>
      <c r="E132" s="145" t="s">
        <v>1076</v>
      </c>
      <c r="F132" s="146" t="s">
        <v>1077</v>
      </c>
      <c r="G132" s="147" t="s">
        <v>1065</v>
      </c>
      <c r="H132" s="148">
        <v>1</v>
      </c>
      <c r="I132" s="149"/>
      <c r="J132" s="150">
        <f t="shared" si="0"/>
        <v>0</v>
      </c>
      <c r="K132" s="151"/>
      <c r="L132" s="32"/>
      <c r="M132" s="152" t="s">
        <v>1</v>
      </c>
      <c r="N132" s="153" t="s">
        <v>41</v>
      </c>
      <c r="P132" s="154">
        <f t="shared" si="1"/>
        <v>0</v>
      </c>
      <c r="Q132" s="154">
        <v>0</v>
      </c>
      <c r="R132" s="154">
        <f t="shared" si="2"/>
        <v>0</v>
      </c>
      <c r="S132" s="154">
        <v>0</v>
      </c>
      <c r="T132" s="155">
        <f t="shared" si="3"/>
        <v>0</v>
      </c>
      <c r="AR132" s="156" t="s">
        <v>151</v>
      </c>
      <c r="AT132" s="156" t="s">
        <v>147</v>
      </c>
      <c r="AU132" s="156" t="s">
        <v>83</v>
      </c>
      <c r="AY132" s="17" t="s">
        <v>144</v>
      </c>
      <c r="BE132" s="157">
        <f t="shared" si="4"/>
        <v>0</v>
      </c>
      <c r="BF132" s="157">
        <f t="shared" si="5"/>
        <v>0</v>
      </c>
      <c r="BG132" s="157">
        <f t="shared" si="6"/>
        <v>0</v>
      </c>
      <c r="BH132" s="157">
        <f t="shared" si="7"/>
        <v>0</v>
      </c>
      <c r="BI132" s="157">
        <f t="shared" si="8"/>
        <v>0</v>
      </c>
      <c r="BJ132" s="17" t="s">
        <v>91</v>
      </c>
      <c r="BK132" s="157">
        <f t="shared" si="9"/>
        <v>0</v>
      </c>
      <c r="BL132" s="17" t="s">
        <v>151</v>
      </c>
      <c r="BM132" s="156" t="s">
        <v>1078</v>
      </c>
    </row>
    <row r="133" spans="2:65" s="11" customFormat="1" ht="25.9" customHeight="1">
      <c r="B133" s="131"/>
      <c r="D133" s="132" t="s">
        <v>74</v>
      </c>
      <c r="E133" s="133" t="s">
        <v>752</v>
      </c>
      <c r="F133" s="133" t="s">
        <v>1079</v>
      </c>
      <c r="I133" s="134"/>
      <c r="J133" s="135">
        <f>BK133</f>
        <v>0</v>
      </c>
      <c r="L133" s="131"/>
      <c r="M133" s="136"/>
      <c r="P133" s="137">
        <f>SUM(P134:P143)</f>
        <v>0</v>
      </c>
      <c r="R133" s="137">
        <f>SUM(R134:R143)</f>
        <v>0</v>
      </c>
      <c r="T133" s="138">
        <f>SUM(T134:T143)</f>
        <v>0</v>
      </c>
      <c r="AR133" s="132" t="s">
        <v>83</v>
      </c>
      <c r="AT133" s="139" t="s">
        <v>74</v>
      </c>
      <c r="AU133" s="139" t="s">
        <v>75</v>
      </c>
      <c r="AY133" s="132" t="s">
        <v>144</v>
      </c>
      <c r="BK133" s="140">
        <f>SUM(BK134:BK143)</f>
        <v>0</v>
      </c>
    </row>
    <row r="134" spans="2:65" s="1" customFormat="1" ht="16.5" customHeight="1">
      <c r="B134" s="143"/>
      <c r="C134" s="144" t="s">
        <v>509</v>
      </c>
      <c r="D134" s="144" t="s">
        <v>147</v>
      </c>
      <c r="E134" s="145" t="s">
        <v>1080</v>
      </c>
      <c r="F134" s="146" t="s">
        <v>1081</v>
      </c>
      <c r="G134" s="147" t="s">
        <v>254</v>
      </c>
      <c r="H134" s="148">
        <v>2</v>
      </c>
      <c r="I134" s="149"/>
      <c r="J134" s="150">
        <f t="shared" ref="J134:J143" si="10">ROUND(I134*H134,2)</f>
        <v>0</v>
      </c>
      <c r="K134" s="151"/>
      <c r="L134" s="32"/>
      <c r="M134" s="152" t="s">
        <v>1</v>
      </c>
      <c r="N134" s="153" t="s">
        <v>41</v>
      </c>
      <c r="P134" s="154">
        <f t="shared" ref="P134:P143" si="11">O134*H134</f>
        <v>0</v>
      </c>
      <c r="Q134" s="154">
        <v>0</v>
      </c>
      <c r="R134" s="154">
        <f t="shared" ref="R134:R143" si="12">Q134*H134</f>
        <v>0</v>
      </c>
      <c r="S134" s="154">
        <v>0</v>
      </c>
      <c r="T134" s="155">
        <f t="shared" ref="T134:T143" si="13">S134*H134</f>
        <v>0</v>
      </c>
      <c r="AR134" s="156" t="s">
        <v>151</v>
      </c>
      <c r="AT134" s="156" t="s">
        <v>147</v>
      </c>
      <c r="AU134" s="156" t="s">
        <v>83</v>
      </c>
      <c r="AY134" s="17" t="s">
        <v>144</v>
      </c>
      <c r="BE134" s="157">
        <f t="shared" ref="BE134:BE143" si="14">IF(N134="základná",J134,0)</f>
        <v>0</v>
      </c>
      <c r="BF134" s="157">
        <f t="shared" ref="BF134:BF143" si="15">IF(N134="znížená",J134,0)</f>
        <v>0</v>
      </c>
      <c r="BG134" s="157">
        <f t="shared" ref="BG134:BG143" si="16">IF(N134="zákl. prenesená",J134,0)</f>
        <v>0</v>
      </c>
      <c r="BH134" s="157">
        <f t="shared" ref="BH134:BH143" si="17">IF(N134="zníž. prenesená",J134,0)</f>
        <v>0</v>
      </c>
      <c r="BI134" s="157">
        <f t="shared" ref="BI134:BI143" si="18">IF(N134="nulová",J134,0)</f>
        <v>0</v>
      </c>
      <c r="BJ134" s="17" t="s">
        <v>91</v>
      </c>
      <c r="BK134" s="157">
        <f t="shared" ref="BK134:BK143" si="19">ROUND(I134*H134,2)</f>
        <v>0</v>
      </c>
      <c r="BL134" s="17" t="s">
        <v>151</v>
      </c>
      <c r="BM134" s="156" t="s">
        <v>1082</v>
      </c>
    </row>
    <row r="135" spans="2:65" s="1" customFormat="1" ht="16.5" customHeight="1">
      <c r="B135" s="143"/>
      <c r="C135" s="144" t="s">
        <v>515</v>
      </c>
      <c r="D135" s="144" t="s">
        <v>147</v>
      </c>
      <c r="E135" s="145" t="s">
        <v>1083</v>
      </c>
      <c r="F135" s="146" t="s">
        <v>1084</v>
      </c>
      <c r="G135" s="147" t="s">
        <v>254</v>
      </c>
      <c r="H135" s="148">
        <v>2</v>
      </c>
      <c r="I135" s="149"/>
      <c r="J135" s="150">
        <f t="shared" si="10"/>
        <v>0</v>
      </c>
      <c r="K135" s="151"/>
      <c r="L135" s="32"/>
      <c r="M135" s="152" t="s">
        <v>1</v>
      </c>
      <c r="N135" s="153" t="s">
        <v>41</v>
      </c>
      <c r="P135" s="154">
        <f t="shared" si="11"/>
        <v>0</v>
      </c>
      <c r="Q135" s="154">
        <v>0</v>
      </c>
      <c r="R135" s="154">
        <f t="shared" si="12"/>
        <v>0</v>
      </c>
      <c r="S135" s="154">
        <v>0</v>
      </c>
      <c r="T135" s="155">
        <f t="shared" si="13"/>
        <v>0</v>
      </c>
      <c r="AR135" s="156" t="s">
        <v>151</v>
      </c>
      <c r="AT135" s="156" t="s">
        <v>147</v>
      </c>
      <c r="AU135" s="156" t="s">
        <v>83</v>
      </c>
      <c r="AY135" s="17" t="s">
        <v>144</v>
      </c>
      <c r="BE135" s="157">
        <f t="shared" si="14"/>
        <v>0</v>
      </c>
      <c r="BF135" s="157">
        <f t="shared" si="15"/>
        <v>0</v>
      </c>
      <c r="BG135" s="157">
        <f t="shared" si="16"/>
        <v>0</v>
      </c>
      <c r="BH135" s="157">
        <f t="shared" si="17"/>
        <v>0</v>
      </c>
      <c r="BI135" s="157">
        <f t="shared" si="18"/>
        <v>0</v>
      </c>
      <c r="BJ135" s="17" t="s">
        <v>91</v>
      </c>
      <c r="BK135" s="157">
        <f t="shared" si="19"/>
        <v>0</v>
      </c>
      <c r="BL135" s="17" t="s">
        <v>151</v>
      </c>
      <c r="BM135" s="156" t="s">
        <v>1085</v>
      </c>
    </row>
    <row r="136" spans="2:65" s="1" customFormat="1" ht="16.5" customHeight="1">
      <c r="B136" s="143"/>
      <c r="C136" s="144" t="s">
        <v>279</v>
      </c>
      <c r="D136" s="144" t="s">
        <v>147</v>
      </c>
      <c r="E136" s="145" t="s">
        <v>1086</v>
      </c>
      <c r="F136" s="146" t="s">
        <v>1087</v>
      </c>
      <c r="G136" s="147" t="s">
        <v>254</v>
      </c>
      <c r="H136" s="148">
        <v>1</v>
      </c>
      <c r="I136" s="149"/>
      <c r="J136" s="150">
        <f t="shared" si="10"/>
        <v>0</v>
      </c>
      <c r="K136" s="151"/>
      <c r="L136" s="32"/>
      <c r="M136" s="152" t="s">
        <v>1</v>
      </c>
      <c r="N136" s="153" t="s">
        <v>41</v>
      </c>
      <c r="P136" s="154">
        <f t="shared" si="11"/>
        <v>0</v>
      </c>
      <c r="Q136" s="154">
        <v>0</v>
      </c>
      <c r="R136" s="154">
        <f t="shared" si="12"/>
        <v>0</v>
      </c>
      <c r="S136" s="154">
        <v>0</v>
      </c>
      <c r="T136" s="155">
        <f t="shared" si="13"/>
        <v>0</v>
      </c>
      <c r="AR136" s="156" t="s">
        <v>151</v>
      </c>
      <c r="AT136" s="156" t="s">
        <v>147</v>
      </c>
      <c r="AU136" s="156" t="s">
        <v>83</v>
      </c>
      <c r="AY136" s="17" t="s">
        <v>144</v>
      </c>
      <c r="BE136" s="157">
        <f t="shared" si="14"/>
        <v>0</v>
      </c>
      <c r="BF136" s="157">
        <f t="shared" si="15"/>
        <v>0</v>
      </c>
      <c r="BG136" s="157">
        <f t="shared" si="16"/>
        <v>0</v>
      </c>
      <c r="BH136" s="157">
        <f t="shared" si="17"/>
        <v>0</v>
      </c>
      <c r="BI136" s="157">
        <f t="shared" si="18"/>
        <v>0</v>
      </c>
      <c r="BJ136" s="17" t="s">
        <v>91</v>
      </c>
      <c r="BK136" s="157">
        <f t="shared" si="19"/>
        <v>0</v>
      </c>
      <c r="BL136" s="17" t="s">
        <v>151</v>
      </c>
      <c r="BM136" s="156" t="s">
        <v>1088</v>
      </c>
    </row>
    <row r="137" spans="2:65" s="1" customFormat="1" ht="16.5" customHeight="1">
      <c r="B137" s="143"/>
      <c r="C137" s="144" t="s">
        <v>283</v>
      </c>
      <c r="D137" s="144" t="s">
        <v>147</v>
      </c>
      <c r="E137" s="145" t="s">
        <v>1089</v>
      </c>
      <c r="F137" s="146" t="s">
        <v>1090</v>
      </c>
      <c r="G137" s="147" t="s">
        <v>1091</v>
      </c>
      <c r="H137" s="148">
        <v>1</v>
      </c>
      <c r="I137" s="149"/>
      <c r="J137" s="150">
        <f t="shared" si="10"/>
        <v>0</v>
      </c>
      <c r="K137" s="151"/>
      <c r="L137" s="32"/>
      <c r="M137" s="152" t="s">
        <v>1</v>
      </c>
      <c r="N137" s="153" t="s">
        <v>41</v>
      </c>
      <c r="P137" s="154">
        <f t="shared" si="11"/>
        <v>0</v>
      </c>
      <c r="Q137" s="154">
        <v>0</v>
      </c>
      <c r="R137" s="154">
        <f t="shared" si="12"/>
        <v>0</v>
      </c>
      <c r="S137" s="154">
        <v>0</v>
      </c>
      <c r="T137" s="155">
        <f t="shared" si="13"/>
        <v>0</v>
      </c>
      <c r="AR137" s="156" t="s">
        <v>151</v>
      </c>
      <c r="AT137" s="156" t="s">
        <v>147</v>
      </c>
      <c r="AU137" s="156" t="s">
        <v>83</v>
      </c>
      <c r="AY137" s="17" t="s">
        <v>144</v>
      </c>
      <c r="BE137" s="157">
        <f t="shared" si="14"/>
        <v>0</v>
      </c>
      <c r="BF137" s="157">
        <f t="shared" si="15"/>
        <v>0</v>
      </c>
      <c r="BG137" s="157">
        <f t="shared" si="16"/>
        <v>0</v>
      </c>
      <c r="BH137" s="157">
        <f t="shared" si="17"/>
        <v>0</v>
      </c>
      <c r="BI137" s="157">
        <f t="shared" si="18"/>
        <v>0</v>
      </c>
      <c r="BJ137" s="17" t="s">
        <v>91</v>
      </c>
      <c r="BK137" s="157">
        <f t="shared" si="19"/>
        <v>0</v>
      </c>
      <c r="BL137" s="17" t="s">
        <v>151</v>
      </c>
      <c r="BM137" s="156" t="s">
        <v>1092</v>
      </c>
    </row>
    <row r="138" spans="2:65" s="1" customFormat="1" ht="24.15" customHeight="1">
      <c r="B138" s="143"/>
      <c r="C138" s="144" t="s">
        <v>297</v>
      </c>
      <c r="D138" s="144" t="s">
        <v>147</v>
      </c>
      <c r="E138" s="145" t="s">
        <v>1093</v>
      </c>
      <c r="F138" s="146" t="s">
        <v>1094</v>
      </c>
      <c r="G138" s="147" t="s">
        <v>269</v>
      </c>
      <c r="H138" s="148">
        <v>180</v>
      </c>
      <c r="I138" s="149"/>
      <c r="J138" s="150">
        <f t="shared" si="10"/>
        <v>0</v>
      </c>
      <c r="K138" s="151"/>
      <c r="L138" s="32"/>
      <c r="M138" s="152" t="s">
        <v>1</v>
      </c>
      <c r="N138" s="153" t="s">
        <v>41</v>
      </c>
      <c r="P138" s="154">
        <f t="shared" si="11"/>
        <v>0</v>
      </c>
      <c r="Q138" s="154">
        <v>0</v>
      </c>
      <c r="R138" s="154">
        <f t="shared" si="12"/>
        <v>0</v>
      </c>
      <c r="S138" s="154">
        <v>0</v>
      </c>
      <c r="T138" s="155">
        <f t="shared" si="13"/>
        <v>0</v>
      </c>
      <c r="AR138" s="156" t="s">
        <v>151</v>
      </c>
      <c r="AT138" s="156" t="s">
        <v>147</v>
      </c>
      <c r="AU138" s="156" t="s">
        <v>83</v>
      </c>
      <c r="AY138" s="17" t="s">
        <v>144</v>
      </c>
      <c r="BE138" s="157">
        <f t="shared" si="14"/>
        <v>0</v>
      </c>
      <c r="BF138" s="157">
        <f t="shared" si="15"/>
        <v>0</v>
      </c>
      <c r="BG138" s="157">
        <f t="shared" si="16"/>
        <v>0</v>
      </c>
      <c r="BH138" s="157">
        <f t="shared" si="17"/>
        <v>0</v>
      </c>
      <c r="BI138" s="157">
        <f t="shared" si="18"/>
        <v>0</v>
      </c>
      <c r="BJ138" s="17" t="s">
        <v>91</v>
      </c>
      <c r="BK138" s="157">
        <f t="shared" si="19"/>
        <v>0</v>
      </c>
      <c r="BL138" s="17" t="s">
        <v>151</v>
      </c>
      <c r="BM138" s="156" t="s">
        <v>1095</v>
      </c>
    </row>
    <row r="139" spans="2:65" s="1" customFormat="1" ht="37.75" customHeight="1">
      <c r="B139" s="143"/>
      <c r="C139" s="144" t="s">
        <v>547</v>
      </c>
      <c r="D139" s="144" t="s">
        <v>147</v>
      </c>
      <c r="E139" s="145" t="s">
        <v>1096</v>
      </c>
      <c r="F139" s="146" t="s">
        <v>1097</v>
      </c>
      <c r="G139" s="147" t="s">
        <v>269</v>
      </c>
      <c r="H139" s="148">
        <v>80</v>
      </c>
      <c r="I139" s="149"/>
      <c r="J139" s="150">
        <f t="shared" si="10"/>
        <v>0</v>
      </c>
      <c r="K139" s="151"/>
      <c r="L139" s="32"/>
      <c r="M139" s="152" t="s">
        <v>1</v>
      </c>
      <c r="N139" s="153" t="s">
        <v>41</v>
      </c>
      <c r="P139" s="154">
        <f t="shared" si="11"/>
        <v>0</v>
      </c>
      <c r="Q139" s="154">
        <v>0</v>
      </c>
      <c r="R139" s="154">
        <f t="shared" si="12"/>
        <v>0</v>
      </c>
      <c r="S139" s="154">
        <v>0</v>
      </c>
      <c r="T139" s="155">
        <f t="shared" si="13"/>
        <v>0</v>
      </c>
      <c r="AR139" s="156" t="s">
        <v>151</v>
      </c>
      <c r="AT139" s="156" t="s">
        <v>147</v>
      </c>
      <c r="AU139" s="156" t="s">
        <v>83</v>
      </c>
      <c r="AY139" s="17" t="s">
        <v>144</v>
      </c>
      <c r="BE139" s="157">
        <f t="shared" si="14"/>
        <v>0</v>
      </c>
      <c r="BF139" s="157">
        <f t="shared" si="15"/>
        <v>0</v>
      </c>
      <c r="BG139" s="157">
        <f t="shared" si="16"/>
        <v>0</v>
      </c>
      <c r="BH139" s="157">
        <f t="shared" si="17"/>
        <v>0</v>
      </c>
      <c r="BI139" s="157">
        <f t="shared" si="18"/>
        <v>0</v>
      </c>
      <c r="BJ139" s="17" t="s">
        <v>91</v>
      </c>
      <c r="BK139" s="157">
        <f t="shared" si="19"/>
        <v>0</v>
      </c>
      <c r="BL139" s="17" t="s">
        <v>151</v>
      </c>
      <c r="BM139" s="156" t="s">
        <v>1098</v>
      </c>
    </row>
    <row r="140" spans="2:65" s="1" customFormat="1" ht="33" customHeight="1">
      <c r="B140" s="143"/>
      <c r="C140" s="144" t="s">
        <v>301</v>
      </c>
      <c r="D140" s="144" t="s">
        <v>147</v>
      </c>
      <c r="E140" s="145" t="s">
        <v>1099</v>
      </c>
      <c r="F140" s="146" t="s">
        <v>1100</v>
      </c>
      <c r="G140" s="147" t="s">
        <v>269</v>
      </c>
      <c r="H140" s="148">
        <v>40</v>
      </c>
      <c r="I140" s="149"/>
      <c r="J140" s="150">
        <f t="shared" si="10"/>
        <v>0</v>
      </c>
      <c r="K140" s="151"/>
      <c r="L140" s="32"/>
      <c r="M140" s="152" t="s">
        <v>1</v>
      </c>
      <c r="N140" s="153" t="s">
        <v>41</v>
      </c>
      <c r="P140" s="154">
        <f t="shared" si="11"/>
        <v>0</v>
      </c>
      <c r="Q140" s="154">
        <v>0</v>
      </c>
      <c r="R140" s="154">
        <f t="shared" si="12"/>
        <v>0</v>
      </c>
      <c r="S140" s="154">
        <v>0</v>
      </c>
      <c r="T140" s="155">
        <f t="shared" si="13"/>
        <v>0</v>
      </c>
      <c r="AR140" s="156" t="s">
        <v>151</v>
      </c>
      <c r="AT140" s="156" t="s">
        <v>147</v>
      </c>
      <c r="AU140" s="156" t="s">
        <v>83</v>
      </c>
      <c r="AY140" s="17" t="s">
        <v>144</v>
      </c>
      <c r="BE140" s="157">
        <f t="shared" si="14"/>
        <v>0</v>
      </c>
      <c r="BF140" s="157">
        <f t="shared" si="15"/>
        <v>0</v>
      </c>
      <c r="BG140" s="157">
        <f t="shared" si="16"/>
        <v>0</v>
      </c>
      <c r="BH140" s="157">
        <f t="shared" si="17"/>
        <v>0</v>
      </c>
      <c r="BI140" s="157">
        <f t="shared" si="18"/>
        <v>0</v>
      </c>
      <c r="BJ140" s="17" t="s">
        <v>91</v>
      </c>
      <c r="BK140" s="157">
        <f t="shared" si="19"/>
        <v>0</v>
      </c>
      <c r="BL140" s="17" t="s">
        <v>151</v>
      </c>
      <c r="BM140" s="156" t="s">
        <v>1101</v>
      </c>
    </row>
    <row r="141" spans="2:65" s="1" customFormat="1" ht="16.5" customHeight="1">
      <c r="B141" s="143"/>
      <c r="C141" s="144" t="s">
        <v>266</v>
      </c>
      <c r="D141" s="144" t="s">
        <v>147</v>
      </c>
      <c r="E141" s="145" t="s">
        <v>1102</v>
      </c>
      <c r="F141" s="146" t="s">
        <v>1103</v>
      </c>
      <c r="G141" s="147" t="s">
        <v>426</v>
      </c>
      <c r="H141" s="148">
        <v>6</v>
      </c>
      <c r="I141" s="149"/>
      <c r="J141" s="150">
        <f t="shared" si="10"/>
        <v>0</v>
      </c>
      <c r="K141" s="151"/>
      <c r="L141" s="32"/>
      <c r="M141" s="152" t="s">
        <v>1</v>
      </c>
      <c r="N141" s="153" t="s">
        <v>41</v>
      </c>
      <c r="P141" s="154">
        <f t="shared" si="11"/>
        <v>0</v>
      </c>
      <c r="Q141" s="154">
        <v>0</v>
      </c>
      <c r="R141" s="154">
        <f t="shared" si="12"/>
        <v>0</v>
      </c>
      <c r="S141" s="154">
        <v>0</v>
      </c>
      <c r="T141" s="155">
        <f t="shared" si="13"/>
        <v>0</v>
      </c>
      <c r="AR141" s="156" t="s">
        <v>151</v>
      </c>
      <c r="AT141" s="156" t="s">
        <v>147</v>
      </c>
      <c r="AU141" s="156" t="s">
        <v>83</v>
      </c>
      <c r="AY141" s="17" t="s">
        <v>144</v>
      </c>
      <c r="BE141" s="157">
        <f t="shared" si="14"/>
        <v>0</v>
      </c>
      <c r="BF141" s="157">
        <f t="shared" si="15"/>
        <v>0</v>
      </c>
      <c r="BG141" s="157">
        <f t="shared" si="16"/>
        <v>0</v>
      </c>
      <c r="BH141" s="157">
        <f t="shared" si="17"/>
        <v>0</v>
      </c>
      <c r="BI141" s="157">
        <f t="shared" si="18"/>
        <v>0</v>
      </c>
      <c r="BJ141" s="17" t="s">
        <v>91</v>
      </c>
      <c r="BK141" s="157">
        <f t="shared" si="19"/>
        <v>0</v>
      </c>
      <c r="BL141" s="17" t="s">
        <v>151</v>
      </c>
      <c r="BM141" s="156" t="s">
        <v>1104</v>
      </c>
    </row>
    <row r="142" spans="2:65" s="1" customFormat="1" ht="24.15" customHeight="1">
      <c r="B142" s="143"/>
      <c r="C142" s="144" t="s">
        <v>561</v>
      </c>
      <c r="D142" s="144" t="s">
        <v>147</v>
      </c>
      <c r="E142" s="145" t="s">
        <v>1105</v>
      </c>
      <c r="F142" s="146" t="s">
        <v>1106</v>
      </c>
      <c r="G142" s="147" t="s">
        <v>1065</v>
      </c>
      <c r="H142" s="148">
        <v>1</v>
      </c>
      <c r="I142" s="149"/>
      <c r="J142" s="150">
        <f t="shared" si="10"/>
        <v>0</v>
      </c>
      <c r="K142" s="151"/>
      <c r="L142" s="32"/>
      <c r="M142" s="152" t="s">
        <v>1</v>
      </c>
      <c r="N142" s="153" t="s">
        <v>41</v>
      </c>
      <c r="P142" s="154">
        <f t="shared" si="11"/>
        <v>0</v>
      </c>
      <c r="Q142" s="154">
        <v>0</v>
      </c>
      <c r="R142" s="154">
        <f t="shared" si="12"/>
        <v>0</v>
      </c>
      <c r="S142" s="154">
        <v>0</v>
      </c>
      <c r="T142" s="155">
        <f t="shared" si="13"/>
        <v>0</v>
      </c>
      <c r="AR142" s="156" t="s">
        <v>151</v>
      </c>
      <c r="AT142" s="156" t="s">
        <v>147</v>
      </c>
      <c r="AU142" s="156" t="s">
        <v>83</v>
      </c>
      <c r="AY142" s="17" t="s">
        <v>144</v>
      </c>
      <c r="BE142" s="157">
        <f t="shared" si="14"/>
        <v>0</v>
      </c>
      <c r="BF142" s="157">
        <f t="shared" si="15"/>
        <v>0</v>
      </c>
      <c r="BG142" s="157">
        <f t="shared" si="16"/>
        <v>0</v>
      </c>
      <c r="BH142" s="157">
        <f t="shared" si="17"/>
        <v>0</v>
      </c>
      <c r="BI142" s="157">
        <f t="shared" si="18"/>
        <v>0</v>
      </c>
      <c r="BJ142" s="17" t="s">
        <v>91</v>
      </c>
      <c r="BK142" s="157">
        <f t="shared" si="19"/>
        <v>0</v>
      </c>
      <c r="BL142" s="17" t="s">
        <v>151</v>
      </c>
      <c r="BM142" s="156" t="s">
        <v>1107</v>
      </c>
    </row>
    <row r="143" spans="2:65" s="1" customFormat="1" ht="16.5" customHeight="1">
      <c r="B143" s="143"/>
      <c r="C143" s="144" t="s">
        <v>249</v>
      </c>
      <c r="D143" s="144" t="s">
        <v>147</v>
      </c>
      <c r="E143" s="145" t="s">
        <v>1108</v>
      </c>
      <c r="F143" s="146" t="s">
        <v>1109</v>
      </c>
      <c r="G143" s="147" t="s">
        <v>254</v>
      </c>
      <c r="H143" s="148">
        <v>1</v>
      </c>
      <c r="I143" s="149"/>
      <c r="J143" s="150">
        <f t="shared" si="10"/>
        <v>0</v>
      </c>
      <c r="K143" s="151"/>
      <c r="L143" s="32"/>
      <c r="M143" s="152" t="s">
        <v>1</v>
      </c>
      <c r="N143" s="153" t="s">
        <v>41</v>
      </c>
      <c r="P143" s="154">
        <f t="shared" si="11"/>
        <v>0</v>
      </c>
      <c r="Q143" s="154">
        <v>0</v>
      </c>
      <c r="R143" s="154">
        <f t="shared" si="12"/>
        <v>0</v>
      </c>
      <c r="S143" s="154">
        <v>0</v>
      </c>
      <c r="T143" s="155">
        <f t="shared" si="13"/>
        <v>0</v>
      </c>
      <c r="AR143" s="156" t="s">
        <v>151</v>
      </c>
      <c r="AT143" s="156" t="s">
        <v>147</v>
      </c>
      <c r="AU143" s="156" t="s">
        <v>83</v>
      </c>
      <c r="AY143" s="17" t="s">
        <v>144</v>
      </c>
      <c r="BE143" s="157">
        <f t="shared" si="14"/>
        <v>0</v>
      </c>
      <c r="BF143" s="157">
        <f t="shared" si="15"/>
        <v>0</v>
      </c>
      <c r="BG143" s="157">
        <f t="shared" si="16"/>
        <v>0</v>
      </c>
      <c r="BH143" s="157">
        <f t="shared" si="17"/>
        <v>0</v>
      </c>
      <c r="BI143" s="157">
        <f t="shared" si="18"/>
        <v>0</v>
      </c>
      <c r="BJ143" s="17" t="s">
        <v>91</v>
      </c>
      <c r="BK143" s="157">
        <f t="shared" si="19"/>
        <v>0</v>
      </c>
      <c r="BL143" s="17" t="s">
        <v>151</v>
      </c>
      <c r="BM143" s="156" t="s">
        <v>1110</v>
      </c>
    </row>
    <row r="144" spans="2:65" s="11" customFormat="1" ht="25.9" customHeight="1">
      <c r="B144" s="131"/>
      <c r="D144" s="132" t="s">
        <v>74</v>
      </c>
      <c r="E144" s="133" t="s">
        <v>364</v>
      </c>
      <c r="F144" s="133" t="s">
        <v>1111</v>
      </c>
      <c r="I144" s="134"/>
      <c r="J144" s="135">
        <f>BK144</f>
        <v>0</v>
      </c>
      <c r="L144" s="131"/>
      <c r="M144" s="136"/>
      <c r="P144" s="137">
        <f>SUM(P145:P162)</f>
        <v>0</v>
      </c>
      <c r="R144" s="137">
        <f>SUM(R145:R162)</f>
        <v>0</v>
      </c>
      <c r="T144" s="138">
        <f>SUM(T145:T162)</f>
        <v>0</v>
      </c>
      <c r="AR144" s="132" t="s">
        <v>83</v>
      </c>
      <c r="AT144" s="139" t="s">
        <v>74</v>
      </c>
      <c r="AU144" s="139" t="s">
        <v>75</v>
      </c>
      <c r="AY144" s="132" t="s">
        <v>144</v>
      </c>
      <c r="BK144" s="140">
        <f>SUM(BK145:BK162)</f>
        <v>0</v>
      </c>
    </row>
    <row r="145" spans="2:65" s="1" customFormat="1" ht="16.5" customHeight="1">
      <c r="B145" s="143"/>
      <c r="C145" s="144" t="s">
        <v>261</v>
      </c>
      <c r="D145" s="144" t="s">
        <v>147</v>
      </c>
      <c r="E145" s="145" t="s">
        <v>1112</v>
      </c>
      <c r="F145" s="146" t="s">
        <v>1113</v>
      </c>
      <c r="G145" s="147" t="s">
        <v>254</v>
      </c>
      <c r="H145" s="148">
        <v>1</v>
      </c>
      <c r="I145" s="149"/>
      <c r="J145" s="150">
        <f t="shared" ref="J145:J162" si="20">ROUND(I145*H145,2)</f>
        <v>0</v>
      </c>
      <c r="K145" s="151"/>
      <c r="L145" s="32"/>
      <c r="M145" s="152" t="s">
        <v>1</v>
      </c>
      <c r="N145" s="153" t="s">
        <v>41</v>
      </c>
      <c r="P145" s="154">
        <f t="shared" ref="P145:P162" si="21">O145*H145</f>
        <v>0</v>
      </c>
      <c r="Q145" s="154">
        <v>0</v>
      </c>
      <c r="R145" s="154">
        <f t="shared" ref="R145:R162" si="22">Q145*H145</f>
        <v>0</v>
      </c>
      <c r="S145" s="154">
        <v>0</v>
      </c>
      <c r="T145" s="155">
        <f t="shared" ref="T145:T162" si="23">S145*H145</f>
        <v>0</v>
      </c>
      <c r="AR145" s="156" t="s">
        <v>151</v>
      </c>
      <c r="AT145" s="156" t="s">
        <v>147</v>
      </c>
      <c r="AU145" s="156" t="s">
        <v>83</v>
      </c>
      <c r="AY145" s="17" t="s">
        <v>144</v>
      </c>
      <c r="BE145" s="157">
        <f t="shared" ref="BE145:BE162" si="24">IF(N145="základná",J145,0)</f>
        <v>0</v>
      </c>
      <c r="BF145" s="157">
        <f t="shared" ref="BF145:BF162" si="25">IF(N145="znížená",J145,0)</f>
        <v>0</v>
      </c>
      <c r="BG145" s="157">
        <f t="shared" ref="BG145:BG162" si="26">IF(N145="zákl. prenesená",J145,0)</f>
        <v>0</v>
      </c>
      <c r="BH145" s="157">
        <f t="shared" ref="BH145:BH162" si="27">IF(N145="zníž. prenesená",J145,0)</f>
        <v>0</v>
      </c>
      <c r="BI145" s="157">
        <f t="shared" ref="BI145:BI162" si="28">IF(N145="nulová",J145,0)</f>
        <v>0</v>
      </c>
      <c r="BJ145" s="17" t="s">
        <v>91</v>
      </c>
      <c r="BK145" s="157">
        <f t="shared" ref="BK145:BK162" si="29">ROUND(I145*H145,2)</f>
        <v>0</v>
      </c>
      <c r="BL145" s="17" t="s">
        <v>151</v>
      </c>
      <c r="BM145" s="156" t="s">
        <v>1114</v>
      </c>
    </row>
    <row r="146" spans="2:65" s="1" customFormat="1" ht="16.5" customHeight="1">
      <c r="B146" s="143"/>
      <c r="C146" s="144" t="s">
        <v>146</v>
      </c>
      <c r="D146" s="144" t="s">
        <v>147</v>
      </c>
      <c r="E146" s="145" t="s">
        <v>1115</v>
      </c>
      <c r="F146" s="146" t="s">
        <v>1116</v>
      </c>
      <c r="G146" s="147" t="s">
        <v>254</v>
      </c>
      <c r="H146" s="148">
        <v>1</v>
      </c>
      <c r="I146" s="149"/>
      <c r="J146" s="150">
        <f t="shared" si="20"/>
        <v>0</v>
      </c>
      <c r="K146" s="151"/>
      <c r="L146" s="32"/>
      <c r="M146" s="152" t="s">
        <v>1</v>
      </c>
      <c r="N146" s="153" t="s">
        <v>41</v>
      </c>
      <c r="P146" s="154">
        <f t="shared" si="21"/>
        <v>0</v>
      </c>
      <c r="Q146" s="154">
        <v>0</v>
      </c>
      <c r="R146" s="154">
        <f t="shared" si="22"/>
        <v>0</v>
      </c>
      <c r="S146" s="154">
        <v>0</v>
      </c>
      <c r="T146" s="155">
        <f t="shared" si="23"/>
        <v>0</v>
      </c>
      <c r="AR146" s="156" t="s">
        <v>151</v>
      </c>
      <c r="AT146" s="156" t="s">
        <v>147</v>
      </c>
      <c r="AU146" s="156" t="s">
        <v>83</v>
      </c>
      <c r="AY146" s="17" t="s">
        <v>144</v>
      </c>
      <c r="BE146" s="157">
        <f t="shared" si="24"/>
        <v>0</v>
      </c>
      <c r="BF146" s="157">
        <f t="shared" si="25"/>
        <v>0</v>
      </c>
      <c r="BG146" s="157">
        <f t="shared" si="26"/>
        <v>0</v>
      </c>
      <c r="BH146" s="157">
        <f t="shared" si="27"/>
        <v>0</v>
      </c>
      <c r="BI146" s="157">
        <f t="shared" si="28"/>
        <v>0</v>
      </c>
      <c r="BJ146" s="17" t="s">
        <v>91</v>
      </c>
      <c r="BK146" s="157">
        <f t="shared" si="29"/>
        <v>0</v>
      </c>
      <c r="BL146" s="17" t="s">
        <v>151</v>
      </c>
      <c r="BM146" s="156" t="s">
        <v>1117</v>
      </c>
    </row>
    <row r="147" spans="2:65" s="1" customFormat="1" ht="16.5" customHeight="1">
      <c r="B147" s="143"/>
      <c r="C147" s="144" t="s">
        <v>157</v>
      </c>
      <c r="D147" s="144" t="s">
        <v>147</v>
      </c>
      <c r="E147" s="145" t="s">
        <v>1118</v>
      </c>
      <c r="F147" s="146" t="s">
        <v>1119</v>
      </c>
      <c r="G147" s="147" t="s">
        <v>254</v>
      </c>
      <c r="H147" s="148">
        <v>1</v>
      </c>
      <c r="I147" s="149"/>
      <c r="J147" s="150">
        <f t="shared" si="20"/>
        <v>0</v>
      </c>
      <c r="K147" s="151"/>
      <c r="L147" s="32"/>
      <c r="M147" s="152" t="s">
        <v>1</v>
      </c>
      <c r="N147" s="153" t="s">
        <v>41</v>
      </c>
      <c r="P147" s="154">
        <f t="shared" si="21"/>
        <v>0</v>
      </c>
      <c r="Q147" s="154">
        <v>0</v>
      </c>
      <c r="R147" s="154">
        <f t="shared" si="22"/>
        <v>0</v>
      </c>
      <c r="S147" s="154">
        <v>0</v>
      </c>
      <c r="T147" s="155">
        <f t="shared" si="23"/>
        <v>0</v>
      </c>
      <c r="AR147" s="156" t="s">
        <v>151</v>
      </c>
      <c r="AT147" s="156" t="s">
        <v>147</v>
      </c>
      <c r="AU147" s="156" t="s">
        <v>83</v>
      </c>
      <c r="AY147" s="17" t="s">
        <v>144</v>
      </c>
      <c r="BE147" s="157">
        <f t="shared" si="24"/>
        <v>0</v>
      </c>
      <c r="BF147" s="157">
        <f t="shared" si="25"/>
        <v>0</v>
      </c>
      <c r="BG147" s="157">
        <f t="shared" si="26"/>
        <v>0</v>
      </c>
      <c r="BH147" s="157">
        <f t="shared" si="27"/>
        <v>0</v>
      </c>
      <c r="BI147" s="157">
        <f t="shared" si="28"/>
        <v>0</v>
      </c>
      <c r="BJ147" s="17" t="s">
        <v>91</v>
      </c>
      <c r="BK147" s="157">
        <f t="shared" si="29"/>
        <v>0</v>
      </c>
      <c r="BL147" s="17" t="s">
        <v>151</v>
      </c>
      <c r="BM147" s="156" t="s">
        <v>1120</v>
      </c>
    </row>
    <row r="148" spans="2:65" s="1" customFormat="1" ht="16.5" customHeight="1">
      <c r="B148" s="143"/>
      <c r="C148" s="144" t="s">
        <v>585</v>
      </c>
      <c r="D148" s="144" t="s">
        <v>147</v>
      </c>
      <c r="E148" s="145" t="s">
        <v>1121</v>
      </c>
      <c r="F148" s="146" t="s">
        <v>1122</v>
      </c>
      <c r="G148" s="147" t="s">
        <v>254</v>
      </c>
      <c r="H148" s="148">
        <v>4</v>
      </c>
      <c r="I148" s="149"/>
      <c r="J148" s="150">
        <f t="shared" si="20"/>
        <v>0</v>
      </c>
      <c r="K148" s="151"/>
      <c r="L148" s="32"/>
      <c r="M148" s="152" t="s">
        <v>1</v>
      </c>
      <c r="N148" s="153" t="s">
        <v>41</v>
      </c>
      <c r="P148" s="154">
        <f t="shared" si="21"/>
        <v>0</v>
      </c>
      <c r="Q148" s="154">
        <v>0</v>
      </c>
      <c r="R148" s="154">
        <f t="shared" si="22"/>
        <v>0</v>
      </c>
      <c r="S148" s="154">
        <v>0</v>
      </c>
      <c r="T148" s="155">
        <f t="shared" si="23"/>
        <v>0</v>
      </c>
      <c r="AR148" s="156" t="s">
        <v>151</v>
      </c>
      <c r="AT148" s="156" t="s">
        <v>147</v>
      </c>
      <c r="AU148" s="156" t="s">
        <v>83</v>
      </c>
      <c r="AY148" s="17" t="s">
        <v>144</v>
      </c>
      <c r="BE148" s="157">
        <f t="shared" si="24"/>
        <v>0</v>
      </c>
      <c r="BF148" s="157">
        <f t="shared" si="25"/>
        <v>0</v>
      </c>
      <c r="BG148" s="157">
        <f t="shared" si="26"/>
        <v>0</v>
      </c>
      <c r="BH148" s="157">
        <f t="shared" si="27"/>
        <v>0</v>
      </c>
      <c r="BI148" s="157">
        <f t="shared" si="28"/>
        <v>0</v>
      </c>
      <c r="BJ148" s="17" t="s">
        <v>91</v>
      </c>
      <c r="BK148" s="157">
        <f t="shared" si="29"/>
        <v>0</v>
      </c>
      <c r="BL148" s="17" t="s">
        <v>151</v>
      </c>
      <c r="BM148" s="156" t="s">
        <v>1123</v>
      </c>
    </row>
    <row r="149" spans="2:65" s="1" customFormat="1" ht="16.5" customHeight="1">
      <c r="B149" s="143"/>
      <c r="C149" s="144" t="s">
        <v>7</v>
      </c>
      <c r="D149" s="144" t="s">
        <v>147</v>
      </c>
      <c r="E149" s="145" t="s">
        <v>1124</v>
      </c>
      <c r="F149" s="146" t="s">
        <v>1125</v>
      </c>
      <c r="G149" s="147" t="s">
        <v>254</v>
      </c>
      <c r="H149" s="148">
        <v>1</v>
      </c>
      <c r="I149" s="149"/>
      <c r="J149" s="150">
        <f t="shared" si="20"/>
        <v>0</v>
      </c>
      <c r="K149" s="151"/>
      <c r="L149" s="32"/>
      <c r="M149" s="152" t="s">
        <v>1</v>
      </c>
      <c r="N149" s="153" t="s">
        <v>41</v>
      </c>
      <c r="P149" s="154">
        <f t="shared" si="21"/>
        <v>0</v>
      </c>
      <c r="Q149" s="154">
        <v>0</v>
      </c>
      <c r="R149" s="154">
        <f t="shared" si="22"/>
        <v>0</v>
      </c>
      <c r="S149" s="154">
        <v>0</v>
      </c>
      <c r="T149" s="155">
        <f t="shared" si="23"/>
        <v>0</v>
      </c>
      <c r="AR149" s="156" t="s">
        <v>151</v>
      </c>
      <c r="AT149" s="156" t="s">
        <v>147</v>
      </c>
      <c r="AU149" s="156" t="s">
        <v>83</v>
      </c>
      <c r="AY149" s="17" t="s">
        <v>144</v>
      </c>
      <c r="BE149" s="157">
        <f t="shared" si="24"/>
        <v>0</v>
      </c>
      <c r="BF149" s="157">
        <f t="shared" si="25"/>
        <v>0</v>
      </c>
      <c r="BG149" s="157">
        <f t="shared" si="26"/>
        <v>0</v>
      </c>
      <c r="BH149" s="157">
        <f t="shared" si="27"/>
        <v>0</v>
      </c>
      <c r="BI149" s="157">
        <f t="shared" si="28"/>
        <v>0</v>
      </c>
      <c r="BJ149" s="17" t="s">
        <v>91</v>
      </c>
      <c r="BK149" s="157">
        <f t="shared" si="29"/>
        <v>0</v>
      </c>
      <c r="BL149" s="17" t="s">
        <v>151</v>
      </c>
      <c r="BM149" s="156" t="s">
        <v>1126</v>
      </c>
    </row>
    <row r="150" spans="2:65" s="1" customFormat="1" ht="16.5" customHeight="1">
      <c r="B150" s="143"/>
      <c r="C150" s="144" t="s">
        <v>161</v>
      </c>
      <c r="D150" s="144" t="s">
        <v>147</v>
      </c>
      <c r="E150" s="145" t="s">
        <v>1127</v>
      </c>
      <c r="F150" s="146" t="s">
        <v>1128</v>
      </c>
      <c r="G150" s="147" t="s">
        <v>254</v>
      </c>
      <c r="H150" s="148">
        <v>4</v>
      </c>
      <c r="I150" s="149"/>
      <c r="J150" s="150">
        <f t="shared" si="20"/>
        <v>0</v>
      </c>
      <c r="K150" s="151"/>
      <c r="L150" s="32"/>
      <c r="M150" s="152" t="s">
        <v>1</v>
      </c>
      <c r="N150" s="153" t="s">
        <v>41</v>
      </c>
      <c r="P150" s="154">
        <f t="shared" si="21"/>
        <v>0</v>
      </c>
      <c r="Q150" s="154">
        <v>0</v>
      </c>
      <c r="R150" s="154">
        <f t="shared" si="22"/>
        <v>0</v>
      </c>
      <c r="S150" s="154">
        <v>0</v>
      </c>
      <c r="T150" s="155">
        <f t="shared" si="23"/>
        <v>0</v>
      </c>
      <c r="AR150" s="156" t="s">
        <v>151</v>
      </c>
      <c r="AT150" s="156" t="s">
        <v>147</v>
      </c>
      <c r="AU150" s="156" t="s">
        <v>83</v>
      </c>
      <c r="AY150" s="17" t="s">
        <v>144</v>
      </c>
      <c r="BE150" s="157">
        <f t="shared" si="24"/>
        <v>0</v>
      </c>
      <c r="BF150" s="157">
        <f t="shared" si="25"/>
        <v>0</v>
      </c>
      <c r="BG150" s="157">
        <f t="shared" si="26"/>
        <v>0</v>
      </c>
      <c r="BH150" s="157">
        <f t="shared" si="27"/>
        <v>0</v>
      </c>
      <c r="BI150" s="157">
        <f t="shared" si="28"/>
        <v>0</v>
      </c>
      <c r="BJ150" s="17" t="s">
        <v>91</v>
      </c>
      <c r="BK150" s="157">
        <f t="shared" si="29"/>
        <v>0</v>
      </c>
      <c r="BL150" s="17" t="s">
        <v>151</v>
      </c>
      <c r="BM150" s="156" t="s">
        <v>1129</v>
      </c>
    </row>
    <row r="151" spans="2:65" s="1" customFormat="1" ht="16.5" customHeight="1">
      <c r="B151" s="143"/>
      <c r="C151" s="144" t="s">
        <v>165</v>
      </c>
      <c r="D151" s="144" t="s">
        <v>147</v>
      </c>
      <c r="E151" s="145" t="s">
        <v>1130</v>
      </c>
      <c r="F151" s="146" t="s">
        <v>1131</v>
      </c>
      <c r="G151" s="147" t="s">
        <v>269</v>
      </c>
      <c r="H151" s="148">
        <v>11</v>
      </c>
      <c r="I151" s="149"/>
      <c r="J151" s="150">
        <f t="shared" si="20"/>
        <v>0</v>
      </c>
      <c r="K151" s="151"/>
      <c r="L151" s="32"/>
      <c r="M151" s="152" t="s">
        <v>1</v>
      </c>
      <c r="N151" s="153" t="s">
        <v>41</v>
      </c>
      <c r="P151" s="154">
        <f t="shared" si="21"/>
        <v>0</v>
      </c>
      <c r="Q151" s="154">
        <v>0</v>
      </c>
      <c r="R151" s="154">
        <f t="shared" si="22"/>
        <v>0</v>
      </c>
      <c r="S151" s="154">
        <v>0</v>
      </c>
      <c r="T151" s="155">
        <f t="shared" si="23"/>
        <v>0</v>
      </c>
      <c r="AR151" s="156" t="s">
        <v>151</v>
      </c>
      <c r="AT151" s="156" t="s">
        <v>147</v>
      </c>
      <c r="AU151" s="156" t="s">
        <v>83</v>
      </c>
      <c r="AY151" s="17" t="s">
        <v>144</v>
      </c>
      <c r="BE151" s="157">
        <f t="shared" si="24"/>
        <v>0</v>
      </c>
      <c r="BF151" s="157">
        <f t="shared" si="25"/>
        <v>0</v>
      </c>
      <c r="BG151" s="157">
        <f t="shared" si="26"/>
        <v>0</v>
      </c>
      <c r="BH151" s="157">
        <f t="shared" si="27"/>
        <v>0</v>
      </c>
      <c r="BI151" s="157">
        <f t="shared" si="28"/>
        <v>0</v>
      </c>
      <c r="BJ151" s="17" t="s">
        <v>91</v>
      </c>
      <c r="BK151" s="157">
        <f t="shared" si="29"/>
        <v>0</v>
      </c>
      <c r="BL151" s="17" t="s">
        <v>151</v>
      </c>
      <c r="BM151" s="156" t="s">
        <v>1132</v>
      </c>
    </row>
    <row r="152" spans="2:65" s="1" customFormat="1" ht="16.5" customHeight="1">
      <c r="B152" s="143"/>
      <c r="C152" s="144" t="s">
        <v>170</v>
      </c>
      <c r="D152" s="144" t="s">
        <v>147</v>
      </c>
      <c r="E152" s="145" t="s">
        <v>1133</v>
      </c>
      <c r="F152" s="146" t="s">
        <v>1134</v>
      </c>
      <c r="G152" s="147" t="s">
        <v>269</v>
      </c>
      <c r="H152" s="148">
        <v>6</v>
      </c>
      <c r="I152" s="149"/>
      <c r="J152" s="150">
        <f t="shared" si="20"/>
        <v>0</v>
      </c>
      <c r="K152" s="151"/>
      <c r="L152" s="32"/>
      <c r="M152" s="152" t="s">
        <v>1</v>
      </c>
      <c r="N152" s="153" t="s">
        <v>41</v>
      </c>
      <c r="P152" s="154">
        <f t="shared" si="21"/>
        <v>0</v>
      </c>
      <c r="Q152" s="154">
        <v>0</v>
      </c>
      <c r="R152" s="154">
        <f t="shared" si="22"/>
        <v>0</v>
      </c>
      <c r="S152" s="154">
        <v>0</v>
      </c>
      <c r="T152" s="155">
        <f t="shared" si="23"/>
        <v>0</v>
      </c>
      <c r="AR152" s="156" t="s">
        <v>151</v>
      </c>
      <c r="AT152" s="156" t="s">
        <v>147</v>
      </c>
      <c r="AU152" s="156" t="s">
        <v>83</v>
      </c>
      <c r="AY152" s="17" t="s">
        <v>144</v>
      </c>
      <c r="BE152" s="157">
        <f t="shared" si="24"/>
        <v>0</v>
      </c>
      <c r="BF152" s="157">
        <f t="shared" si="25"/>
        <v>0</v>
      </c>
      <c r="BG152" s="157">
        <f t="shared" si="26"/>
        <v>0</v>
      </c>
      <c r="BH152" s="157">
        <f t="shared" si="27"/>
        <v>0</v>
      </c>
      <c r="BI152" s="157">
        <f t="shared" si="28"/>
        <v>0</v>
      </c>
      <c r="BJ152" s="17" t="s">
        <v>91</v>
      </c>
      <c r="BK152" s="157">
        <f t="shared" si="29"/>
        <v>0</v>
      </c>
      <c r="BL152" s="17" t="s">
        <v>151</v>
      </c>
      <c r="BM152" s="156" t="s">
        <v>1135</v>
      </c>
    </row>
    <row r="153" spans="2:65" s="1" customFormat="1" ht="16.5" customHeight="1">
      <c r="B153" s="143"/>
      <c r="C153" s="144" t="s">
        <v>175</v>
      </c>
      <c r="D153" s="144" t="s">
        <v>147</v>
      </c>
      <c r="E153" s="145" t="s">
        <v>1136</v>
      </c>
      <c r="F153" s="146" t="s">
        <v>1137</v>
      </c>
      <c r="G153" s="147" t="s">
        <v>269</v>
      </c>
      <c r="H153" s="148">
        <v>0.5</v>
      </c>
      <c r="I153" s="149"/>
      <c r="J153" s="150">
        <f t="shared" si="20"/>
        <v>0</v>
      </c>
      <c r="K153" s="151"/>
      <c r="L153" s="32"/>
      <c r="M153" s="152" t="s">
        <v>1</v>
      </c>
      <c r="N153" s="153" t="s">
        <v>41</v>
      </c>
      <c r="P153" s="154">
        <f t="shared" si="21"/>
        <v>0</v>
      </c>
      <c r="Q153" s="154">
        <v>0</v>
      </c>
      <c r="R153" s="154">
        <f t="shared" si="22"/>
        <v>0</v>
      </c>
      <c r="S153" s="154">
        <v>0</v>
      </c>
      <c r="T153" s="155">
        <f t="shared" si="23"/>
        <v>0</v>
      </c>
      <c r="AR153" s="156" t="s">
        <v>151</v>
      </c>
      <c r="AT153" s="156" t="s">
        <v>147</v>
      </c>
      <c r="AU153" s="156" t="s">
        <v>83</v>
      </c>
      <c r="AY153" s="17" t="s">
        <v>144</v>
      </c>
      <c r="BE153" s="157">
        <f t="shared" si="24"/>
        <v>0</v>
      </c>
      <c r="BF153" s="157">
        <f t="shared" si="25"/>
        <v>0</v>
      </c>
      <c r="BG153" s="157">
        <f t="shared" si="26"/>
        <v>0</v>
      </c>
      <c r="BH153" s="157">
        <f t="shared" si="27"/>
        <v>0</v>
      </c>
      <c r="BI153" s="157">
        <f t="shared" si="28"/>
        <v>0</v>
      </c>
      <c r="BJ153" s="17" t="s">
        <v>91</v>
      </c>
      <c r="BK153" s="157">
        <f t="shared" si="29"/>
        <v>0</v>
      </c>
      <c r="BL153" s="17" t="s">
        <v>151</v>
      </c>
      <c r="BM153" s="156" t="s">
        <v>1138</v>
      </c>
    </row>
    <row r="154" spans="2:65" s="1" customFormat="1" ht="16.5" customHeight="1">
      <c r="B154" s="143"/>
      <c r="C154" s="144" t="s">
        <v>181</v>
      </c>
      <c r="D154" s="144" t="s">
        <v>147</v>
      </c>
      <c r="E154" s="145" t="s">
        <v>1139</v>
      </c>
      <c r="F154" s="146" t="s">
        <v>1140</v>
      </c>
      <c r="G154" s="147" t="s">
        <v>269</v>
      </c>
      <c r="H154" s="148">
        <v>3</v>
      </c>
      <c r="I154" s="149"/>
      <c r="J154" s="150">
        <f t="shared" si="20"/>
        <v>0</v>
      </c>
      <c r="K154" s="151"/>
      <c r="L154" s="32"/>
      <c r="M154" s="152" t="s">
        <v>1</v>
      </c>
      <c r="N154" s="153" t="s">
        <v>41</v>
      </c>
      <c r="P154" s="154">
        <f t="shared" si="21"/>
        <v>0</v>
      </c>
      <c r="Q154" s="154">
        <v>0</v>
      </c>
      <c r="R154" s="154">
        <f t="shared" si="22"/>
        <v>0</v>
      </c>
      <c r="S154" s="154">
        <v>0</v>
      </c>
      <c r="T154" s="155">
        <f t="shared" si="23"/>
        <v>0</v>
      </c>
      <c r="AR154" s="156" t="s">
        <v>151</v>
      </c>
      <c r="AT154" s="156" t="s">
        <v>147</v>
      </c>
      <c r="AU154" s="156" t="s">
        <v>83</v>
      </c>
      <c r="AY154" s="17" t="s">
        <v>144</v>
      </c>
      <c r="BE154" s="157">
        <f t="shared" si="24"/>
        <v>0</v>
      </c>
      <c r="BF154" s="157">
        <f t="shared" si="25"/>
        <v>0</v>
      </c>
      <c r="BG154" s="157">
        <f t="shared" si="26"/>
        <v>0</v>
      </c>
      <c r="BH154" s="157">
        <f t="shared" si="27"/>
        <v>0</v>
      </c>
      <c r="BI154" s="157">
        <f t="shared" si="28"/>
        <v>0</v>
      </c>
      <c r="BJ154" s="17" t="s">
        <v>91</v>
      </c>
      <c r="BK154" s="157">
        <f t="shared" si="29"/>
        <v>0</v>
      </c>
      <c r="BL154" s="17" t="s">
        <v>151</v>
      </c>
      <c r="BM154" s="156" t="s">
        <v>1141</v>
      </c>
    </row>
    <row r="155" spans="2:65" s="1" customFormat="1" ht="16.5" customHeight="1">
      <c r="B155" s="143"/>
      <c r="C155" s="144" t="s">
        <v>611</v>
      </c>
      <c r="D155" s="144" t="s">
        <v>147</v>
      </c>
      <c r="E155" s="145" t="s">
        <v>1142</v>
      </c>
      <c r="F155" s="146" t="s">
        <v>1143</v>
      </c>
      <c r="G155" s="147" t="s">
        <v>269</v>
      </c>
      <c r="H155" s="148">
        <v>1</v>
      </c>
      <c r="I155" s="149"/>
      <c r="J155" s="150">
        <f t="shared" si="20"/>
        <v>0</v>
      </c>
      <c r="K155" s="151"/>
      <c r="L155" s="32"/>
      <c r="M155" s="152" t="s">
        <v>1</v>
      </c>
      <c r="N155" s="153" t="s">
        <v>41</v>
      </c>
      <c r="P155" s="154">
        <f t="shared" si="21"/>
        <v>0</v>
      </c>
      <c r="Q155" s="154">
        <v>0</v>
      </c>
      <c r="R155" s="154">
        <f t="shared" si="22"/>
        <v>0</v>
      </c>
      <c r="S155" s="154">
        <v>0</v>
      </c>
      <c r="T155" s="155">
        <f t="shared" si="23"/>
        <v>0</v>
      </c>
      <c r="AR155" s="156" t="s">
        <v>151</v>
      </c>
      <c r="AT155" s="156" t="s">
        <v>147</v>
      </c>
      <c r="AU155" s="156" t="s">
        <v>83</v>
      </c>
      <c r="AY155" s="17" t="s">
        <v>144</v>
      </c>
      <c r="BE155" s="157">
        <f t="shared" si="24"/>
        <v>0</v>
      </c>
      <c r="BF155" s="157">
        <f t="shared" si="25"/>
        <v>0</v>
      </c>
      <c r="BG155" s="157">
        <f t="shared" si="26"/>
        <v>0</v>
      </c>
      <c r="BH155" s="157">
        <f t="shared" si="27"/>
        <v>0</v>
      </c>
      <c r="BI155" s="157">
        <f t="shared" si="28"/>
        <v>0</v>
      </c>
      <c r="BJ155" s="17" t="s">
        <v>91</v>
      </c>
      <c r="BK155" s="157">
        <f t="shared" si="29"/>
        <v>0</v>
      </c>
      <c r="BL155" s="17" t="s">
        <v>151</v>
      </c>
      <c r="BM155" s="156" t="s">
        <v>1144</v>
      </c>
    </row>
    <row r="156" spans="2:65" s="1" customFormat="1" ht="16.5" customHeight="1">
      <c r="B156" s="143"/>
      <c r="C156" s="144" t="s">
        <v>234</v>
      </c>
      <c r="D156" s="144" t="s">
        <v>147</v>
      </c>
      <c r="E156" s="145" t="s">
        <v>1145</v>
      </c>
      <c r="F156" s="146" t="s">
        <v>1077</v>
      </c>
      <c r="G156" s="147" t="s">
        <v>1065</v>
      </c>
      <c r="H156" s="148">
        <v>1</v>
      </c>
      <c r="I156" s="149"/>
      <c r="J156" s="150">
        <f t="shared" si="20"/>
        <v>0</v>
      </c>
      <c r="K156" s="151"/>
      <c r="L156" s="32"/>
      <c r="M156" s="152" t="s">
        <v>1</v>
      </c>
      <c r="N156" s="153" t="s">
        <v>41</v>
      </c>
      <c r="P156" s="154">
        <f t="shared" si="21"/>
        <v>0</v>
      </c>
      <c r="Q156" s="154">
        <v>0</v>
      </c>
      <c r="R156" s="154">
        <f t="shared" si="22"/>
        <v>0</v>
      </c>
      <c r="S156" s="154">
        <v>0</v>
      </c>
      <c r="T156" s="155">
        <f t="shared" si="23"/>
        <v>0</v>
      </c>
      <c r="AR156" s="156" t="s">
        <v>151</v>
      </c>
      <c r="AT156" s="156" t="s">
        <v>147</v>
      </c>
      <c r="AU156" s="156" t="s">
        <v>83</v>
      </c>
      <c r="AY156" s="17" t="s">
        <v>144</v>
      </c>
      <c r="BE156" s="157">
        <f t="shared" si="24"/>
        <v>0</v>
      </c>
      <c r="BF156" s="157">
        <f t="shared" si="25"/>
        <v>0</v>
      </c>
      <c r="BG156" s="157">
        <f t="shared" si="26"/>
        <v>0</v>
      </c>
      <c r="BH156" s="157">
        <f t="shared" si="27"/>
        <v>0</v>
      </c>
      <c r="BI156" s="157">
        <f t="shared" si="28"/>
        <v>0</v>
      </c>
      <c r="BJ156" s="17" t="s">
        <v>91</v>
      </c>
      <c r="BK156" s="157">
        <f t="shared" si="29"/>
        <v>0</v>
      </c>
      <c r="BL156" s="17" t="s">
        <v>151</v>
      </c>
      <c r="BM156" s="156" t="s">
        <v>1146</v>
      </c>
    </row>
    <row r="157" spans="2:65" s="1" customFormat="1" ht="16.5" customHeight="1">
      <c r="B157" s="143"/>
      <c r="C157" s="144" t="s">
        <v>239</v>
      </c>
      <c r="D157" s="144" t="s">
        <v>147</v>
      </c>
      <c r="E157" s="145" t="s">
        <v>1147</v>
      </c>
      <c r="F157" s="146" t="s">
        <v>1148</v>
      </c>
      <c r="G157" s="147" t="s">
        <v>1065</v>
      </c>
      <c r="H157" s="148">
        <v>1</v>
      </c>
      <c r="I157" s="149"/>
      <c r="J157" s="150">
        <f t="shared" si="20"/>
        <v>0</v>
      </c>
      <c r="K157" s="151"/>
      <c r="L157" s="32"/>
      <c r="M157" s="152" t="s">
        <v>1</v>
      </c>
      <c r="N157" s="153" t="s">
        <v>41</v>
      </c>
      <c r="P157" s="154">
        <f t="shared" si="21"/>
        <v>0</v>
      </c>
      <c r="Q157" s="154">
        <v>0</v>
      </c>
      <c r="R157" s="154">
        <f t="shared" si="22"/>
        <v>0</v>
      </c>
      <c r="S157" s="154">
        <v>0</v>
      </c>
      <c r="T157" s="155">
        <f t="shared" si="23"/>
        <v>0</v>
      </c>
      <c r="AR157" s="156" t="s">
        <v>151</v>
      </c>
      <c r="AT157" s="156" t="s">
        <v>147</v>
      </c>
      <c r="AU157" s="156" t="s">
        <v>83</v>
      </c>
      <c r="AY157" s="17" t="s">
        <v>144</v>
      </c>
      <c r="BE157" s="157">
        <f t="shared" si="24"/>
        <v>0</v>
      </c>
      <c r="BF157" s="157">
        <f t="shared" si="25"/>
        <v>0</v>
      </c>
      <c r="BG157" s="157">
        <f t="shared" si="26"/>
        <v>0</v>
      </c>
      <c r="BH157" s="157">
        <f t="shared" si="27"/>
        <v>0</v>
      </c>
      <c r="BI157" s="157">
        <f t="shared" si="28"/>
        <v>0</v>
      </c>
      <c r="BJ157" s="17" t="s">
        <v>91</v>
      </c>
      <c r="BK157" s="157">
        <f t="shared" si="29"/>
        <v>0</v>
      </c>
      <c r="BL157" s="17" t="s">
        <v>151</v>
      </c>
      <c r="BM157" s="156" t="s">
        <v>1149</v>
      </c>
    </row>
    <row r="158" spans="2:65" s="1" customFormat="1" ht="16.5" customHeight="1">
      <c r="B158" s="143"/>
      <c r="C158" s="144" t="s">
        <v>323</v>
      </c>
      <c r="D158" s="144" t="s">
        <v>147</v>
      </c>
      <c r="E158" s="145" t="s">
        <v>1150</v>
      </c>
      <c r="F158" s="146" t="s">
        <v>1151</v>
      </c>
      <c r="G158" s="147" t="s">
        <v>1065</v>
      </c>
      <c r="H158" s="148">
        <v>1</v>
      </c>
      <c r="I158" s="149"/>
      <c r="J158" s="150">
        <f t="shared" si="20"/>
        <v>0</v>
      </c>
      <c r="K158" s="151"/>
      <c r="L158" s="32"/>
      <c r="M158" s="152" t="s">
        <v>1</v>
      </c>
      <c r="N158" s="153" t="s">
        <v>41</v>
      </c>
      <c r="P158" s="154">
        <f t="shared" si="21"/>
        <v>0</v>
      </c>
      <c r="Q158" s="154">
        <v>0</v>
      </c>
      <c r="R158" s="154">
        <f t="shared" si="22"/>
        <v>0</v>
      </c>
      <c r="S158" s="154">
        <v>0</v>
      </c>
      <c r="T158" s="155">
        <f t="shared" si="23"/>
        <v>0</v>
      </c>
      <c r="AR158" s="156" t="s">
        <v>151</v>
      </c>
      <c r="AT158" s="156" t="s">
        <v>147</v>
      </c>
      <c r="AU158" s="156" t="s">
        <v>83</v>
      </c>
      <c r="AY158" s="17" t="s">
        <v>144</v>
      </c>
      <c r="BE158" s="157">
        <f t="shared" si="24"/>
        <v>0</v>
      </c>
      <c r="BF158" s="157">
        <f t="shared" si="25"/>
        <v>0</v>
      </c>
      <c r="BG158" s="157">
        <f t="shared" si="26"/>
        <v>0</v>
      </c>
      <c r="BH158" s="157">
        <f t="shared" si="27"/>
        <v>0</v>
      </c>
      <c r="BI158" s="157">
        <f t="shared" si="28"/>
        <v>0</v>
      </c>
      <c r="BJ158" s="17" t="s">
        <v>91</v>
      </c>
      <c r="BK158" s="157">
        <f t="shared" si="29"/>
        <v>0</v>
      </c>
      <c r="BL158" s="17" t="s">
        <v>151</v>
      </c>
      <c r="BM158" s="156" t="s">
        <v>1152</v>
      </c>
    </row>
    <row r="159" spans="2:65" s="1" customFormat="1" ht="16.5" customHeight="1">
      <c r="B159" s="143"/>
      <c r="C159" s="144" t="s">
        <v>309</v>
      </c>
      <c r="D159" s="144" t="s">
        <v>147</v>
      </c>
      <c r="E159" s="145" t="s">
        <v>1153</v>
      </c>
      <c r="F159" s="146" t="s">
        <v>1154</v>
      </c>
      <c r="G159" s="147" t="s">
        <v>1065</v>
      </c>
      <c r="H159" s="148">
        <v>1</v>
      </c>
      <c r="I159" s="149"/>
      <c r="J159" s="150">
        <f t="shared" si="20"/>
        <v>0</v>
      </c>
      <c r="K159" s="151"/>
      <c r="L159" s="32"/>
      <c r="M159" s="152" t="s">
        <v>1</v>
      </c>
      <c r="N159" s="153" t="s">
        <v>41</v>
      </c>
      <c r="P159" s="154">
        <f t="shared" si="21"/>
        <v>0</v>
      </c>
      <c r="Q159" s="154">
        <v>0</v>
      </c>
      <c r="R159" s="154">
        <f t="shared" si="22"/>
        <v>0</v>
      </c>
      <c r="S159" s="154">
        <v>0</v>
      </c>
      <c r="T159" s="155">
        <f t="shared" si="23"/>
        <v>0</v>
      </c>
      <c r="AR159" s="156" t="s">
        <v>151</v>
      </c>
      <c r="AT159" s="156" t="s">
        <v>147</v>
      </c>
      <c r="AU159" s="156" t="s">
        <v>83</v>
      </c>
      <c r="AY159" s="17" t="s">
        <v>144</v>
      </c>
      <c r="BE159" s="157">
        <f t="shared" si="24"/>
        <v>0</v>
      </c>
      <c r="BF159" s="157">
        <f t="shared" si="25"/>
        <v>0</v>
      </c>
      <c r="BG159" s="157">
        <f t="shared" si="26"/>
        <v>0</v>
      </c>
      <c r="BH159" s="157">
        <f t="shared" si="27"/>
        <v>0</v>
      </c>
      <c r="BI159" s="157">
        <f t="shared" si="28"/>
        <v>0</v>
      </c>
      <c r="BJ159" s="17" t="s">
        <v>91</v>
      </c>
      <c r="BK159" s="157">
        <f t="shared" si="29"/>
        <v>0</v>
      </c>
      <c r="BL159" s="17" t="s">
        <v>151</v>
      </c>
      <c r="BM159" s="156" t="s">
        <v>1155</v>
      </c>
    </row>
    <row r="160" spans="2:65" s="1" customFormat="1" ht="16.5" customHeight="1">
      <c r="B160" s="143"/>
      <c r="C160" s="144" t="s">
        <v>245</v>
      </c>
      <c r="D160" s="144" t="s">
        <v>147</v>
      </c>
      <c r="E160" s="145" t="s">
        <v>1156</v>
      </c>
      <c r="F160" s="146" t="s">
        <v>1157</v>
      </c>
      <c r="G160" s="147" t="s">
        <v>1065</v>
      </c>
      <c r="H160" s="148">
        <v>1</v>
      </c>
      <c r="I160" s="149"/>
      <c r="J160" s="150">
        <f t="shared" si="20"/>
        <v>0</v>
      </c>
      <c r="K160" s="151"/>
      <c r="L160" s="32"/>
      <c r="M160" s="152" t="s">
        <v>1</v>
      </c>
      <c r="N160" s="153" t="s">
        <v>41</v>
      </c>
      <c r="P160" s="154">
        <f t="shared" si="21"/>
        <v>0</v>
      </c>
      <c r="Q160" s="154">
        <v>0</v>
      </c>
      <c r="R160" s="154">
        <f t="shared" si="22"/>
        <v>0</v>
      </c>
      <c r="S160" s="154">
        <v>0</v>
      </c>
      <c r="T160" s="155">
        <f t="shared" si="23"/>
        <v>0</v>
      </c>
      <c r="AR160" s="156" t="s">
        <v>151</v>
      </c>
      <c r="AT160" s="156" t="s">
        <v>147</v>
      </c>
      <c r="AU160" s="156" t="s">
        <v>83</v>
      </c>
      <c r="AY160" s="17" t="s">
        <v>144</v>
      </c>
      <c r="BE160" s="157">
        <f t="shared" si="24"/>
        <v>0</v>
      </c>
      <c r="BF160" s="157">
        <f t="shared" si="25"/>
        <v>0</v>
      </c>
      <c r="BG160" s="157">
        <f t="shared" si="26"/>
        <v>0</v>
      </c>
      <c r="BH160" s="157">
        <f t="shared" si="27"/>
        <v>0</v>
      </c>
      <c r="BI160" s="157">
        <f t="shared" si="28"/>
        <v>0</v>
      </c>
      <c r="BJ160" s="17" t="s">
        <v>91</v>
      </c>
      <c r="BK160" s="157">
        <f t="shared" si="29"/>
        <v>0</v>
      </c>
      <c r="BL160" s="17" t="s">
        <v>151</v>
      </c>
      <c r="BM160" s="156" t="s">
        <v>1158</v>
      </c>
    </row>
    <row r="161" spans="2:65" s="1" customFormat="1" ht="16.5" customHeight="1">
      <c r="B161" s="143"/>
      <c r="C161" s="144" t="s">
        <v>251</v>
      </c>
      <c r="D161" s="144" t="s">
        <v>147</v>
      </c>
      <c r="E161" s="145" t="s">
        <v>1159</v>
      </c>
      <c r="F161" s="146" t="s">
        <v>1160</v>
      </c>
      <c r="G161" s="147" t="s">
        <v>1065</v>
      </c>
      <c r="H161" s="148">
        <v>1</v>
      </c>
      <c r="I161" s="149"/>
      <c r="J161" s="150">
        <f t="shared" si="20"/>
        <v>0</v>
      </c>
      <c r="K161" s="151"/>
      <c r="L161" s="32"/>
      <c r="M161" s="152" t="s">
        <v>1</v>
      </c>
      <c r="N161" s="153" t="s">
        <v>41</v>
      </c>
      <c r="P161" s="154">
        <f t="shared" si="21"/>
        <v>0</v>
      </c>
      <c r="Q161" s="154">
        <v>0</v>
      </c>
      <c r="R161" s="154">
        <f t="shared" si="22"/>
        <v>0</v>
      </c>
      <c r="S161" s="154">
        <v>0</v>
      </c>
      <c r="T161" s="155">
        <f t="shared" si="23"/>
        <v>0</v>
      </c>
      <c r="AR161" s="156" t="s">
        <v>151</v>
      </c>
      <c r="AT161" s="156" t="s">
        <v>147</v>
      </c>
      <c r="AU161" s="156" t="s">
        <v>83</v>
      </c>
      <c r="AY161" s="17" t="s">
        <v>144</v>
      </c>
      <c r="BE161" s="157">
        <f t="shared" si="24"/>
        <v>0</v>
      </c>
      <c r="BF161" s="157">
        <f t="shared" si="25"/>
        <v>0</v>
      </c>
      <c r="BG161" s="157">
        <f t="shared" si="26"/>
        <v>0</v>
      </c>
      <c r="BH161" s="157">
        <f t="shared" si="27"/>
        <v>0</v>
      </c>
      <c r="BI161" s="157">
        <f t="shared" si="28"/>
        <v>0</v>
      </c>
      <c r="BJ161" s="17" t="s">
        <v>91</v>
      </c>
      <c r="BK161" s="157">
        <f t="shared" si="29"/>
        <v>0</v>
      </c>
      <c r="BL161" s="17" t="s">
        <v>151</v>
      </c>
      <c r="BM161" s="156" t="s">
        <v>1161</v>
      </c>
    </row>
    <row r="162" spans="2:65" s="1" customFormat="1" ht="37.75" customHeight="1">
      <c r="B162" s="143"/>
      <c r="C162" s="144" t="s">
        <v>423</v>
      </c>
      <c r="D162" s="144" t="s">
        <v>147</v>
      </c>
      <c r="E162" s="145" t="s">
        <v>1162</v>
      </c>
      <c r="F162" s="146" t="s">
        <v>1163</v>
      </c>
      <c r="G162" s="147" t="s">
        <v>1065</v>
      </c>
      <c r="H162" s="148">
        <v>1</v>
      </c>
      <c r="I162" s="149"/>
      <c r="J162" s="150">
        <f t="shared" si="20"/>
        <v>0</v>
      </c>
      <c r="K162" s="151"/>
      <c r="L162" s="32"/>
      <c r="M162" s="200" t="s">
        <v>1</v>
      </c>
      <c r="N162" s="201" t="s">
        <v>41</v>
      </c>
      <c r="O162" s="202"/>
      <c r="P162" s="203">
        <f t="shared" si="21"/>
        <v>0</v>
      </c>
      <c r="Q162" s="203">
        <v>0</v>
      </c>
      <c r="R162" s="203">
        <f t="shared" si="22"/>
        <v>0</v>
      </c>
      <c r="S162" s="203">
        <v>0</v>
      </c>
      <c r="T162" s="204">
        <f t="shared" si="23"/>
        <v>0</v>
      </c>
      <c r="AR162" s="156" t="s">
        <v>151</v>
      </c>
      <c r="AT162" s="156" t="s">
        <v>147</v>
      </c>
      <c r="AU162" s="156" t="s">
        <v>83</v>
      </c>
      <c r="AY162" s="17" t="s">
        <v>144</v>
      </c>
      <c r="BE162" s="157">
        <f t="shared" si="24"/>
        <v>0</v>
      </c>
      <c r="BF162" s="157">
        <f t="shared" si="25"/>
        <v>0</v>
      </c>
      <c r="BG162" s="157">
        <f t="shared" si="26"/>
        <v>0</v>
      </c>
      <c r="BH162" s="157">
        <f t="shared" si="27"/>
        <v>0</v>
      </c>
      <c r="BI162" s="157">
        <f t="shared" si="28"/>
        <v>0</v>
      </c>
      <c r="BJ162" s="17" t="s">
        <v>91</v>
      </c>
      <c r="BK162" s="157">
        <f t="shared" si="29"/>
        <v>0</v>
      </c>
      <c r="BL162" s="17" t="s">
        <v>151</v>
      </c>
      <c r="BM162" s="156" t="s">
        <v>1164</v>
      </c>
    </row>
    <row r="163" spans="2:65" s="1" customFormat="1" ht="7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2"/>
    </row>
  </sheetData>
  <autoFilter ref="C122:K162" xr:uid="{00000000-0009-0000-0000-00000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93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53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101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105</v>
      </c>
      <c r="L4" s="20"/>
      <c r="M4" s="96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Rekonštrukcia budovy pri Rajčianke 8</v>
      </c>
      <c r="F7" s="255"/>
      <c r="G7" s="255"/>
      <c r="H7" s="255"/>
      <c r="L7" s="20"/>
    </row>
    <row r="8" spans="2:46" ht="12" customHeight="1">
      <c r="B8" s="20"/>
      <c r="D8" s="27" t="s">
        <v>106</v>
      </c>
      <c r="L8" s="20"/>
    </row>
    <row r="9" spans="2:46" s="1" customFormat="1" ht="16.5" customHeight="1">
      <c r="B9" s="32"/>
      <c r="E9" s="254" t="s">
        <v>459</v>
      </c>
      <c r="F9" s="256"/>
      <c r="G9" s="256"/>
      <c r="H9" s="256"/>
      <c r="L9" s="32"/>
    </row>
    <row r="10" spans="2:46" s="1" customFormat="1" ht="12" customHeight="1">
      <c r="B10" s="32"/>
      <c r="D10" s="27" t="s">
        <v>460</v>
      </c>
      <c r="L10" s="32"/>
    </row>
    <row r="11" spans="2:46" s="1" customFormat="1" ht="16.5" customHeight="1">
      <c r="B11" s="32"/>
      <c r="E11" s="208" t="s">
        <v>1165</v>
      </c>
      <c r="F11" s="256"/>
      <c r="G11" s="256"/>
      <c r="H11" s="256"/>
      <c r="L11" s="32"/>
    </row>
    <row r="12" spans="2:46" s="1" customFormat="1" ht="10">
      <c r="B12" s="32"/>
      <c r="L12" s="32"/>
    </row>
    <row r="13" spans="2:46" s="1" customFormat="1" ht="12" customHeight="1">
      <c r="B13" s="32"/>
      <c r="D13" s="27" t="s">
        <v>17</v>
      </c>
      <c r="F13" s="25" t="s">
        <v>1</v>
      </c>
      <c r="I13" s="27" t="s">
        <v>18</v>
      </c>
      <c r="J13" s="25" t="s">
        <v>1</v>
      </c>
      <c r="L13" s="32"/>
    </row>
    <row r="14" spans="2:46" s="1" customFormat="1" ht="12" customHeight="1">
      <c r="B14" s="32"/>
      <c r="D14" s="27" t="s">
        <v>19</v>
      </c>
      <c r="F14" s="25" t="s">
        <v>20</v>
      </c>
      <c r="I14" s="27" t="s">
        <v>21</v>
      </c>
      <c r="J14" s="55" t="str">
        <f>'Rekapitulácia stavby'!AN8</f>
        <v>26. 1. 2026</v>
      </c>
      <c r="L14" s="32"/>
    </row>
    <row r="15" spans="2:46" s="1" customFormat="1" ht="10.75" customHeight="1">
      <c r="B15" s="32"/>
      <c r="L15" s="32"/>
    </row>
    <row r="16" spans="2:46" s="1" customFormat="1" ht="12" customHeight="1">
      <c r="B16" s="32"/>
      <c r="D16" s="27" t="s">
        <v>23</v>
      </c>
      <c r="I16" s="27" t="s">
        <v>24</v>
      </c>
      <c r="J16" s="25" t="s">
        <v>1</v>
      </c>
      <c r="L16" s="32"/>
    </row>
    <row r="17" spans="2:12" s="1" customFormat="1" ht="18" customHeight="1">
      <c r="B17" s="32"/>
      <c r="E17" s="25" t="s">
        <v>25</v>
      </c>
      <c r="I17" s="27" t="s">
        <v>26</v>
      </c>
      <c r="J17" s="25" t="s">
        <v>1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27</v>
      </c>
      <c r="I19" s="27" t="s">
        <v>24</v>
      </c>
      <c r="J19" s="28" t="str">
        <f>'Rekapitulácia stavby'!AN13</f>
        <v>Vyplň údaj</v>
      </c>
      <c r="L19" s="32"/>
    </row>
    <row r="20" spans="2:12" s="1" customFormat="1" ht="18" customHeight="1">
      <c r="B20" s="32"/>
      <c r="E20" s="257" t="str">
        <f>'Rekapitulácia stavby'!E14</f>
        <v>Vyplň údaj</v>
      </c>
      <c r="F20" s="234"/>
      <c r="G20" s="234"/>
      <c r="H20" s="234"/>
      <c r="I20" s="27" t="s">
        <v>26</v>
      </c>
      <c r="J20" s="28" t="str">
        <f>'Rekapitulácia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29</v>
      </c>
      <c r="I22" s="27" t="s">
        <v>24</v>
      </c>
      <c r="J22" s="25" t="s">
        <v>1</v>
      </c>
      <c r="L22" s="32"/>
    </row>
    <row r="23" spans="2:12" s="1" customFormat="1" ht="18" customHeight="1">
      <c r="B23" s="32"/>
      <c r="E23" s="25" t="s">
        <v>30</v>
      </c>
      <c r="I23" s="27" t="s">
        <v>26</v>
      </c>
      <c r="J23" s="25" t="s">
        <v>1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32</v>
      </c>
      <c r="I25" s="27" t="s">
        <v>24</v>
      </c>
      <c r="J25" s="25" t="s">
        <v>1</v>
      </c>
      <c r="L25" s="32"/>
    </row>
    <row r="26" spans="2:12" s="1" customFormat="1" ht="18" customHeight="1">
      <c r="B26" s="32"/>
      <c r="E26" s="25" t="s">
        <v>33</v>
      </c>
      <c r="I26" s="27" t="s">
        <v>26</v>
      </c>
      <c r="J26" s="25" t="s">
        <v>1</v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34</v>
      </c>
      <c r="L28" s="32"/>
    </row>
    <row r="29" spans="2:12" s="7" customFormat="1" ht="16.5" customHeight="1">
      <c r="B29" s="97"/>
      <c r="E29" s="239" t="s">
        <v>1</v>
      </c>
      <c r="F29" s="239"/>
      <c r="G29" s="239"/>
      <c r="H29" s="239"/>
      <c r="L29" s="97"/>
    </row>
    <row r="30" spans="2:12" s="1" customFormat="1" ht="7" customHeight="1">
      <c r="B30" s="32"/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25.4" customHeight="1">
      <c r="B32" s="32"/>
      <c r="D32" s="98" t="s">
        <v>35</v>
      </c>
      <c r="J32" s="69">
        <f>ROUND(J128, 2)</f>
        <v>0</v>
      </c>
      <c r="L32" s="32"/>
    </row>
    <row r="33" spans="2:12" s="1" customFormat="1" ht="7" customHeight="1">
      <c r="B33" s="32"/>
      <c r="D33" s="56"/>
      <c r="E33" s="56"/>
      <c r="F33" s="56"/>
      <c r="G33" s="56"/>
      <c r="H33" s="56"/>
      <c r="I33" s="56"/>
      <c r="J33" s="56"/>
      <c r="K33" s="56"/>
      <c r="L33" s="32"/>
    </row>
    <row r="34" spans="2:12" s="1" customFormat="1" ht="14.4" customHeight="1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>
      <c r="B35" s="32"/>
      <c r="D35" s="58" t="s">
        <v>39</v>
      </c>
      <c r="E35" s="37" t="s">
        <v>40</v>
      </c>
      <c r="F35" s="99">
        <f>ROUND((SUM(BE128:BE192)),  2)</f>
        <v>0</v>
      </c>
      <c r="G35" s="100"/>
      <c r="H35" s="100"/>
      <c r="I35" s="101">
        <v>0.23</v>
      </c>
      <c r="J35" s="99">
        <f>ROUND(((SUM(BE128:BE192))*I35),  2)</f>
        <v>0</v>
      </c>
      <c r="L35" s="32"/>
    </row>
    <row r="36" spans="2:12" s="1" customFormat="1" ht="14.4" customHeight="1">
      <c r="B36" s="32"/>
      <c r="E36" s="37" t="s">
        <v>41</v>
      </c>
      <c r="F36" s="89">
        <f>ROUND((SUM(BF128:BF192)),  2)</f>
        <v>0</v>
      </c>
      <c r="I36" s="102">
        <v>0.23</v>
      </c>
      <c r="J36" s="89">
        <f>ROUND(((SUM(BF128:BF192))*I36),  2)</f>
        <v>0</v>
      </c>
      <c r="L36" s="32"/>
    </row>
    <row r="37" spans="2:12" s="1" customFormat="1" ht="14.4" hidden="1" customHeight="1">
      <c r="B37" s="32"/>
      <c r="E37" s="27" t="s">
        <v>42</v>
      </c>
      <c r="F37" s="89">
        <f>ROUND((SUM(BG128:BG192)),  2)</f>
        <v>0</v>
      </c>
      <c r="I37" s="102">
        <v>0.23</v>
      </c>
      <c r="J37" s="89">
        <f>0</f>
        <v>0</v>
      </c>
      <c r="L37" s="32"/>
    </row>
    <row r="38" spans="2:12" s="1" customFormat="1" ht="14.4" hidden="1" customHeight="1">
      <c r="B38" s="32"/>
      <c r="E38" s="27" t="s">
        <v>43</v>
      </c>
      <c r="F38" s="89">
        <f>ROUND((SUM(BH128:BH192)),  2)</f>
        <v>0</v>
      </c>
      <c r="I38" s="102">
        <v>0.23</v>
      </c>
      <c r="J38" s="89">
        <f>0</f>
        <v>0</v>
      </c>
      <c r="L38" s="32"/>
    </row>
    <row r="39" spans="2:12" s="1" customFormat="1" ht="14.4" hidden="1" customHeight="1">
      <c r="B39" s="32"/>
      <c r="E39" s="37" t="s">
        <v>44</v>
      </c>
      <c r="F39" s="99">
        <f>ROUND((SUM(BI128:BI192)),  2)</f>
        <v>0</v>
      </c>
      <c r="G39" s="100"/>
      <c r="H39" s="100"/>
      <c r="I39" s="101">
        <v>0</v>
      </c>
      <c r="J39" s="99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103"/>
      <c r="D41" s="104" t="s">
        <v>45</v>
      </c>
      <c r="E41" s="60"/>
      <c r="F41" s="60"/>
      <c r="G41" s="105" t="s">
        <v>46</v>
      </c>
      <c r="H41" s="106" t="s">
        <v>47</v>
      </c>
      <c r="I41" s="60"/>
      <c r="J41" s="107">
        <f>SUM(J32:J39)</f>
        <v>0</v>
      </c>
      <c r="K41" s="108"/>
      <c r="L41" s="32"/>
    </row>
    <row r="42" spans="2:12" s="1" customFormat="1" ht="14.4" customHeight="1">
      <c r="B42" s="32"/>
      <c r="L42" s="32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12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12" s="1" customFormat="1" ht="25" hidden="1" customHeight="1">
      <c r="B82" s="32"/>
      <c r="C82" s="21" t="s">
        <v>108</v>
      </c>
      <c r="L82" s="32"/>
    </row>
    <row r="83" spans="2:12" s="1" customFormat="1" ht="7" hidden="1" customHeight="1">
      <c r="B83" s="32"/>
      <c r="L83" s="32"/>
    </row>
    <row r="84" spans="2:12" s="1" customFormat="1" ht="12" hidden="1" customHeight="1">
      <c r="B84" s="32"/>
      <c r="C84" s="27" t="s">
        <v>15</v>
      </c>
      <c r="L84" s="32"/>
    </row>
    <row r="85" spans="2:12" s="1" customFormat="1" ht="16.5" hidden="1" customHeight="1">
      <c r="B85" s="32"/>
      <c r="E85" s="254" t="str">
        <f>E7</f>
        <v>Rekonštrukcia budovy pri Rajčianke 8</v>
      </c>
      <c r="F85" s="255"/>
      <c r="G85" s="255"/>
      <c r="H85" s="255"/>
      <c r="L85" s="32"/>
    </row>
    <row r="86" spans="2:12" ht="12" hidden="1" customHeight="1">
      <c r="B86" s="20"/>
      <c r="C86" s="27" t="s">
        <v>106</v>
      </c>
      <c r="L86" s="20"/>
    </row>
    <row r="87" spans="2:12" s="1" customFormat="1" ht="16.5" hidden="1" customHeight="1">
      <c r="B87" s="32"/>
      <c r="E87" s="254" t="s">
        <v>459</v>
      </c>
      <c r="F87" s="256"/>
      <c r="G87" s="256"/>
      <c r="H87" s="256"/>
      <c r="L87" s="32"/>
    </row>
    <row r="88" spans="2:12" s="1" customFormat="1" ht="12" hidden="1" customHeight="1">
      <c r="B88" s="32"/>
      <c r="C88" s="27" t="s">
        <v>460</v>
      </c>
      <c r="L88" s="32"/>
    </row>
    <row r="89" spans="2:12" s="1" customFormat="1" ht="16.5" hidden="1" customHeight="1">
      <c r="B89" s="32"/>
      <c r="E89" s="208" t="str">
        <f>E11</f>
        <v>II.D - Zdravotechnika a Vykurovanie</v>
      </c>
      <c r="F89" s="256"/>
      <c r="G89" s="256"/>
      <c r="H89" s="256"/>
      <c r="L89" s="32"/>
    </row>
    <row r="90" spans="2:12" s="1" customFormat="1" ht="7" hidden="1" customHeight="1">
      <c r="B90" s="32"/>
      <c r="L90" s="32"/>
    </row>
    <row r="91" spans="2:12" s="1" customFormat="1" ht="12" hidden="1" customHeight="1">
      <c r="B91" s="32"/>
      <c r="C91" s="27" t="s">
        <v>19</v>
      </c>
      <c r="F91" s="25" t="str">
        <f>F14</f>
        <v>k.u. Žilina, p.č.: 3694/7</v>
      </c>
      <c r="I91" s="27" t="s">
        <v>21</v>
      </c>
      <c r="J91" s="55" t="str">
        <f>IF(J14="","",J14)</f>
        <v>26. 1. 2026</v>
      </c>
      <c r="L91" s="32"/>
    </row>
    <row r="92" spans="2:12" s="1" customFormat="1" ht="7" hidden="1" customHeight="1">
      <c r="B92" s="32"/>
      <c r="L92" s="32"/>
    </row>
    <row r="93" spans="2:12" s="1" customFormat="1" ht="15.15" hidden="1" customHeight="1">
      <c r="B93" s="32"/>
      <c r="C93" s="27" t="s">
        <v>23</v>
      </c>
      <c r="F93" s="25" t="str">
        <f>E17</f>
        <v>SSD a.s., Žilina</v>
      </c>
      <c r="I93" s="27" t="s">
        <v>29</v>
      </c>
      <c r="J93" s="30" t="str">
        <f>E23</f>
        <v>Ing. Daniel Hladniš</v>
      </c>
      <c r="L93" s="32"/>
    </row>
    <row r="94" spans="2:12" s="1" customFormat="1" ht="15.15" hidden="1" customHeight="1">
      <c r="B94" s="32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CENLA, s. r. o.</v>
      </c>
      <c r="L94" s="32"/>
    </row>
    <row r="95" spans="2:12" s="1" customFormat="1" ht="10.25" hidden="1" customHeight="1">
      <c r="B95" s="32"/>
      <c r="L95" s="32"/>
    </row>
    <row r="96" spans="2:12" s="1" customFormat="1" ht="29.25" hidden="1" customHeight="1">
      <c r="B96" s="32"/>
      <c r="C96" s="111" t="s">
        <v>109</v>
      </c>
      <c r="D96" s="103"/>
      <c r="E96" s="103"/>
      <c r="F96" s="103"/>
      <c r="G96" s="103"/>
      <c r="H96" s="103"/>
      <c r="I96" s="103"/>
      <c r="J96" s="112" t="s">
        <v>110</v>
      </c>
      <c r="K96" s="103"/>
      <c r="L96" s="32"/>
    </row>
    <row r="97" spans="2:47" s="1" customFormat="1" ht="10.25" hidden="1" customHeight="1">
      <c r="B97" s="32"/>
      <c r="L97" s="32"/>
    </row>
    <row r="98" spans="2:47" s="1" customFormat="1" ht="22.75" hidden="1" customHeight="1">
      <c r="B98" s="32"/>
      <c r="C98" s="113" t="s">
        <v>111</v>
      </c>
      <c r="J98" s="69">
        <f>J128</f>
        <v>0</v>
      </c>
      <c r="L98" s="32"/>
      <c r="AU98" s="17" t="s">
        <v>112</v>
      </c>
    </row>
    <row r="99" spans="2:47" s="8" customFormat="1" ht="25" hidden="1" customHeight="1">
      <c r="B99" s="114"/>
      <c r="D99" s="115" t="s">
        <v>113</v>
      </c>
      <c r="E99" s="116"/>
      <c r="F99" s="116"/>
      <c r="G99" s="116"/>
      <c r="H99" s="116"/>
      <c r="I99" s="116"/>
      <c r="J99" s="117">
        <f>J129</f>
        <v>0</v>
      </c>
      <c r="L99" s="114"/>
    </row>
    <row r="100" spans="2:47" s="9" customFormat="1" ht="19.899999999999999" hidden="1" customHeight="1">
      <c r="B100" s="118"/>
      <c r="D100" s="119" t="s">
        <v>119</v>
      </c>
      <c r="E100" s="120"/>
      <c r="F100" s="120"/>
      <c r="G100" s="120"/>
      <c r="H100" s="120"/>
      <c r="I100" s="120"/>
      <c r="J100" s="121">
        <f>J130</f>
        <v>0</v>
      </c>
      <c r="L100" s="118"/>
    </row>
    <row r="101" spans="2:47" s="8" customFormat="1" ht="25" hidden="1" customHeight="1">
      <c r="B101" s="114"/>
      <c r="D101" s="115" t="s">
        <v>120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hidden="1" customHeight="1">
      <c r="B102" s="118"/>
      <c r="D102" s="119" t="s">
        <v>123</v>
      </c>
      <c r="E102" s="120"/>
      <c r="F102" s="120"/>
      <c r="G102" s="120"/>
      <c r="H102" s="120"/>
      <c r="I102" s="120"/>
      <c r="J102" s="121">
        <f>J136</f>
        <v>0</v>
      </c>
      <c r="L102" s="118"/>
    </row>
    <row r="103" spans="2:47" s="9" customFormat="1" ht="19.899999999999999" hidden="1" customHeight="1">
      <c r="B103" s="118"/>
      <c r="D103" s="119" t="s">
        <v>1166</v>
      </c>
      <c r="E103" s="120"/>
      <c r="F103" s="120"/>
      <c r="G103" s="120"/>
      <c r="H103" s="120"/>
      <c r="I103" s="120"/>
      <c r="J103" s="121">
        <f>J141</f>
        <v>0</v>
      </c>
      <c r="L103" s="118"/>
    </row>
    <row r="104" spans="2:47" s="9" customFormat="1" ht="19.899999999999999" hidden="1" customHeight="1">
      <c r="B104" s="118"/>
      <c r="D104" s="119" t="s">
        <v>1167</v>
      </c>
      <c r="E104" s="120"/>
      <c r="F104" s="120"/>
      <c r="G104" s="120"/>
      <c r="H104" s="120"/>
      <c r="I104" s="120"/>
      <c r="J104" s="121">
        <f>J154</f>
        <v>0</v>
      </c>
      <c r="L104" s="118"/>
    </row>
    <row r="105" spans="2:47" s="9" customFormat="1" ht="19.899999999999999" hidden="1" customHeight="1">
      <c r="B105" s="118"/>
      <c r="D105" s="119" t="s">
        <v>1168</v>
      </c>
      <c r="E105" s="120"/>
      <c r="F105" s="120"/>
      <c r="G105" s="120"/>
      <c r="H105" s="120"/>
      <c r="I105" s="120"/>
      <c r="J105" s="121">
        <f>J165</f>
        <v>0</v>
      </c>
      <c r="L105" s="118"/>
    </row>
    <row r="106" spans="2:47" s="8" customFormat="1" ht="25" hidden="1" customHeight="1">
      <c r="B106" s="114"/>
      <c r="D106" s="115" t="s">
        <v>1169</v>
      </c>
      <c r="E106" s="116"/>
      <c r="F106" s="116"/>
      <c r="G106" s="116"/>
      <c r="H106" s="116"/>
      <c r="I106" s="116"/>
      <c r="J106" s="117">
        <f>J191</f>
        <v>0</v>
      </c>
      <c r="L106" s="114"/>
    </row>
    <row r="107" spans="2:47" s="1" customFormat="1" ht="21.75" hidden="1" customHeight="1">
      <c r="B107" s="32"/>
      <c r="L107" s="32"/>
    </row>
    <row r="108" spans="2:47" s="1" customFormat="1" ht="7" hidden="1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32"/>
    </row>
    <row r="109" spans="2:47" ht="10" hidden="1"/>
    <row r="110" spans="2:47" ht="10" hidden="1"/>
    <row r="111" spans="2:47" ht="10" hidden="1"/>
    <row r="112" spans="2:47" s="1" customFormat="1" ht="7" customHeight="1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2"/>
    </row>
    <row r="113" spans="2:63" s="1" customFormat="1" ht="25" customHeight="1">
      <c r="B113" s="32"/>
      <c r="C113" s="21" t="s">
        <v>130</v>
      </c>
      <c r="L113" s="32"/>
    </row>
    <row r="114" spans="2:63" s="1" customFormat="1" ht="7" customHeight="1">
      <c r="B114" s="32"/>
      <c r="L114" s="32"/>
    </row>
    <row r="115" spans="2:63" s="1" customFormat="1" ht="12" customHeight="1">
      <c r="B115" s="32"/>
      <c r="C115" s="27" t="s">
        <v>15</v>
      </c>
      <c r="L115" s="32"/>
    </row>
    <row r="116" spans="2:63" s="1" customFormat="1" ht="16.5" customHeight="1">
      <c r="B116" s="32"/>
      <c r="E116" s="254" t="str">
        <f>E7</f>
        <v>Rekonštrukcia budovy pri Rajčianke 8</v>
      </c>
      <c r="F116" s="255"/>
      <c r="G116" s="255"/>
      <c r="H116" s="255"/>
      <c r="L116" s="32"/>
    </row>
    <row r="117" spans="2:63" ht="12" customHeight="1">
      <c r="B117" s="20"/>
      <c r="C117" s="27" t="s">
        <v>106</v>
      </c>
      <c r="L117" s="20"/>
    </row>
    <row r="118" spans="2:63" s="1" customFormat="1" ht="16.5" customHeight="1">
      <c r="B118" s="32"/>
      <c r="E118" s="254" t="s">
        <v>459</v>
      </c>
      <c r="F118" s="256"/>
      <c r="G118" s="256"/>
      <c r="H118" s="256"/>
      <c r="L118" s="32"/>
    </row>
    <row r="119" spans="2:63" s="1" customFormat="1" ht="12" customHeight="1">
      <c r="B119" s="32"/>
      <c r="C119" s="27" t="s">
        <v>460</v>
      </c>
      <c r="L119" s="32"/>
    </row>
    <row r="120" spans="2:63" s="1" customFormat="1" ht="16.5" customHeight="1">
      <c r="B120" s="32"/>
      <c r="E120" s="208" t="str">
        <f>E11</f>
        <v>II.D - Zdravotechnika a Vykurovanie</v>
      </c>
      <c r="F120" s="256"/>
      <c r="G120" s="256"/>
      <c r="H120" s="256"/>
      <c r="L120" s="32"/>
    </row>
    <row r="121" spans="2:63" s="1" customFormat="1" ht="7" customHeight="1">
      <c r="B121" s="32"/>
      <c r="L121" s="32"/>
    </row>
    <row r="122" spans="2:63" s="1" customFormat="1" ht="12" customHeight="1">
      <c r="B122" s="32"/>
      <c r="C122" s="27" t="s">
        <v>19</v>
      </c>
      <c r="F122" s="25" t="str">
        <f>F14</f>
        <v>k.u. Žilina, p.č.: 3694/7</v>
      </c>
      <c r="I122" s="27" t="s">
        <v>21</v>
      </c>
      <c r="J122" s="55" t="str">
        <f>IF(J14="","",J14)</f>
        <v>26. 1. 2026</v>
      </c>
      <c r="L122" s="32"/>
    </row>
    <row r="123" spans="2:63" s="1" customFormat="1" ht="7" customHeight="1">
      <c r="B123" s="32"/>
      <c r="L123" s="32"/>
    </row>
    <row r="124" spans="2:63" s="1" customFormat="1" ht="15.15" customHeight="1">
      <c r="B124" s="32"/>
      <c r="C124" s="27" t="s">
        <v>23</v>
      </c>
      <c r="F124" s="25" t="str">
        <f>E17</f>
        <v>SSD a.s., Žilina</v>
      </c>
      <c r="I124" s="27" t="s">
        <v>29</v>
      </c>
      <c r="J124" s="30" t="str">
        <f>E23</f>
        <v>Ing. Daniel Hladniš</v>
      </c>
      <c r="L124" s="32"/>
    </row>
    <row r="125" spans="2:63" s="1" customFormat="1" ht="15.15" customHeight="1">
      <c r="B125" s="32"/>
      <c r="C125" s="27" t="s">
        <v>27</v>
      </c>
      <c r="F125" s="25" t="str">
        <f>IF(E20="","",E20)</f>
        <v>Vyplň údaj</v>
      </c>
      <c r="I125" s="27" t="s">
        <v>32</v>
      </c>
      <c r="J125" s="30" t="str">
        <f>E26</f>
        <v>CENLA, s. r. o.</v>
      </c>
      <c r="L125" s="32"/>
    </row>
    <row r="126" spans="2:63" s="1" customFormat="1" ht="10.25" customHeight="1">
      <c r="B126" s="32"/>
      <c r="L126" s="32"/>
    </row>
    <row r="127" spans="2:63" s="10" customFormat="1" ht="29.25" customHeight="1">
      <c r="B127" s="122"/>
      <c r="C127" s="123" t="s">
        <v>131</v>
      </c>
      <c r="D127" s="124" t="s">
        <v>60</v>
      </c>
      <c r="E127" s="124" t="s">
        <v>56</v>
      </c>
      <c r="F127" s="124" t="s">
        <v>57</v>
      </c>
      <c r="G127" s="124" t="s">
        <v>132</v>
      </c>
      <c r="H127" s="124" t="s">
        <v>133</v>
      </c>
      <c r="I127" s="124" t="s">
        <v>134</v>
      </c>
      <c r="J127" s="125" t="s">
        <v>110</v>
      </c>
      <c r="K127" s="126" t="s">
        <v>135</v>
      </c>
      <c r="L127" s="122"/>
      <c r="M127" s="62" t="s">
        <v>1</v>
      </c>
      <c r="N127" s="63" t="s">
        <v>39</v>
      </c>
      <c r="O127" s="63" t="s">
        <v>136</v>
      </c>
      <c r="P127" s="63" t="s">
        <v>137</v>
      </c>
      <c r="Q127" s="63" t="s">
        <v>138</v>
      </c>
      <c r="R127" s="63" t="s">
        <v>139</v>
      </c>
      <c r="S127" s="63" t="s">
        <v>140</v>
      </c>
      <c r="T127" s="64" t="s">
        <v>141</v>
      </c>
    </row>
    <row r="128" spans="2:63" s="1" customFormat="1" ht="22.75" customHeight="1">
      <c r="B128" s="32"/>
      <c r="C128" s="67" t="s">
        <v>111</v>
      </c>
      <c r="J128" s="127">
        <f>BK128</f>
        <v>0</v>
      </c>
      <c r="L128" s="32"/>
      <c r="M128" s="65"/>
      <c r="N128" s="56"/>
      <c r="O128" s="56"/>
      <c r="P128" s="128">
        <f>P129+P135+P191</f>
        <v>0</v>
      </c>
      <c r="Q128" s="56"/>
      <c r="R128" s="128">
        <f>R129+R135+R191</f>
        <v>0</v>
      </c>
      <c r="S128" s="56"/>
      <c r="T128" s="129">
        <f>T129+T135+T191</f>
        <v>0</v>
      </c>
      <c r="AT128" s="17" t="s">
        <v>74</v>
      </c>
      <c r="AU128" s="17" t="s">
        <v>112</v>
      </c>
      <c r="BK128" s="130">
        <f>BK129+BK135+BK191</f>
        <v>0</v>
      </c>
    </row>
    <row r="129" spans="2:65" s="11" customFormat="1" ht="25.9" customHeight="1">
      <c r="B129" s="131"/>
      <c r="D129" s="132" t="s">
        <v>74</v>
      </c>
      <c r="E129" s="133" t="s">
        <v>142</v>
      </c>
      <c r="F129" s="133" t="s">
        <v>143</v>
      </c>
      <c r="I129" s="134"/>
      <c r="J129" s="135">
        <f>BK129</f>
        <v>0</v>
      </c>
      <c r="L129" s="131"/>
      <c r="M129" s="136"/>
      <c r="P129" s="137">
        <f>P130</f>
        <v>0</v>
      </c>
      <c r="R129" s="137">
        <f>R130</f>
        <v>0</v>
      </c>
      <c r="T129" s="138">
        <f>T130</f>
        <v>0</v>
      </c>
      <c r="AR129" s="132" t="s">
        <v>83</v>
      </c>
      <c r="AT129" s="139" t="s">
        <v>74</v>
      </c>
      <c r="AU129" s="139" t="s">
        <v>75</v>
      </c>
      <c r="AY129" s="132" t="s">
        <v>144</v>
      </c>
      <c r="BK129" s="140">
        <f>BK130</f>
        <v>0</v>
      </c>
    </row>
    <row r="130" spans="2:65" s="11" customFormat="1" ht="22.75" customHeight="1">
      <c r="B130" s="131"/>
      <c r="D130" s="132" t="s">
        <v>74</v>
      </c>
      <c r="E130" s="141" t="s">
        <v>249</v>
      </c>
      <c r="F130" s="141" t="s">
        <v>250</v>
      </c>
      <c r="I130" s="134"/>
      <c r="J130" s="142">
        <f>BK130</f>
        <v>0</v>
      </c>
      <c r="L130" s="131"/>
      <c r="M130" s="136"/>
      <c r="P130" s="137">
        <f>SUM(P131:P134)</f>
        <v>0</v>
      </c>
      <c r="R130" s="137">
        <f>SUM(R131:R134)</f>
        <v>0</v>
      </c>
      <c r="T130" s="138">
        <f>SUM(T131:T134)</f>
        <v>0</v>
      </c>
      <c r="AR130" s="132" t="s">
        <v>83</v>
      </c>
      <c r="AT130" s="139" t="s">
        <v>74</v>
      </c>
      <c r="AU130" s="139" t="s">
        <v>83</v>
      </c>
      <c r="AY130" s="132" t="s">
        <v>144</v>
      </c>
      <c r="BK130" s="140">
        <f>SUM(BK131:BK134)</f>
        <v>0</v>
      </c>
    </row>
    <row r="131" spans="2:65" s="1" customFormat="1" ht="37.75" customHeight="1">
      <c r="B131" s="143"/>
      <c r="C131" s="144" t="s">
        <v>83</v>
      </c>
      <c r="D131" s="144" t="s">
        <v>147</v>
      </c>
      <c r="E131" s="145" t="s">
        <v>1170</v>
      </c>
      <c r="F131" s="146" t="s">
        <v>1171</v>
      </c>
      <c r="G131" s="147" t="s">
        <v>269</v>
      </c>
      <c r="H131" s="148">
        <v>20</v>
      </c>
      <c r="I131" s="149"/>
      <c r="J131" s="150">
        <f>ROUND(I131*H131,2)</f>
        <v>0</v>
      </c>
      <c r="K131" s="151"/>
      <c r="L131" s="32"/>
      <c r="M131" s="152" t="s">
        <v>1</v>
      </c>
      <c r="N131" s="153" t="s">
        <v>41</v>
      </c>
      <c r="P131" s="154">
        <f>O131*H131</f>
        <v>0</v>
      </c>
      <c r="Q131" s="154">
        <v>0</v>
      </c>
      <c r="R131" s="154">
        <f>Q131*H131</f>
        <v>0</v>
      </c>
      <c r="S131" s="154">
        <v>0</v>
      </c>
      <c r="T131" s="155">
        <f>S131*H131</f>
        <v>0</v>
      </c>
      <c r="AR131" s="156" t="s">
        <v>151</v>
      </c>
      <c r="AT131" s="156" t="s">
        <v>147</v>
      </c>
      <c r="AU131" s="156" t="s">
        <v>91</v>
      </c>
      <c r="AY131" s="17" t="s">
        <v>144</v>
      </c>
      <c r="BE131" s="157">
        <f>IF(N131="základná",J131,0)</f>
        <v>0</v>
      </c>
      <c r="BF131" s="157">
        <f>IF(N131="znížená",J131,0)</f>
        <v>0</v>
      </c>
      <c r="BG131" s="157">
        <f>IF(N131="zákl. prenesená",J131,0)</f>
        <v>0</v>
      </c>
      <c r="BH131" s="157">
        <f>IF(N131="zníž. prenesená",J131,0)</f>
        <v>0</v>
      </c>
      <c r="BI131" s="157">
        <f>IF(N131="nulová",J131,0)</f>
        <v>0</v>
      </c>
      <c r="BJ131" s="17" t="s">
        <v>91</v>
      </c>
      <c r="BK131" s="157">
        <f>ROUND(I131*H131,2)</f>
        <v>0</v>
      </c>
      <c r="BL131" s="17" t="s">
        <v>151</v>
      </c>
      <c r="BM131" s="156" t="s">
        <v>1172</v>
      </c>
    </row>
    <row r="132" spans="2:65" s="1" customFormat="1" ht="24.15" customHeight="1">
      <c r="B132" s="143"/>
      <c r="C132" s="144" t="s">
        <v>91</v>
      </c>
      <c r="D132" s="144" t="s">
        <v>147</v>
      </c>
      <c r="E132" s="145" t="s">
        <v>1173</v>
      </c>
      <c r="F132" s="146" t="s">
        <v>1174</v>
      </c>
      <c r="G132" s="147" t="s">
        <v>269</v>
      </c>
      <c r="H132" s="148">
        <v>2</v>
      </c>
      <c r="I132" s="149"/>
      <c r="J132" s="150">
        <f>ROUND(I132*H132,2)</f>
        <v>0</v>
      </c>
      <c r="K132" s="151"/>
      <c r="L132" s="32"/>
      <c r="M132" s="152" t="s">
        <v>1</v>
      </c>
      <c r="N132" s="153" t="s">
        <v>41</v>
      </c>
      <c r="P132" s="154">
        <f>O132*H132</f>
        <v>0</v>
      </c>
      <c r="Q132" s="154">
        <v>0</v>
      </c>
      <c r="R132" s="154">
        <f>Q132*H132</f>
        <v>0</v>
      </c>
      <c r="S132" s="154">
        <v>0</v>
      </c>
      <c r="T132" s="155">
        <f>S132*H132</f>
        <v>0</v>
      </c>
      <c r="AR132" s="156" t="s">
        <v>151</v>
      </c>
      <c r="AT132" s="156" t="s">
        <v>147</v>
      </c>
      <c r="AU132" s="156" t="s">
        <v>91</v>
      </c>
      <c r="AY132" s="17" t="s">
        <v>144</v>
      </c>
      <c r="BE132" s="157">
        <f>IF(N132="základná",J132,0)</f>
        <v>0</v>
      </c>
      <c r="BF132" s="157">
        <f>IF(N132="znížená",J132,0)</f>
        <v>0</v>
      </c>
      <c r="BG132" s="157">
        <f>IF(N132="zákl. prenesená",J132,0)</f>
        <v>0</v>
      </c>
      <c r="BH132" s="157">
        <f>IF(N132="zníž. prenesená",J132,0)</f>
        <v>0</v>
      </c>
      <c r="BI132" s="157">
        <f>IF(N132="nulová",J132,0)</f>
        <v>0</v>
      </c>
      <c r="BJ132" s="17" t="s">
        <v>91</v>
      </c>
      <c r="BK132" s="157">
        <f>ROUND(I132*H132,2)</f>
        <v>0</v>
      </c>
      <c r="BL132" s="17" t="s">
        <v>151</v>
      </c>
      <c r="BM132" s="156" t="s">
        <v>1175</v>
      </c>
    </row>
    <row r="133" spans="2:65" s="1" customFormat="1" ht="24.15" customHeight="1">
      <c r="B133" s="143"/>
      <c r="C133" s="144" t="s">
        <v>190</v>
      </c>
      <c r="D133" s="144" t="s">
        <v>147</v>
      </c>
      <c r="E133" s="145" t="s">
        <v>280</v>
      </c>
      <c r="F133" s="146" t="s">
        <v>281</v>
      </c>
      <c r="G133" s="147" t="s">
        <v>184</v>
      </c>
      <c r="H133" s="148">
        <v>0.71599999999999997</v>
      </c>
      <c r="I133" s="149"/>
      <c r="J133" s="150">
        <f>ROUND(I133*H133,2)</f>
        <v>0</v>
      </c>
      <c r="K133" s="151"/>
      <c r="L133" s="32"/>
      <c r="M133" s="152" t="s">
        <v>1</v>
      </c>
      <c r="N133" s="153" t="s">
        <v>41</v>
      </c>
      <c r="P133" s="154">
        <f>O133*H133</f>
        <v>0</v>
      </c>
      <c r="Q133" s="154">
        <v>0</v>
      </c>
      <c r="R133" s="154">
        <f>Q133*H133</f>
        <v>0</v>
      </c>
      <c r="S133" s="154">
        <v>0</v>
      </c>
      <c r="T133" s="155">
        <f>S133*H133</f>
        <v>0</v>
      </c>
      <c r="AR133" s="156" t="s">
        <v>151</v>
      </c>
      <c r="AT133" s="156" t="s">
        <v>147</v>
      </c>
      <c r="AU133" s="156" t="s">
        <v>91</v>
      </c>
      <c r="AY133" s="17" t="s">
        <v>144</v>
      </c>
      <c r="BE133" s="157">
        <f>IF(N133="základná",J133,0)</f>
        <v>0</v>
      </c>
      <c r="BF133" s="157">
        <f>IF(N133="znížená",J133,0)</f>
        <v>0</v>
      </c>
      <c r="BG133" s="157">
        <f>IF(N133="zákl. prenesená",J133,0)</f>
        <v>0</v>
      </c>
      <c r="BH133" s="157">
        <f>IF(N133="zníž. prenesená",J133,0)</f>
        <v>0</v>
      </c>
      <c r="BI133" s="157">
        <f>IF(N133="nulová",J133,0)</f>
        <v>0</v>
      </c>
      <c r="BJ133" s="17" t="s">
        <v>91</v>
      </c>
      <c r="BK133" s="157">
        <f>ROUND(I133*H133,2)</f>
        <v>0</v>
      </c>
      <c r="BL133" s="17" t="s">
        <v>151</v>
      </c>
      <c r="BM133" s="156" t="s">
        <v>1176</v>
      </c>
    </row>
    <row r="134" spans="2:65" s="1" customFormat="1" ht="16.5" customHeight="1">
      <c r="B134" s="143"/>
      <c r="C134" s="144" t="s">
        <v>151</v>
      </c>
      <c r="D134" s="144" t="s">
        <v>147</v>
      </c>
      <c r="E134" s="145" t="s">
        <v>1177</v>
      </c>
      <c r="F134" s="146" t="s">
        <v>1178</v>
      </c>
      <c r="G134" s="147" t="s">
        <v>254</v>
      </c>
      <c r="H134" s="148">
        <v>1</v>
      </c>
      <c r="I134" s="149"/>
      <c r="J134" s="150">
        <f>ROUND(I134*H134,2)</f>
        <v>0</v>
      </c>
      <c r="K134" s="151"/>
      <c r="L134" s="32"/>
      <c r="M134" s="152" t="s">
        <v>1</v>
      </c>
      <c r="N134" s="153" t="s">
        <v>41</v>
      </c>
      <c r="P134" s="154">
        <f>O134*H134</f>
        <v>0</v>
      </c>
      <c r="Q134" s="154">
        <v>0</v>
      </c>
      <c r="R134" s="154">
        <f>Q134*H134</f>
        <v>0</v>
      </c>
      <c r="S134" s="154">
        <v>0</v>
      </c>
      <c r="T134" s="155">
        <f>S134*H134</f>
        <v>0</v>
      </c>
      <c r="AR134" s="156" t="s">
        <v>151</v>
      </c>
      <c r="AT134" s="156" t="s">
        <v>147</v>
      </c>
      <c r="AU134" s="156" t="s">
        <v>91</v>
      </c>
      <c r="AY134" s="17" t="s">
        <v>144</v>
      </c>
      <c r="BE134" s="157">
        <f>IF(N134="základná",J134,0)</f>
        <v>0</v>
      </c>
      <c r="BF134" s="157">
        <f>IF(N134="znížená",J134,0)</f>
        <v>0</v>
      </c>
      <c r="BG134" s="157">
        <f>IF(N134="zákl. prenesená",J134,0)</f>
        <v>0</v>
      </c>
      <c r="BH134" s="157">
        <f>IF(N134="zníž. prenesená",J134,0)</f>
        <v>0</v>
      </c>
      <c r="BI134" s="157">
        <f>IF(N134="nulová",J134,0)</f>
        <v>0</v>
      </c>
      <c r="BJ134" s="17" t="s">
        <v>91</v>
      </c>
      <c r="BK134" s="157">
        <f>ROUND(I134*H134,2)</f>
        <v>0</v>
      </c>
      <c r="BL134" s="17" t="s">
        <v>151</v>
      </c>
      <c r="BM134" s="156" t="s">
        <v>1179</v>
      </c>
    </row>
    <row r="135" spans="2:65" s="11" customFormat="1" ht="25.9" customHeight="1">
      <c r="B135" s="131"/>
      <c r="D135" s="132" t="s">
        <v>74</v>
      </c>
      <c r="E135" s="133" t="s">
        <v>305</v>
      </c>
      <c r="F135" s="133" t="s">
        <v>306</v>
      </c>
      <c r="I135" s="134"/>
      <c r="J135" s="135">
        <f>BK135</f>
        <v>0</v>
      </c>
      <c r="L135" s="131"/>
      <c r="M135" s="136"/>
      <c r="P135" s="137">
        <f>P136+P141+P154+P165</f>
        <v>0</v>
      </c>
      <c r="R135" s="137">
        <f>R136+R141+R154+R165</f>
        <v>0</v>
      </c>
      <c r="T135" s="138">
        <f>T136+T141+T154+T165</f>
        <v>0</v>
      </c>
      <c r="AR135" s="132" t="s">
        <v>91</v>
      </c>
      <c r="AT135" s="139" t="s">
        <v>74</v>
      </c>
      <c r="AU135" s="139" t="s">
        <v>75</v>
      </c>
      <c r="AY135" s="132" t="s">
        <v>144</v>
      </c>
      <c r="BK135" s="140">
        <f>BK136+BK141+BK154+BK165</f>
        <v>0</v>
      </c>
    </row>
    <row r="136" spans="2:65" s="11" customFormat="1" ht="22.75" customHeight="1">
      <c r="B136" s="131"/>
      <c r="D136" s="132" t="s">
        <v>74</v>
      </c>
      <c r="E136" s="141" t="s">
        <v>326</v>
      </c>
      <c r="F136" s="141" t="s">
        <v>327</v>
      </c>
      <c r="I136" s="134"/>
      <c r="J136" s="142">
        <f>BK136</f>
        <v>0</v>
      </c>
      <c r="L136" s="131"/>
      <c r="M136" s="136"/>
      <c r="P136" s="137">
        <f>SUM(P137:P140)</f>
        <v>0</v>
      </c>
      <c r="R136" s="137">
        <f>SUM(R137:R140)</f>
        <v>0</v>
      </c>
      <c r="T136" s="138">
        <f>SUM(T137:T140)</f>
        <v>0</v>
      </c>
      <c r="AR136" s="132" t="s">
        <v>91</v>
      </c>
      <c r="AT136" s="139" t="s">
        <v>74</v>
      </c>
      <c r="AU136" s="139" t="s">
        <v>83</v>
      </c>
      <c r="AY136" s="132" t="s">
        <v>144</v>
      </c>
      <c r="BK136" s="140">
        <f>SUM(BK137:BK140)</f>
        <v>0</v>
      </c>
    </row>
    <row r="137" spans="2:65" s="1" customFormat="1" ht="24.15" customHeight="1">
      <c r="B137" s="143"/>
      <c r="C137" s="144" t="s">
        <v>484</v>
      </c>
      <c r="D137" s="144" t="s">
        <v>147</v>
      </c>
      <c r="E137" s="145" t="s">
        <v>1180</v>
      </c>
      <c r="F137" s="146" t="s">
        <v>1181</v>
      </c>
      <c r="G137" s="147" t="s">
        <v>269</v>
      </c>
      <c r="H137" s="148">
        <v>15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41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301</v>
      </c>
      <c r="AT137" s="156" t="s">
        <v>147</v>
      </c>
      <c r="AU137" s="156" t="s">
        <v>91</v>
      </c>
      <c r="AY137" s="17" t="s">
        <v>144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91</v>
      </c>
      <c r="BK137" s="157">
        <f>ROUND(I137*H137,2)</f>
        <v>0</v>
      </c>
      <c r="BL137" s="17" t="s">
        <v>301</v>
      </c>
      <c r="BM137" s="156" t="s">
        <v>1182</v>
      </c>
    </row>
    <row r="138" spans="2:65" s="1" customFormat="1" ht="24.15" customHeight="1">
      <c r="B138" s="143"/>
      <c r="C138" s="179" t="s">
        <v>232</v>
      </c>
      <c r="D138" s="179" t="s">
        <v>240</v>
      </c>
      <c r="E138" s="180" t="s">
        <v>1183</v>
      </c>
      <c r="F138" s="181" t="s">
        <v>1184</v>
      </c>
      <c r="G138" s="182" t="s">
        <v>269</v>
      </c>
      <c r="H138" s="183">
        <v>10</v>
      </c>
      <c r="I138" s="184"/>
      <c r="J138" s="185">
        <f>ROUND(I138*H138,2)</f>
        <v>0</v>
      </c>
      <c r="K138" s="186"/>
      <c r="L138" s="187"/>
      <c r="M138" s="188" t="s">
        <v>1</v>
      </c>
      <c r="N138" s="189" t="s">
        <v>41</v>
      </c>
      <c r="P138" s="154">
        <f>O138*H138</f>
        <v>0</v>
      </c>
      <c r="Q138" s="154">
        <v>0</v>
      </c>
      <c r="R138" s="154">
        <f>Q138*H138</f>
        <v>0</v>
      </c>
      <c r="S138" s="154">
        <v>0</v>
      </c>
      <c r="T138" s="155">
        <f>S138*H138</f>
        <v>0</v>
      </c>
      <c r="AR138" s="156" t="s">
        <v>323</v>
      </c>
      <c r="AT138" s="156" t="s">
        <v>240</v>
      </c>
      <c r="AU138" s="156" t="s">
        <v>91</v>
      </c>
      <c r="AY138" s="17" t="s">
        <v>144</v>
      </c>
      <c r="BE138" s="157">
        <f>IF(N138="základná",J138,0)</f>
        <v>0</v>
      </c>
      <c r="BF138" s="157">
        <f>IF(N138="znížená",J138,0)</f>
        <v>0</v>
      </c>
      <c r="BG138" s="157">
        <f>IF(N138="zákl. prenesená",J138,0)</f>
        <v>0</v>
      </c>
      <c r="BH138" s="157">
        <f>IF(N138="zníž. prenesená",J138,0)</f>
        <v>0</v>
      </c>
      <c r="BI138" s="157">
        <f>IF(N138="nulová",J138,0)</f>
        <v>0</v>
      </c>
      <c r="BJ138" s="17" t="s">
        <v>91</v>
      </c>
      <c r="BK138" s="157">
        <f>ROUND(I138*H138,2)</f>
        <v>0</v>
      </c>
      <c r="BL138" s="17" t="s">
        <v>301</v>
      </c>
      <c r="BM138" s="156" t="s">
        <v>1185</v>
      </c>
    </row>
    <row r="139" spans="2:65" s="1" customFormat="1" ht="24.15" customHeight="1">
      <c r="B139" s="143"/>
      <c r="C139" s="179" t="s">
        <v>273</v>
      </c>
      <c r="D139" s="179" t="s">
        <v>240</v>
      </c>
      <c r="E139" s="180" t="s">
        <v>1186</v>
      </c>
      <c r="F139" s="181" t="s">
        <v>1187</v>
      </c>
      <c r="G139" s="182" t="s">
        <v>269</v>
      </c>
      <c r="H139" s="183">
        <v>5</v>
      </c>
      <c r="I139" s="184"/>
      <c r="J139" s="185">
        <f>ROUND(I139*H139,2)</f>
        <v>0</v>
      </c>
      <c r="K139" s="186"/>
      <c r="L139" s="187"/>
      <c r="M139" s="188" t="s">
        <v>1</v>
      </c>
      <c r="N139" s="189" t="s">
        <v>41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323</v>
      </c>
      <c r="AT139" s="156" t="s">
        <v>240</v>
      </c>
      <c r="AU139" s="156" t="s">
        <v>91</v>
      </c>
      <c r="AY139" s="17" t="s">
        <v>144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91</v>
      </c>
      <c r="BK139" s="157">
        <f>ROUND(I139*H139,2)</f>
        <v>0</v>
      </c>
      <c r="BL139" s="17" t="s">
        <v>301</v>
      </c>
      <c r="BM139" s="156" t="s">
        <v>1188</v>
      </c>
    </row>
    <row r="140" spans="2:65" s="1" customFormat="1" ht="24.15" customHeight="1">
      <c r="B140" s="143"/>
      <c r="C140" s="144" t="s">
        <v>243</v>
      </c>
      <c r="D140" s="144" t="s">
        <v>147</v>
      </c>
      <c r="E140" s="145" t="s">
        <v>1189</v>
      </c>
      <c r="F140" s="146" t="s">
        <v>647</v>
      </c>
      <c r="G140" s="147" t="s">
        <v>1190</v>
      </c>
      <c r="H140" s="205"/>
      <c r="I140" s="149"/>
      <c r="J140" s="150">
        <f>ROUND(I140*H140,2)</f>
        <v>0</v>
      </c>
      <c r="K140" s="151"/>
      <c r="L140" s="32"/>
      <c r="M140" s="152" t="s">
        <v>1</v>
      </c>
      <c r="N140" s="153" t="s">
        <v>41</v>
      </c>
      <c r="P140" s="154">
        <f>O140*H140</f>
        <v>0</v>
      </c>
      <c r="Q140" s="154">
        <v>0</v>
      </c>
      <c r="R140" s="154">
        <f>Q140*H140</f>
        <v>0</v>
      </c>
      <c r="S140" s="154">
        <v>0</v>
      </c>
      <c r="T140" s="155">
        <f>S140*H140</f>
        <v>0</v>
      </c>
      <c r="AR140" s="156" t="s">
        <v>301</v>
      </c>
      <c r="AT140" s="156" t="s">
        <v>147</v>
      </c>
      <c r="AU140" s="156" t="s">
        <v>91</v>
      </c>
      <c r="AY140" s="17" t="s">
        <v>144</v>
      </c>
      <c r="BE140" s="157">
        <f>IF(N140="základná",J140,0)</f>
        <v>0</v>
      </c>
      <c r="BF140" s="157">
        <f>IF(N140="znížená",J140,0)</f>
        <v>0</v>
      </c>
      <c r="BG140" s="157">
        <f>IF(N140="zákl. prenesená",J140,0)</f>
        <v>0</v>
      </c>
      <c r="BH140" s="157">
        <f>IF(N140="zníž. prenesená",J140,0)</f>
        <v>0</v>
      </c>
      <c r="BI140" s="157">
        <f>IF(N140="nulová",J140,0)</f>
        <v>0</v>
      </c>
      <c r="BJ140" s="17" t="s">
        <v>91</v>
      </c>
      <c r="BK140" s="157">
        <f>ROUND(I140*H140,2)</f>
        <v>0</v>
      </c>
      <c r="BL140" s="17" t="s">
        <v>301</v>
      </c>
      <c r="BM140" s="156" t="s">
        <v>1191</v>
      </c>
    </row>
    <row r="141" spans="2:65" s="11" customFormat="1" ht="22.75" customHeight="1">
      <c r="B141" s="131"/>
      <c r="D141" s="132" t="s">
        <v>74</v>
      </c>
      <c r="E141" s="141" t="s">
        <v>1192</v>
      </c>
      <c r="F141" s="141" t="s">
        <v>1193</v>
      </c>
      <c r="I141" s="134"/>
      <c r="J141" s="142">
        <f>BK141</f>
        <v>0</v>
      </c>
      <c r="L141" s="131"/>
      <c r="M141" s="136"/>
      <c r="P141" s="137">
        <f>SUM(P142:P153)</f>
        <v>0</v>
      </c>
      <c r="R141" s="137">
        <f>SUM(R142:R153)</f>
        <v>0</v>
      </c>
      <c r="T141" s="138">
        <f>SUM(T142:T153)</f>
        <v>0</v>
      </c>
      <c r="AR141" s="132" t="s">
        <v>91</v>
      </c>
      <c r="AT141" s="139" t="s">
        <v>74</v>
      </c>
      <c r="AU141" s="139" t="s">
        <v>83</v>
      </c>
      <c r="AY141" s="132" t="s">
        <v>144</v>
      </c>
      <c r="BK141" s="140">
        <f>SUM(BK142:BK153)</f>
        <v>0</v>
      </c>
    </row>
    <row r="142" spans="2:65" s="1" customFormat="1" ht="33" customHeight="1">
      <c r="B142" s="143"/>
      <c r="C142" s="144" t="s">
        <v>249</v>
      </c>
      <c r="D142" s="144" t="s">
        <v>147</v>
      </c>
      <c r="E142" s="145" t="s">
        <v>1194</v>
      </c>
      <c r="F142" s="146" t="s">
        <v>1195</v>
      </c>
      <c r="G142" s="147" t="s">
        <v>254</v>
      </c>
      <c r="H142" s="148">
        <v>2</v>
      </c>
      <c r="I142" s="149"/>
      <c r="J142" s="150">
        <f t="shared" ref="J142:J153" si="0">ROUND(I142*H142,2)</f>
        <v>0</v>
      </c>
      <c r="K142" s="151"/>
      <c r="L142" s="32"/>
      <c r="M142" s="152" t="s">
        <v>1</v>
      </c>
      <c r="N142" s="153" t="s">
        <v>41</v>
      </c>
      <c r="P142" s="154">
        <f t="shared" ref="P142:P153" si="1">O142*H142</f>
        <v>0</v>
      </c>
      <c r="Q142" s="154">
        <v>0</v>
      </c>
      <c r="R142" s="154">
        <f t="shared" ref="R142:R153" si="2">Q142*H142</f>
        <v>0</v>
      </c>
      <c r="S142" s="154">
        <v>0</v>
      </c>
      <c r="T142" s="155">
        <f t="shared" ref="T142:T153" si="3">S142*H142</f>
        <v>0</v>
      </c>
      <c r="AR142" s="156" t="s">
        <v>301</v>
      </c>
      <c r="AT142" s="156" t="s">
        <v>147</v>
      </c>
      <c r="AU142" s="156" t="s">
        <v>91</v>
      </c>
      <c r="AY142" s="17" t="s">
        <v>144</v>
      </c>
      <c r="BE142" s="157">
        <f t="shared" ref="BE142:BE153" si="4">IF(N142="základná",J142,0)</f>
        <v>0</v>
      </c>
      <c r="BF142" s="157">
        <f t="shared" ref="BF142:BF153" si="5">IF(N142="znížená",J142,0)</f>
        <v>0</v>
      </c>
      <c r="BG142" s="157">
        <f t="shared" ref="BG142:BG153" si="6">IF(N142="zákl. prenesená",J142,0)</f>
        <v>0</v>
      </c>
      <c r="BH142" s="157">
        <f t="shared" ref="BH142:BH153" si="7">IF(N142="zníž. prenesená",J142,0)</f>
        <v>0</v>
      </c>
      <c r="BI142" s="157">
        <f t="shared" ref="BI142:BI153" si="8">IF(N142="nulová",J142,0)</f>
        <v>0</v>
      </c>
      <c r="BJ142" s="17" t="s">
        <v>91</v>
      </c>
      <c r="BK142" s="157">
        <f t="shared" ref="BK142:BK153" si="9">ROUND(I142*H142,2)</f>
        <v>0</v>
      </c>
      <c r="BL142" s="17" t="s">
        <v>301</v>
      </c>
      <c r="BM142" s="156" t="s">
        <v>1196</v>
      </c>
    </row>
    <row r="143" spans="2:65" s="1" customFormat="1" ht="24.15" customHeight="1">
      <c r="B143" s="143"/>
      <c r="C143" s="144" t="s">
        <v>509</v>
      </c>
      <c r="D143" s="144" t="s">
        <v>147</v>
      </c>
      <c r="E143" s="145" t="s">
        <v>1197</v>
      </c>
      <c r="F143" s="146" t="s">
        <v>1198</v>
      </c>
      <c r="G143" s="147" t="s">
        <v>269</v>
      </c>
      <c r="H143" s="148">
        <v>44</v>
      </c>
      <c r="I143" s="149"/>
      <c r="J143" s="150">
        <f t="shared" si="0"/>
        <v>0</v>
      </c>
      <c r="K143" s="151"/>
      <c r="L143" s="32"/>
      <c r="M143" s="152" t="s">
        <v>1</v>
      </c>
      <c r="N143" s="153" t="s">
        <v>41</v>
      </c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AR143" s="156" t="s">
        <v>301</v>
      </c>
      <c r="AT143" s="156" t="s">
        <v>147</v>
      </c>
      <c r="AU143" s="156" t="s">
        <v>91</v>
      </c>
      <c r="AY143" s="17" t="s">
        <v>144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7" t="s">
        <v>91</v>
      </c>
      <c r="BK143" s="157">
        <f t="shared" si="9"/>
        <v>0</v>
      </c>
      <c r="BL143" s="17" t="s">
        <v>301</v>
      </c>
      <c r="BM143" s="156" t="s">
        <v>1199</v>
      </c>
    </row>
    <row r="144" spans="2:65" s="1" customFormat="1" ht="21.75" customHeight="1">
      <c r="B144" s="143"/>
      <c r="C144" s="144" t="s">
        <v>515</v>
      </c>
      <c r="D144" s="144" t="s">
        <v>147</v>
      </c>
      <c r="E144" s="145" t="s">
        <v>1200</v>
      </c>
      <c r="F144" s="146" t="s">
        <v>1201</v>
      </c>
      <c r="G144" s="147" t="s">
        <v>269</v>
      </c>
      <c r="H144" s="148">
        <v>4.5</v>
      </c>
      <c r="I144" s="149"/>
      <c r="J144" s="150">
        <f t="shared" si="0"/>
        <v>0</v>
      </c>
      <c r="K144" s="151"/>
      <c r="L144" s="32"/>
      <c r="M144" s="152" t="s">
        <v>1</v>
      </c>
      <c r="N144" s="153" t="s">
        <v>41</v>
      </c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AR144" s="156" t="s">
        <v>301</v>
      </c>
      <c r="AT144" s="156" t="s">
        <v>147</v>
      </c>
      <c r="AU144" s="156" t="s">
        <v>91</v>
      </c>
      <c r="AY144" s="17" t="s">
        <v>144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7" t="s">
        <v>91</v>
      </c>
      <c r="BK144" s="157">
        <f t="shared" si="9"/>
        <v>0</v>
      </c>
      <c r="BL144" s="17" t="s">
        <v>301</v>
      </c>
      <c r="BM144" s="156" t="s">
        <v>1202</v>
      </c>
    </row>
    <row r="145" spans="2:65" s="1" customFormat="1" ht="21.75" customHeight="1">
      <c r="B145" s="143"/>
      <c r="C145" s="144" t="s">
        <v>279</v>
      </c>
      <c r="D145" s="144" t="s">
        <v>147</v>
      </c>
      <c r="E145" s="145" t="s">
        <v>1203</v>
      </c>
      <c r="F145" s="146" t="s">
        <v>1204</v>
      </c>
      <c r="G145" s="147" t="s">
        <v>269</v>
      </c>
      <c r="H145" s="148">
        <v>1</v>
      </c>
      <c r="I145" s="149"/>
      <c r="J145" s="150">
        <f t="shared" si="0"/>
        <v>0</v>
      </c>
      <c r="K145" s="151"/>
      <c r="L145" s="32"/>
      <c r="M145" s="152" t="s">
        <v>1</v>
      </c>
      <c r="N145" s="153" t="s">
        <v>41</v>
      </c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AR145" s="156" t="s">
        <v>301</v>
      </c>
      <c r="AT145" s="156" t="s">
        <v>147</v>
      </c>
      <c r="AU145" s="156" t="s">
        <v>91</v>
      </c>
      <c r="AY145" s="17" t="s">
        <v>144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7" t="s">
        <v>91</v>
      </c>
      <c r="BK145" s="157">
        <f t="shared" si="9"/>
        <v>0</v>
      </c>
      <c r="BL145" s="17" t="s">
        <v>301</v>
      </c>
      <c r="BM145" s="156" t="s">
        <v>1205</v>
      </c>
    </row>
    <row r="146" spans="2:65" s="1" customFormat="1" ht="21.75" customHeight="1">
      <c r="B146" s="143"/>
      <c r="C146" s="144" t="s">
        <v>283</v>
      </c>
      <c r="D146" s="144" t="s">
        <v>147</v>
      </c>
      <c r="E146" s="145" t="s">
        <v>1206</v>
      </c>
      <c r="F146" s="146" t="s">
        <v>1207</v>
      </c>
      <c r="G146" s="147" t="s">
        <v>269</v>
      </c>
      <c r="H146" s="148">
        <v>5</v>
      </c>
      <c r="I146" s="149"/>
      <c r="J146" s="150">
        <f t="shared" si="0"/>
        <v>0</v>
      </c>
      <c r="K146" s="151"/>
      <c r="L146" s="32"/>
      <c r="M146" s="152" t="s">
        <v>1</v>
      </c>
      <c r="N146" s="153" t="s">
        <v>41</v>
      </c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AR146" s="156" t="s">
        <v>301</v>
      </c>
      <c r="AT146" s="156" t="s">
        <v>147</v>
      </c>
      <c r="AU146" s="156" t="s">
        <v>91</v>
      </c>
      <c r="AY146" s="17" t="s">
        <v>144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7" t="s">
        <v>91</v>
      </c>
      <c r="BK146" s="157">
        <f t="shared" si="9"/>
        <v>0</v>
      </c>
      <c r="BL146" s="17" t="s">
        <v>301</v>
      </c>
      <c r="BM146" s="156" t="s">
        <v>1208</v>
      </c>
    </row>
    <row r="147" spans="2:65" s="1" customFormat="1" ht="24.15" customHeight="1">
      <c r="B147" s="143"/>
      <c r="C147" s="144" t="s">
        <v>297</v>
      </c>
      <c r="D147" s="144" t="s">
        <v>147</v>
      </c>
      <c r="E147" s="145" t="s">
        <v>1209</v>
      </c>
      <c r="F147" s="146" t="s">
        <v>1210</v>
      </c>
      <c r="G147" s="147" t="s">
        <v>254</v>
      </c>
      <c r="H147" s="148">
        <v>1</v>
      </c>
      <c r="I147" s="149"/>
      <c r="J147" s="150">
        <f t="shared" si="0"/>
        <v>0</v>
      </c>
      <c r="K147" s="151"/>
      <c r="L147" s="32"/>
      <c r="M147" s="152" t="s">
        <v>1</v>
      </c>
      <c r="N147" s="153" t="s">
        <v>41</v>
      </c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AR147" s="156" t="s">
        <v>301</v>
      </c>
      <c r="AT147" s="156" t="s">
        <v>147</v>
      </c>
      <c r="AU147" s="156" t="s">
        <v>91</v>
      </c>
      <c r="AY147" s="17" t="s">
        <v>144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7" t="s">
        <v>91</v>
      </c>
      <c r="BK147" s="157">
        <f t="shared" si="9"/>
        <v>0</v>
      </c>
      <c r="BL147" s="17" t="s">
        <v>301</v>
      </c>
      <c r="BM147" s="156" t="s">
        <v>1211</v>
      </c>
    </row>
    <row r="148" spans="2:65" s="1" customFormat="1" ht="24.15" customHeight="1">
      <c r="B148" s="143"/>
      <c r="C148" s="179" t="s">
        <v>547</v>
      </c>
      <c r="D148" s="179" t="s">
        <v>240</v>
      </c>
      <c r="E148" s="180" t="s">
        <v>1212</v>
      </c>
      <c r="F148" s="181" t="s">
        <v>1213</v>
      </c>
      <c r="G148" s="182" t="s">
        <v>254</v>
      </c>
      <c r="H148" s="183">
        <v>1</v>
      </c>
      <c r="I148" s="184"/>
      <c r="J148" s="185">
        <f t="shared" si="0"/>
        <v>0</v>
      </c>
      <c r="K148" s="186"/>
      <c r="L148" s="187"/>
      <c r="M148" s="188" t="s">
        <v>1</v>
      </c>
      <c r="N148" s="189" t="s">
        <v>41</v>
      </c>
      <c r="P148" s="154">
        <f t="shared" si="1"/>
        <v>0</v>
      </c>
      <c r="Q148" s="154">
        <v>0</v>
      </c>
      <c r="R148" s="154">
        <f t="shared" si="2"/>
        <v>0</v>
      </c>
      <c r="S148" s="154">
        <v>0</v>
      </c>
      <c r="T148" s="155">
        <f t="shared" si="3"/>
        <v>0</v>
      </c>
      <c r="AR148" s="156" t="s">
        <v>323</v>
      </c>
      <c r="AT148" s="156" t="s">
        <v>240</v>
      </c>
      <c r="AU148" s="156" t="s">
        <v>91</v>
      </c>
      <c r="AY148" s="17" t="s">
        <v>144</v>
      </c>
      <c r="BE148" s="157">
        <f t="shared" si="4"/>
        <v>0</v>
      </c>
      <c r="BF148" s="157">
        <f t="shared" si="5"/>
        <v>0</v>
      </c>
      <c r="BG148" s="157">
        <f t="shared" si="6"/>
        <v>0</v>
      </c>
      <c r="BH148" s="157">
        <f t="shared" si="7"/>
        <v>0</v>
      </c>
      <c r="BI148" s="157">
        <f t="shared" si="8"/>
        <v>0</v>
      </c>
      <c r="BJ148" s="17" t="s">
        <v>91</v>
      </c>
      <c r="BK148" s="157">
        <f t="shared" si="9"/>
        <v>0</v>
      </c>
      <c r="BL148" s="17" t="s">
        <v>301</v>
      </c>
      <c r="BM148" s="156" t="s">
        <v>1214</v>
      </c>
    </row>
    <row r="149" spans="2:65" s="1" customFormat="1" ht="24.15" customHeight="1">
      <c r="B149" s="143"/>
      <c r="C149" s="144" t="s">
        <v>301</v>
      </c>
      <c r="D149" s="144" t="s">
        <v>147</v>
      </c>
      <c r="E149" s="145" t="s">
        <v>1215</v>
      </c>
      <c r="F149" s="146" t="s">
        <v>1216</v>
      </c>
      <c r="G149" s="147" t="s">
        <v>254</v>
      </c>
      <c r="H149" s="148">
        <v>8</v>
      </c>
      <c r="I149" s="149"/>
      <c r="J149" s="150">
        <f t="shared" si="0"/>
        <v>0</v>
      </c>
      <c r="K149" s="151"/>
      <c r="L149" s="32"/>
      <c r="M149" s="152" t="s">
        <v>1</v>
      </c>
      <c r="N149" s="153" t="s">
        <v>41</v>
      </c>
      <c r="P149" s="154">
        <f t="shared" si="1"/>
        <v>0</v>
      </c>
      <c r="Q149" s="154">
        <v>0</v>
      </c>
      <c r="R149" s="154">
        <f t="shared" si="2"/>
        <v>0</v>
      </c>
      <c r="S149" s="154">
        <v>0</v>
      </c>
      <c r="T149" s="155">
        <f t="shared" si="3"/>
        <v>0</v>
      </c>
      <c r="AR149" s="156" t="s">
        <v>301</v>
      </c>
      <c r="AT149" s="156" t="s">
        <v>147</v>
      </c>
      <c r="AU149" s="156" t="s">
        <v>91</v>
      </c>
      <c r="AY149" s="17" t="s">
        <v>144</v>
      </c>
      <c r="BE149" s="157">
        <f t="shared" si="4"/>
        <v>0</v>
      </c>
      <c r="BF149" s="157">
        <f t="shared" si="5"/>
        <v>0</v>
      </c>
      <c r="BG149" s="157">
        <f t="shared" si="6"/>
        <v>0</v>
      </c>
      <c r="BH149" s="157">
        <f t="shared" si="7"/>
        <v>0</v>
      </c>
      <c r="BI149" s="157">
        <f t="shared" si="8"/>
        <v>0</v>
      </c>
      <c r="BJ149" s="17" t="s">
        <v>91</v>
      </c>
      <c r="BK149" s="157">
        <f t="shared" si="9"/>
        <v>0</v>
      </c>
      <c r="BL149" s="17" t="s">
        <v>301</v>
      </c>
      <c r="BM149" s="156" t="s">
        <v>1217</v>
      </c>
    </row>
    <row r="150" spans="2:65" s="1" customFormat="1" ht="24.15" customHeight="1">
      <c r="B150" s="143"/>
      <c r="C150" s="144" t="s">
        <v>266</v>
      </c>
      <c r="D150" s="144" t="s">
        <v>147</v>
      </c>
      <c r="E150" s="145" t="s">
        <v>1218</v>
      </c>
      <c r="F150" s="146" t="s">
        <v>1219</v>
      </c>
      <c r="G150" s="147" t="s">
        <v>254</v>
      </c>
      <c r="H150" s="148">
        <v>6</v>
      </c>
      <c r="I150" s="149"/>
      <c r="J150" s="150">
        <f t="shared" si="0"/>
        <v>0</v>
      </c>
      <c r="K150" s="151"/>
      <c r="L150" s="32"/>
      <c r="M150" s="152" t="s">
        <v>1</v>
      </c>
      <c r="N150" s="153" t="s">
        <v>41</v>
      </c>
      <c r="P150" s="154">
        <f t="shared" si="1"/>
        <v>0</v>
      </c>
      <c r="Q150" s="154">
        <v>0</v>
      </c>
      <c r="R150" s="154">
        <f t="shared" si="2"/>
        <v>0</v>
      </c>
      <c r="S150" s="154">
        <v>0</v>
      </c>
      <c r="T150" s="155">
        <f t="shared" si="3"/>
        <v>0</v>
      </c>
      <c r="AR150" s="156" t="s">
        <v>301</v>
      </c>
      <c r="AT150" s="156" t="s">
        <v>147</v>
      </c>
      <c r="AU150" s="156" t="s">
        <v>91</v>
      </c>
      <c r="AY150" s="17" t="s">
        <v>144</v>
      </c>
      <c r="BE150" s="157">
        <f t="shared" si="4"/>
        <v>0</v>
      </c>
      <c r="BF150" s="157">
        <f t="shared" si="5"/>
        <v>0</v>
      </c>
      <c r="BG150" s="157">
        <f t="shared" si="6"/>
        <v>0</v>
      </c>
      <c r="BH150" s="157">
        <f t="shared" si="7"/>
        <v>0</v>
      </c>
      <c r="BI150" s="157">
        <f t="shared" si="8"/>
        <v>0</v>
      </c>
      <c r="BJ150" s="17" t="s">
        <v>91</v>
      </c>
      <c r="BK150" s="157">
        <f t="shared" si="9"/>
        <v>0</v>
      </c>
      <c r="BL150" s="17" t="s">
        <v>301</v>
      </c>
      <c r="BM150" s="156" t="s">
        <v>1220</v>
      </c>
    </row>
    <row r="151" spans="2:65" s="1" customFormat="1" ht="24.15" customHeight="1">
      <c r="B151" s="143"/>
      <c r="C151" s="144" t="s">
        <v>561</v>
      </c>
      <c r="D151" s="144" t="s">
        <v>147</v>
      </c>
      <c r="E151" s="145" t="s">
        <v>1221</v>
      </c>
      <c r="F151" s="146" t="s">
        <v>1222</v>
      </c>
      <c r="G151" s="147" t="s">
        <v>254</v>
      </c>
      <c r="H151" s="148">
        <v>3</v>
      </c>
      <c r="I151" s="149"/>
      <c r="J151" s="150">
        <f t="shared" si="0"/>
        <v>0</v>
      </c>
      <c r="K151" s="151"/>
      <c r="L151" s="32"/>
      <c r="M151" s="152" t="s">
        <v>1</v>
      </c>
      <c r="N151" s="153" t="s">
        <v>41</v>
      </c>
      <c r="P151" s="154">
        <f t="shared" si="1"/>
        <v>0</v>
      </c>
      <c r="Q151" s="154">
        <v>0</v>
      </c>
      <c r="R151" s="154">
        <f t="shared" si="2"/>
        <v>0</v>
      </c>
      <c r="S151" s="154">
        <v>0</v>
      </c>
      <c r="T151" s="155">
        <f t="shared" si="3"/>
        <v>0</v>
      </c>
      <c r="AR151" s="156" t="s">
        <v>301</v>
      </c>
      <c r="AT151" s="156" t="s">
        <v>147</v>
      </c>
      <c r="AU151" s="156" t="s">
        <v>91</v>
      </c>
      <c r="AY151" s="17" t="s">
        <v>144</v>
      </c>
      <c r="BE151" s="157">
        <f t="shared" si="4"/>
        <v>0</v>
      </c>
      <c r="BF151" s="157">
        <f t="shared" si="5"/>
        <v>0</v>
      </c>
      <c r="BG151" s="157">
        <f t="shared" si="6"/>
        <v>0</v>
      </c>
      <c r="BH151" s="157">
        <f t="shared" si="7"/>
        <v>0</v>
      </c>
      <c r="BI151" s="157">
        <f t="shared" si="8"/>
        <v>0</v>
      </c>
      <c r="BJ151" s="17" t="s">
        <v>91</v>
      </c>
      <c r="BK151" s="157">
        <f t="shared" si="9"/>
        <v>0</v>
      </c>
      <c r="BL151" s="17" t="s">
        <v>301</v>
      </c>
      <c r="BM151" s="156" t="s">
        <v>1223</v>
      </c>
    </row>
    <row r="152" spans="2:65" s="1" customFormat="1" ht="24.15" customHeight="1">
      <c r="B152" s="143"/>
      <c r="C152" s="144" t="s">
        <v>261</v>
      </c>
      <c r="D152" s="144" t="s">
        <v>147</v>
      </c>
      <c r="E152" s="145" t="s">
        <v>1224</v>
      </c>
      <c r="F152" s="146" t="s">
        <v>1225</v>
      </c>
      <c r="G152" s="147" t="s">
        <v>269</v>
      </c>
      <c r="H152" s="148">
        <v>54.5</v>
      </c>
      <c r="I152" s="149"/>
      <c r="J152" s="150">
        <f t="shared" si="0"/>
        <v>0</v>
      </c>
      <c r="K152" s="151"/>
      <c r="L152" s="32"/>
      <c r="M152" s="152" t="s">
        <v>1</v>
      </c>
      <c r="N152" s="153" t="s">
        <v>41</v>
      </c>
      <c r="P152" s="154">
        <f t="shared" si="1"/>
        <v>0</v>
      </c>
      <c r="Q152" s="154">
        <v>0</v>
      </c>
      <c r="R152" s="154">
        <f t="shared" si="2"/>
        <v>0</v>
      </c>
      <c r="S152" s="154">
        <v>0</v>
      </c>
      <c r="T152" s="155">
        <f t="shared" si="3"/>
        <v>0</v>
      </c>
      <c r="AR152" s="156" t="s">
        <v>301</v>
      </c>
      <c r="AT152" s="156" t="s">
        <v>147</v>
      </c>
      <c r="AU152" s="156" t="s">
        <v>91</v>
      </c>
      <c r="AY152" s="17" t="s">
        <v>144</v>
      </c>
      <c r="BE152" s="157">
        <f t="shared" si="4"/>
        <v>0</v>
      </c>
      <c r="BF152" s="157">
        <f t="shared" si="5"/>
        <v>0</v>
      </c>
      <c r="BG152" s="157">
        <f t="shared" si="6"/>
        <v>0</v>
      </c>
      <c r="BH152" s="157">
        <f t="shared" si="7"/>
        <v>0</v>
      </c>
      <c r="BI152" s="157">
        <f t="shared" si="8"/>
        <v>0</v>
      </c>
      <c r="BJ152" s="17" t="s">
        <v>91</v>
      </c>
      <c r="BK152" s="157">
        <f t="shared" si="9"/>
        <v>0</v>
      </c>
      <c r="BL152" s="17" t="s">
        <v>301</v>
      </c>
      <c r="BM152" s="156" t="s">
        <v>1226</v>
      </c>
    </row>
    <row r="153" spans="2:65" s="1" customFormat="1" ht="24.15" customHeight="1">
      <c r="B153" s="143"/>
      <c r="C153" s="144" t="s">
        <v>146</v>
      </c>
      <c r="D153" s="144" t="s">
        <v>147</v>
      </c>
      <c r="E153" s="145" t="s">
        <v>1227</v>
      </c>
      <c r="F153" s="146" t="s">
        <v>1228</v>
      </c>
      <c r="G153" s="147" t="s">
        <v>1190</v>
      </c>
      <c r="H153" s="205"/>
      <c r="I153" s="149"/>
      <c r="J153" s="150">
        <f t="shared" si="0"/>
        <v>0</v>
      </c>
      <c r="K153" s="151"/>
      <c r="L153" s="32"/>
      <c r="M153" s="152" t="s">
        <v>1</v>
      </c>
      <c r="N153" s="153" t="s">
        <v>41</v>
      </c>
      <c r="P153" s="154">
        <f t="shared" si="1"/>
        <v>0</v>
      </c>
      <c r="Q153" s="154">
        <v>0</v>
      </c>
      <c r="R153" s="154">
        <f t="shared" si="2"/>
        <v>0</v>
      </c>
      <c r="S153" s="154">
        <v>0</v>
      </c>
      <c r="T153" s="155">
        <f t="shared" si="3"/>
        <v>0</v>
      </c>
      <c r="AR153" s="156" t="s">
        <v>301</v>
      </c>
      <c r="AT153" s="156" t="s">
        <v>147</v>
      </c>
      <c r="AU153" s="156" t="s">
        <v>91</v>
      </c>
      <c r="AY153" s="17" t="s">
        <v>144</v>
      </c>
      <c r="BE153" s="157">
        <f t="shared" si="4"/>
        <v>0</v>
      </c>
      <c r="BF153" s="157">
        <f t="shared" si="5"/>
        <v>0</v>
      </c>
      <c r="BG153" s="157">
        <f t="shared" si="6"/>
        <v>0</v>
      </c>
      <c r="BH153" s="157">
        <f t="shared" si="7"/>
        <v>0</v>
      </c>
      <c r="BI153" s="157">
        <f t="shared" si="8"/>
        <v>0</v>
      </c>
      <c r="BJ153" s="17" t="s">
        <v>91</v>
      </c>
      <c r="BK153" s="157">
        <f t="shared" si="9"/>
        <v>0</v>
      </c>
      <c r="BL153" s="17" t="s">
        <v>301</v>
      </c>
      <c r="BM153" s="156" t="s">
        <v>1229</v>
      </c>
    </row>
    <row r="154" spans="2:65" s="11" customFormat="1" ht="22.75" customHeight="1">
      <c r="B154" s="131"/>
      <c r="D154" s="132" t="s">
        <v>74</v>
      </c>
      <c r="E154" s="141" t="s">
        <v>1230</v>
      </c>
      <c r="F154" s="141" t="s">
        <v>1231</v>
      </c>
      <c r="I154" s="134"/>
      <c r="J154" s="142">
        <f>BK154</f>
        <v>0</v>
      </c>
      <c r="L154" s="131"/>
      <c r="M154" s="136"/>
      <c r="P154" s="137">
        <f>SUM(P155:P164)</f>
        <v>0</v>
      </c>
      <c r="R154" s="137">
        <f>SUM(R155:R164)</f>
        <v>0</v>
      </c>
      <c r="T154" s="138">
        <f>SUM(T155:T164)</f>
        <v>0</v>
      </c>
      <c r="AR154" s="132" t="s">
        <v>91</v>
      </c>
      <c r="AT154" s="139" t="s">
        <v>74</v>
      </c>
      <c r="AU154" s="139" t="s">
        <v>83</v>
      </c>
      <c r="AY154" s="132" t="s">
        <v>144</v>
      </c>
      <c r="BK154" s="140">
        <f>SUM(BK155:BK164)</f>
        <v>0</v>
      </c>
    </row>
    <row r="155" spans="2:65" s="1" customFormat="1" ht="24.15" customHeight="1">
      <c r="B155" s="143"/>
      <c r="C155" s="144" t="s">
        <v>157</v>
      </c>
      <c r="D155" s="144" t="s">
        <v>147</v>
      </c>
      <c r="E155" s="145" t="s">
        <v>1232</v>
      </c>
      <c r="F155" s="146" t="s">
        <v>1233</v>
      </c>
      <c r="G155" s="147" t="s">
        <v>254</v>
      </c>
      <c r="H155" s="148">
        <v>1</v>
      </c>
      <c r="I155" s="149"/>
      <c r="J155" s="150">
        <f t="shared" ref="J155:J164" si="10">ROUND(I155*H155,2)</f>
        <v>0</v>
      </c>
      <c r="K155" s="151"/>
      <c r="L155" s="32"/>
      <c r="M155" s="152" t="s">
        <v>1</v>
      </c>
      <c r="N155" s="153" t="s">
        <v>41</v>
      </c>
      <c r="P155" s="154">
        <f t="shared" ref="P155:P164" si="11">O155*H155</f>
        <v>0</v>
      </c>
      <c r="Q155" s="154">
        <v>0</v>
      </c>
      <c r="R155" s="154">
        <f t="shared" ref="R155:R164" si="12">Q155*H155</f>
        <v>0</v>
      </c>
      <c r="S155" s="154">
        <v>0</v>
      </c>
      <c r="T155" s="155">
        <f t="shared" ref="T155:T164" si="13">S155*H155</f>
        <v>0</v>
      </c>
      <c r="AR155" s="156" t="s">
        <v>301</v>
      </c>
      <c r="AT155" s="156" t="s">
        <v>147</v>
      </c>
      <c r="AU155" s="156" t="s">
        <v>91</v>
      </c>
      <c r="AY155" s="17" t="s">
        <v>144</v>
      </c>
      <c r="BE155" s="157">
        <f t="shared" ref="BE155:BE164" si="14">IF(N155="základná",J155,0)</f>
        <v>0</v>
      </c>
      <c r="BF155" s="157">
        <f t="shared" ref="BF155:BF164" si="15">IF(N155="znížená",J155,0)</f>
        <v>0</v>
      </c>
      <c r="BG155" s="157">
        <f t="shared" ref="BG155:BG164" si="16">IF(N155="zákl. prenesená",J155,0)</f>
        <v>0</v>
      </c>
      <c r="BH155" s="157">
        <f t="shared" ref="BH155:BH164" si="17">IF(N155="zníž. prenesená",J155,0)</f>
        <v>0</v>
      </c>
      <c r="BI155" s="157">
        <f t="shared" ref="BI155:BI164" si="18">IF(N155="nulová",J155,0)</f>
        <v>0</v>
      </c>
      <c r="BJ155" s="17" t="s">
        <v>91</v>
      </c>
      <c r="BK155" s="157">
        <f t="shared" ref="BK155:BK164" si="19">ROUND(I155*H155,2)</f>
        <v>0</v>
      </c>
      <c r="BL155" s="17" t="s">
        <v>301</v>
      </c>
      <c r="BM155" s="156" t="s">
        <v>1234</v>
      </c>
    </row>
    <row r="156" spans="2:65" s="1" customFormat="1" ht="24.15" customHeight="1">
      <c r="B156" s="143"/>
      <c r="C156" s="144" t="s">
        <v>585</v>
      </c>
      <c r="D156" s="144" t="s">
        <v>147</v>
      </c>
      <c r="E156" s="145" t="s">
        <v>1235</v>
      </c>
      <c r="F156" s="146" t="s">
        <v>1236</v>
      </c>
      <c r="G156" s="147" t="s">
        <v>269</v>
      </c>
      <c r="H156" s="148">
        <v>5</v>
      </c>
      <c r="I156" s="149"/>
      <c r="J156" s="150">
        <f t="shared" si="10"/>
        <v>0</v>
      </c>
      <c r="K156" s="151"/>
      <c r="L156" s="32"/>
      <c r="M156" s="152" t="s">
        <v>1</v>
      </c>
      <c r="N156" s="153" t="s">
        <v>41</v>
      </c>
      <c r="P156" s="154">
        <f t="shared" si="11"/>
        <v>0</v>
      </c>
      <c r="Q156" s="154">
        <v>0</v>
      </c>
      <c r="R156" s="154">
        <f t="shared" si="12"/>
        <v>0</v>
      </c>
      <c r="S156" s="154">
        <v>0</v>
      </c>
      <c r="T156" s="155">
        <f t="shared" si="13"/>
        <v>0</v>
      </c>
      <c r="AR156" s="156" t="s">
        <v>301</v>
      </c>
      <c r="AT156" s="156" t="s">
        <v>147</v>
      </c>
      <c r="AU156" s="156" t="s">
        <v>91</v>
      </c>
      <c r="AY156" s="17" t="s">
        <v>144</v>
      </c>
      <c r="BE156" s="157">
        <f t="shared" si="14"/>
        <v>0</v>
      </c>
      <c r="BF156" s="157">
        <f t="shared" si="15"/>
        <v>0</v>
      </c>
      <c r="BG156" s="157">
        <f t="shared" si="16"/>
        <v>0</v>
      </c>
      <c r="BH156" s="157">
        <f t="shared" si="17"/>
        <v>0</v>
      </c>
      <c r="BI156" s="157">
        <f t="shared" si="18"/>
        <v>0</v>
      </c>
      <c r="BJ156" s="17" t="s">
        <v>91</v>
      </c>
      <c r="BK156" s="157">
        <f t="shared" si="19"/>
        <v>0</v>
      </c>
      <c r="BL156" s="17" t="s">
        <v>301</v>
      </c>
      <c r="BM156" s="156" t="s">
        <v>1237</v>
      </c>
    </row>
    <row r="157" spans="2:65" s="1" customFormat="1" ht="24.15" customHeight="1">
      <c r="B157" s="143"/>
      <c r="C157" s="144" t="s">
        <v>7</v>
      </c>
      <c r="D157" s="144" t="s">
        <v>147</v>
      </c>
      <c r="E157" s="145" t="s">
        <v>1238</v>
      </c>
      <c r="F157" s="146" t="s">
        <v>1239</v>
      </c>
      <c r="G157" s="147" t="s">
        <v>269</v>
      </c>
      <c r="H157" s="148">
        <v>10</v>
      </c>
      <c r="I157" s="149"/>
      <c r="J157" s="150">
        <f t="shared" si="10"/>
        <v>0</v>
      </c>
      <c r="K157" s="151"/>
      <c r="L157" s="32"/>
      <c r="M157" s="152" t="s">
        <v>1</v>
      </c>
      <c r="N157" s="153" t="s">
        <v>41</v>
      </c>
      <c r="P157" s="154">
        <f t="shared" si="11"/>
        <v>0</v>
      </c>
      <c r="Q157" s="154">
        <v>0</v>
      </c>
      <c r="R157" s="154">
        <f t="shared" si="12"/>
        <v>0</v>
      </c>
      <c r="S157" s="154">
        <v>0</v>
      </c>
      <c r="T157" s="155">
        <f t="shared" si="13"/>
        <v>0</v>
      </c>
      <c r="AR157" s="156" t="s">
        <v>301</v>
      </c>
      <c r="AT157" s="156" t="s">
        <v>147</v>
      </c>
      <c r="AU157" s="156" t="s">
        <v>91</v>
      </c>
      <c r="AY157" s="17" t="s">
        <v>144</v>
      </c>
      <c r="BE157" s="157">
        <f t="shared" si="14"/>
        <v>0</v>
      </c>
      <c r="BF157" s="157">
        <f t="shared" si="15"/>
        <v>0</v>
      </c>
      <c r="BG157" s="157">
        <f t="shared" si="16"/>
        <v>0</v>
      </c>
      <c r="BH157" s="157">
        <f t="shared" si="17"/>
        <v>0</v>
      </c>
      <c r="BI157" s="157">
        <f t="shared" si="18"/>
        <v>0</v>
      </c>
      <c r="BJ157" s="17" t="s">
        <v>91</v>
      </c>
      <c r="BK157" s="157">
        <f t="shared" si="19"/>
        <v>0</v>
      </c>
      <c r="BL157" s="17" t="s">
        <v>301</v>
      </c>
      <c r="BM157" s="156" t="s">
        <v>1240</v>
      </c>
    </row>
    <row r="158" spans="2:65" s="1" customFormat="1" ht="21.75" customHeight="1">
      <c r="B158" s="143"/>
      <c r="C158" s="179" t="s">
        <v>161</v>
      </c>
      <c r="D158" s="179" t="s">
        <v>240</v>
      </c>
      <c r="E158" s="180" t="s">
        <v>1241</v>
      </c>
      <c r="F158" s="181" t="s">
        <v>1242</v>
      </c>
      <c r="G158" s="182" t="s">
        <v>254</v>
      </c>
      <c r="H158" s="183">
        <v>8</v>
      </c>
      <c r="I158" s="184"/>
      <c r="J158" s="185">
        <f t="shared" si="10"/>
        <v>0</v>
      </c>
      <c r="K158" s="186"/>
      <c r="L158" s="187"/>
      <c r="M158" s="188" t="s">
        <v>1</v>
      </c>
      <c r="N158" s="189" t="s">
        <v>41</v>
      </c>
      <c r="P158" s="154">
        <f t="shared" si="11"/>
        <v>0</v>
      </c>
      <c r="Q158" s="154">
        <v>0</v>
      </c>
      <c r="R158" s="154">
        <f t="shared" si="12"/>
        <v>0</v>
      </c>
      <c r="S158" s="154">
        <v>0</v>
      </c>
      <c r="T158" s="155">
        <f t="shared" si="13"/>
        <v>0</v>
      </c>
      <c r="AR158" s="156" t="s">
        <v>323</v>
      </c>
      <c r="AT158" s="156" t="s">
        <v>240</v>
      </c>
      <c r="AU158" s="156" t="s">
        <v>91</v>
      </c>
      <c r="AY158" s="17" t="s">
        <v>144</v>
      </c>
      <c r="BE158" s="157">
        <f t="shared" si="14"/>
        <v>0</v>
      </c>
      <c r="BF158" s="157">
        <f t="shared" si="15"/>
        <v>0</v>
      </c>
      <c r="BG158" s="157">
        <f t="shared" si="16"/>
        <v>0</v>
      </c>
      <c r="BH158" s="157">
        <f t="shared" si="17"/>
        <v>0</v>
      </c>
      <c r="BI158" s="157">
        <f t="shared" si="18"/>
        <v>0</v>
      </c>
      <c r="BJ158" s="17" t="s">
        <v>91</v>
      </c>
      <c r="BK158" s="157">
        <f t="shared" si="19"/>
        <v>0</v>
      </c>
      <c r="BL158" s="17" t="s">
        <v>301</v>
      </c>
      <c r="BM158" s="156" t="s">
        <v>1243</v>
      </c>
    </row>
    <row r="159" spans="2:65" s="1" customFormat="1" ht="24.15" customHeight="1">
      <c r="B159" s="143"/>
      <c r="C159" s="144" t="s">
        <v>165</v>
      </c>
      <c r="D159" s="144" t="s">
        <v>147</v>
      </c>
      <c r="E159" s="145" t="s">
        <v>1244</v>
      </c>
      <c r="F159" s="146" t="s">
        <v>1245</v>
      </c>
      <c r="G159" s="147" t="s">
        <v>254</v>
      </c>
      <c r="H159" s="148">
        <v>1</v>
      </c>
      <c r="I159" s="149"/>
      <c r="J159" s="150">
        <f t="shared" si="10"/>
        <v>0</v>
      </c>
      <c r="K159" s="151"/>
      <c r="L159" s="32"/>
      <c r="M159" s="152" t="s">
        <v>1</v>
      </c>
      <c r="N159" s="153" t="s">
        <v>41</v>
      </c>
      <c r="P159" s="154">
        <f t="shared" si="11"/>
        <v>0</v>
      </c>
      <c r="Q159" s="154">
        <v>0</v>
      </c>
      <c r="R159" s="154">
        <f t="shared" si="12"/>
        <v>0</v>
      </c>
      <c r="S159" s="154">
        <v>0</v>
      </c>
      <c r="T159" s="155">
        <f t="shared" si="13"/>
        <v>0</v>
      </c>
      <c r="AR159" s="156" t="s">
        <v>301</v>
      </c>
      <c r="AT159" s="156" t="s">
        <v>147</v>
      </c>
      <c r="AU159" s="156" t="s">
        <v>91</v>
      </c>
      <c r="AY159" s="17" t="s">
        <v>144</v>
      </c>
      <c r="BE159" s="157">
        <f t="shared" si="14"/>
        <v>0</v>
      </c>
      <c r="BF159" s="157">
        <f t="shared" si="15"/>
        <v>0</v>
      </c>
      <c r="BG159" s="157">
        <f t="shared" si="16"/>
        <v>0</v>
      </c>
      <c r="BH159" s="157">
        <f t="shared" si="17"/>
        <v>0</v>
      </c>
      <c r="BI159" s="157">
        <f t="shared" si="18"/>
        <v>0</v>
      </c>
      <c r="BJ159" s="17" t="s">
        <v>91</v>
      </c>
      <c r="BK159" s="157">
        <f t="shared" si="19"/>
        <v>0</v>
      </c>
      <c r="BL159" s="17" t="s">
        <v>301</v>
      </c>
      <c r="BM159" s="156" t="s">
        <v>1246</v>
      </c>
    </row>
    <row r="160" spans="2:65" s="1" customFormat="1" ht="16.5" customHeight="1">
      <c r="B160" s="143"/>
      <c r="C160" s="179" t="s">
        <v>170</v>
      </c>
      <c r="D160" s="179" t="s">
        <v>240</v>
      </c>
      <c r="E160" s="180" t="s">
        <v>1247</v>
      </c>
      <c r="F160" s="181" t="s">
        <v>1248</v>
      </c>
      <c r="G160" s="182" t="s">
        <v>254</v>
      </c>
      <c r="H160" s="183">
        <v>1</v>
      </c>
      <c r="I160" s="184"/>
      <c r="J160" s="185">
        <f t="shared" si="10"/>
        <v>0</v>
      </c>
      <c r="K160" s="186"/>
      <c r="L160" s="187"/>
      <c r="M160" s="188" t="s">
        <v>1</v>
      </c>
      <c r="N160" s="189" t="s">
        <v>41</v>
      </c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AR160" s="156" t="s">
        <v>323</v>
      </c>
      <c r="AT160" s="156" t="s">
        <v>240</v>
      </c>
      <c r="AU160" s="156" t="s">
        <v>91</v>
      </c>
      <c r="AY160" s="17" t="s">
        <v>144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7" t="s">
        <v>91</v>
      </c>
      <c r="BK160" s="157">
        <f t="shared" si="19"/>
        <v>0</v>
      </c>
      <c r="BL160" s="17" t="s">
        <v>301</v>
      </c>
      <c r="BM160" s="156" t="s">
        <v>1249</v>
      </c>
    </row>
    <row r="161" spans="2:65" s="1" customFormat="1" ht="24.15" customHeight="1">
      <c r="B161" s="143"/>
      <c r="C161" s="144" t="s">
        <v>175</v>
      </c>
      <c r="D161" s="144" t="s">
        <v>147</v>
      </c>
      <c r="E161" s="145" t="s">
        <v>1250</v>
      </c>
      <c r="F161" s="146" t="s">
        <v>1251</v>
      </c>
      <c r="G161" s="147" t="s">
        <v>269</v>
      </c>
      <c r="H161" s="148">
        <v>15</v>
      </c>
      <c r="I161" s="149"/>
      <c r="J161" s="150">
        <f t="shared" si="10"/>
        <v>0</v>
      </c>
      <c r="K161" s="151"/>
      <c r="L161" s="32"/>
      <c r="M161" s="152" t="s">
        <v>1</v>
      </c>
      <c r="N161" s="153" t="s">
        <v>41</v>
      </c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AR161" s="156" t="s">
        <v>301</v>
      </c>
      <c r="AT161" s="156" t="s">
        <v>147</v>
      </c>
      <c r="AU161" s="156" t="s">
        <v>91</v>
      </c>
      <c r="AY161" s="17" t="s">
        <v>144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7" t="s">
        <v>91</v>
      </c>
      <c r="BK161" s="157">
        <f t="shared" si="19"/>
        <v>0</v>
      </c>
      <c r="BL161" s="17" t="s">
        <v>301</v>
      </c>
      <c r="BM161" s="156" t="s">
        <v>1252</v>
      </c>
    </row>
    <row r="162" spans="2:65" s="1" customFormat="1" ht="24.15" customHeight="1">
      <c r="B162" s="143"/>
      <c r="C162" s="144" t="s">
        <v>181</v>
      </c>
      <c r="D162" s="144" t="s">
        <v>147</v>
      </c>
      <c r="E162" s="145" t="s">
        <v>1253</v>
      </c>
      <c r="F162" s="146" t="s">
        <v>1254</v>
      </c>
      <c r="G162" s="147" t="s">
        <v>269</v>
      </c>
      <c r="H162" s="148">
        <v>15</v>
      </c>
      <c r="I162" s="149"/>
      <c r="J162" s="150">
        <f t="shared" si="10"/>
        <v>0</v>
      </c>
      <c r="K162" s="151"/>
      <c r="L162" s="32"/>
      <c r="M162" s="152" t="s">
        <v>1</v>
      </c>
      <c r="N162" s="153" t="s">
        <v>41</v>
      </c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AR162" s="156" t="s">
        <v>301</v>
      </c>
      <c r="AT162" s="156" t="s">
        <v>147</v>
      </c>
      <c r="AU162" s="156" t="s">
        <v>91</v>
      </c>
      <c r="AY162" s="17" t="s">
        <v>144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7" t="s">
        <v>91</v>
      </c>
      <c r="BK162" s="157">
        <f t="shared" si="19"/>
        <v>0</v>
      </c>
      <c r="BL162" s="17" t="s">
        <v>301</v>
      </c>
      <c r="BM162" s="156" t="s">
        <v>1255</v>
      </c>
    </row>
    <row r="163" spans="2:65" s="1" customFormat="1" ht="24.15" customHeight="1">
      <c r="B163" s="143"/>
      <c r="C163" s="144" t="s">
        <v>234</v>
      </c>
      <c r="D163" s="144" t="s">
        <v>147</v>
      </c>
      <c r="E163" s="145" t="s">
        <v>1256</v>
      </c>
      <c r="F163" s="146" t="s">
        <v>1257</v>
      </c>
      <c r="G163" s="147" t="s">
        <v>1190</v>
      </c>
      <c r="H163" s="205"/>
      <c r="I163" s="149"/>
      <c r="J163" s="150">
        <f t="shared" si="10"/>
        <v>0</v>
      </c>
      <c r="K163" s="151"/>
      <c r="L163" s="32"/>
      <c r="M163" s="152" t="s">
        <v>1</v>
      </c>
      <c r="N163" s="153" t="s">
        <v>41</v>
      </c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AR163" s="156" t="s">
        <v>301</v>
      </c>
      <c r="AT163" s="156" t="s">
        <v>147</v>
      </c>
      <c r="AU163" s="156" t="s">
        <v>91</v>
      </c>
      <c r="AY163" s="17" t="s">
        <v>144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7" t="s">
        <v>91</v>
      </c>
      <c r="BK163" s="157">
        <f t="shared" si="19"/>
        <v>0</v>
      </c>
      <c r="BL163" s="17" t="s">
        <v>301</v>
      </c>
      <c r="BM163" s="156" t="s">
        <v>1258</v>
      </c>
    </row>
    <row r="164" spans="2:65" s="1" customFormat="1" ht="16.5" customHeight="1">
      <c r="B164" s="143"/>
      <c r="C164" s="144" t="s">
        <v>611</v>
      </c>
      <c r="D164" s="144" t="s">
        <v>147</v>
      </c>
      <c r="E164" s="145" t="s">
        <v>1259</v>
      </c>
      <c r="F164" s="146" t="s">
        <v>1260</v>
      </c>
      <c r="G164" s="147" t="s">
        <v>1261</v>
      </c>
      <c r="H164" s="148">
        <v>1</v>
      </c>
      <c r="I164" s="149"/>
      <c r="J164" s="150">
        <f t="shared" si="10"/>
        <v>0</v>
      </c>
      <c r="K164" s="151"/>
      <c r="L164" s="32"/>
      <c r="M164" s="152" t="s">
        <v>1</v>
      </c>
      <c r="N164" s="153" t="s">
        <v>41</v>
      </c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AR164" s="156" t="s">
        <v>301</v>
      </c>
      <c r="AT164" s="156" t="s">
        <v>147</v>
      </c>
      <c r="AU164" s="156" t="s">
        <v>91</v>
      </c>
      <c r="AY164" s="17" t="s">
        <v>144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7" t="s">
        <v>91</v>
      </c>
      <c r="BK164" s="157">
        <f t="shared" si="19"/>
        <v>0</v>
      </c>
      <c r="BL164" s="17" t="s">
        <v>301</v>
      </c>
      <c r="BM164" s="156" t="s">
        <v>1262</v>
      </c>
    </row>
    <row r="165" spans="2:65" s="11" customFormat="1" ht="22.75" customHeight="1">
      <c r="B165" s="131"/>
      <c r="D165" s="132" t="s">
        <v>74</v>
      </c>
      <c r="E165" s="141" t="s">
        <v>1263</v>
      </c>
      <c r="F165" s="141" t="s">
        <v>1264</v>
      </c>
      <c r="I165" s="134"/>
      <c r="J165" s="142">
        <f>BK165</f>
        <v>0</v>
      </c>
      <c r="L165" s="131"/>
      <c r="M165" s="136"/>
      <c r="P165" s="137">
        <f>SUM(P166:P190)</f>
        <v>0</v>
      </c>
      <c r="R165" s="137">
        <f>SUM(R166:R190)</f>
        <v>0</v>
      </c>
      <c r="T165" s="138">
        <f>SUM(T166:T190)</f>
        <v>0</v>
      </c>
      <c r="AR165" s="132" t="s">
        <v>91</v>
      </c>
      <c r="AT165" s="139" t="s">
        <v>74</v>
      </c>
      <c r="AU165" s="139" t="s">
        <v>83</v>
      </c>
      <c r="AY165" s="132" t="s">
        <v>144</v>
      </c>
      <c r="BK165" s="140">
        <f>SUM(BK166:BK190)</f>
        <v>0</v>
      </c>
    </row>
    <row r="166" spans="2:65" s="1" customFormat="1" ht="37.75" customHeight="1">
      <c r="B166" s="143"/>
      <c r="C166" s="144" t="s">
        <v>239</v>
      </c>
      <c r="D166" s="144" t="s">
        <v>147</v>
      </c>
      <c r="E166" s="145" t="s">
        <v>1265</v>
      </c>
      <c r="F166" s="146" t="s">
        <v>1266</v>
      </c>
      <c r="G166" s="147" t="s">
        <v>1267</v>
      </c>
      <c r="H166" s="148">
        <v>2</v>
      </c>
      <c r="I166" s="149"/>
      <c r="J166" s="150">
        <f t="shared" ref="J166:J190" si="20">ROUND(I166*H166,2)</f>
        <v>0</v>
      </c>
      <c r="K166" s="151"/>
      <c r="L166" s="32"/>
      <c r="M166" s="152" t="s">
        <v>1</v>
      </c>
      <c r="N166" s="153" t="s">
        <v>41</v>
      </c>
      <c r="P166" s="154">
        <f t="shared" ref="P166:P190" si="21">O166*H166</f>
        <v>0</v>
      </c>
      <c r="Q166" s="154">
        <v>0</v>
      </c>
      <c r="R166" s="154">
        <f t="shared" ref="R166:R190" si="22">Q166*H166</f>
        <v>0</v>
      </c>
      <c r="S166" s="154">
        <v>0</v>
      </c>
      <c r="T166" s="155">
        <f t="shared" ref="T166:T190" si="23">S166*H166</f>
        <v>0</v>
      </c>
      <c r="AR166" s="156" t="s">
        <v>301</v>
      </c>
      <c r="AT166" s="156" t="s">
        <v>147</v>
      </c>
      <c r="AU166" s="156" t="s">
        <v>91</v>
      </c>
      <c r="AY166" s="17" t="s">
        <v>144</v>
      </c>
      <c r="BE166" s="157">
        <f t="shared" ref="BE166:BE190" si="24">IF(N166="základná",J166,0)</f>
        <v>0</v>
      </c>
      <c r="BF166" s="157">
        <f t="shared" ref="BF166:BF190" si="25">IF(N166="znížená",J166,0)</f>
        <v>0</v>
      </c>
      <c r="BG166" s="157">
        <f t="shared" ref="BG166:BG190" si="26">IF(N166="zákl. prenesená",J166,0)</f>
        <v>0</v>
      </c>
      <c r="BH166" s="157">
        <f t="shared" ref="BH166:BH190" si="27">IF(N166="zníž. prenesená",J166,0)</f>
        <v>0</v>
      </c>
      <c r="BI166" s="157">
        <f t="shared" ref="BI166:BI190" si="28">IF(N166="nulová",J166,0)</f>
        <v>0</v>
      </c>
      <c r="BJ166" s="17" t="s">
        <v>91</v>
      </c>
      <c r="BK166" s="157">
        <f t="shared" ref="BK166:BK190" si="29">ROUND(I166*H166,2)</f>
        <v>0</v>
      </c>
      <c r="BL166" s="17" t="s">
        <v>301</v>
      </c>
      <c r="BM166" s="156" t="s">
        <v>1268</v>
      </c>
    </row>
    <row r="167" spans="2:65" s="1" customFormat="1" ht="24.15" customHeight="1">
      <c r="B167" s="143"/>
      <c r="C167" s="179" t="s">
        <v>323</v>
      </c>
      <c r="D167" s="179" t="s">
        <v>240</v>
      </c>
      <c r="E167" s="180" t="s">
        <v>1269</v>
      </c>
      <c r="F167" s="181" t="s">
        <v>1270</v>
      </c>
      <c r="G167" s="182" t="s">
        <v>254</v>
      </c>
      <c r="H167" s="183">
        <v>2</v>
      </c>
      <c r="I167" s="184"/>
      <c r="J167" s="185">
        <f t="shared" si="20"/>
        <v>0</v>
      </c>
      <c r="K167" s="186"/>
      <c r="L167" s="187"/>
      <c r="M167" s="188" t="s">
        <v>1</v>
      </c>
      <c r="N167" s="189" t="s">
        <v>41</v>
      </c>
      <c r="P167" s="154">
        <f t="shared" si="21"/>
        <v>0</v>
      </c>
      <c r="Q167" s="154">
        <v>0</v>
      </c>
      <c r="R167" s="154">
        <f t="shared" si="22"/>
        <v>0</v>
      </c>
      <c r="S167" s="154">
        <v>0</v>
      </c>
      <c r="T167" s="155">
        <f t="shared" si="23"/>
        <v>0</v>
      </c>
      <c r="AR167" s="156" t="s">
        <v>323</v>
      </c>
      <c r="AT167" s="156" t="s">
        <v>240</v>
      </c>
      <c r="AU167" s="156" t="s">
        <v>91</v>
      </c>
      <c r="AY167" s="17" t="s">
        <v>144</v>
      </c>
      <c r="BE167" s="157">
        <f t="shared" si="24"/>
        <v>0</v>
      </c>
      <c r="BF167" s="157">
        <f t="shared" si="25"/>
        <v>0</v>
      </c>
      <c r="BG167" s="157">
        <f t="shared" si="26"/>
        <v>0</v>
      </c>
      <c r="BH167" s="157">
        <f t="shared" si="27"/>
        <v>0</v>
      </c>
      <c r="BI167" s="157">
        <f t="shared" si="28"/>
        <v>0</v>
      </c>
      <c r="BJ167" s="17" t="s">
        <v>91</v>
      </c>
      <c r="BK167" s="157">
        <f t="shared" si="29"/>
        <v>0</v>
      </c>
      <c r="BL167" s="17" t="s">
        <v>301</v>
      </c>
      <c r="BM167" s="156" t="s">
        <v>1271</v>
      </c>
    </row>
    <row r="168" spans="2:65" s="1" customFormat="1" ht="21.75" customHeight="1">
      <c r="B168" s="143"/>
      <c r="C168" s="144" t="s">
        <v>309</v>
      </c>
      <c r="D168" s="144" t="s">
        <v>147</v>
      </c>
      <c r="E168" s="145" t="s">
        <v>1272</v>
      </c>
      <c r="F168" s="146" t="s">
        <v>1273</v>
      </c>
      <c r="G168" s="147" t="s">
        <v>254</v>
      </c>
      <c r="H168" s="148">
        <v>2</v>
      </c>
      <c r="I168" s="149"/>
      <c r="J168" s="150">
        <f t="shared" si="20"/>
        <v>0</v>
      </c>
      <c r="K168" s="151"/>
      <c r="L168" s="32"/>
      <c r="M168" s="152" t="s">
        <v>1</v>
      </c>
      <c r="N168" s="153" t="s">
        <v>41</v>
      </c>
      <c r="P168" s="154">
        <f t="shared" si="21"/>
        <v>0</v>
      </c>
      <c r="Q168" s="154">
        <v>0</v>
      </c>
      <c r="R168" s="154">
        <f t="shared" si="22"/>
        <v>0</v>
      </c>
      <c r="S168" s="154">
        <v>0</v>
      </c>
      <c r="T168" s="155">
        <f t="shared" si="23"/>
        <v>0</v>
      </c>
      <c r="AR168" s="156" t="s">
        <v>301</v>
      </c>
      <c r="AT168" s="156" t="s">
        <v>147</v>
      </c>
      <c r="AU168" s="156" t="s">
        <v>91</v>
      </c>
      <c r="AY168" s="17" t="s">
        <v>144</v>
      </c>
      <c r="BE168" s="157">
        <f t="shared" si="24"/>
        <v>0</v>
      </c>
      <c r="BF168" s="157">
        <f t="shared" si="25"/>
        <v>0</v>
      </c>
      <c r="BG168" s="157">
        <f t="shared" si="26"/>
        <v>0</v>
      </c>
      <c r="BH168" s="157">
        <f t="shared" si="27"/>
        <v>0</v>
      </c>
      <c r="BI168" s="157">
        <f t="shared" si="28"/>
        <v>0</v>
      </c>
      <c r="BJ168" s="17" t="s">
        <v>91</v>
      </c>
      <c r="BK168" s="157">
        <f t="shared" si="29"/>
        <v>0</v>
      </c>
      <c r="BL168" s="17" t="s">
        <v>301</v>
      </c>
      <c r="BM168" s="156" t="s">
        <v>1274</v>
      </c>
    </row>
    <row r="169" spans="2:65" s="1" customFormat="1" ht="33" customHeight="1">
      <c r="B169" s="143"/>
      <c r="C169" s="179" t="s">
        <v>245</v>
      </c>
      <c r="D169" s="179" t="s">
        <v>240</v>
      </c>
      <c r="E169" s="180" t="s">
        <v>1275</v>
      </c>
      <c r="F169" s="181" t="s">
        <v>1276</v>
      </c>
      <c r="G169" s="182" t="s">
        <v>254</v>
      </c>
      <c r="H169" s="183">
        <v>2</v>
      </c>
      <c r="I169" s="184"/>
      <c r="J169" s="185">
        <f t="shared" si="20"/>
        <v>0</v>
      </c>
      <c r="K169" s="186"/>
      <c r="L169" s="187"/>
      <c r="M169" s="188" t="s">
        <v>1</v>
      </c>
      <c r="N169" s="189" t="s">
        <v>41</v>
      </c>
      <c r="P169" s="154">
        <f t="shared" si="21"/>
        <v>0</v>
      </c>
      <c r="Q169" s="154">
        <v>0</v>
      </c>
      <c r="R169" s="154">
        <f t="shared" si="22"/>
        <v>0</v>
      </c>
      <c r="S169" s="154">
        <v>0</v>
      </c>
      <c r="T169" s="155">
        <f t="shared" si="23"/>
        <v>0</v>
      </c>
      <c r="AR169" s="156" t="s">
        <v>323</v>
      </c>
      <c r="AT169" s="156" t="s">
        <v>240</v>
      </c>
      <c r="AU169" s="156" t="s">
        <v>91</v>
      </c>
      <c r="AY169" s="17" t="s">
        <v>144</v>
      </c>
      <c r="BE169" s="157">
        <f t="shared" si="24"/>
        <v>0</v>
      </c>
      <c r="BF169" s="157">
        <f t="shared" si="25"/>
        <v>0</v>
      </c>
      <c r="BG169" s="157">
        <f t="shared" si="26"/>
        <v>0</v>
      </c>
      <c r="BH169" s="157">
        <f t="shared" si="27"/>
        <v>0</v>
      </c>
      <c r="BI169" s="157">
        <f t="shared" si="28"/>
        <v>0</v>
      </c>
      <c r="BJ169" s="17" t="s">
        <v>91</v>
      </c>
      <c r="BK169" s="157">
        <f t="shared" si="29"/>
        <v>0</v>
      </c>
      <c r="BL169" s="17" t="s">
        <v>301</v>
      </c>
      <c r="BM169" s="156" t="s">
        <v>1277</v>
      </c>
    </row>
    <row r="170" spans="2:65" s="1" customFormat="1" ht="24.15" customHeight="1">
      <c r="B170" s="143"/>
      <c r="C170" s="144" t="s">
        <v>251</v>
      </c>
      <c r="D170" s="144" t="s">
        <v>147</v>
      </c>
      <c r="E170" s="145" t="s">
        <v>1278</v>
      </c>
      <c r="F170" s="146" t="s">
        <v>1279</v>
      </c>
      <c r="G170" s="147" t="s">
        <v>254</v>
      </c>
      <c r="H170" s="148">
        <v>3</v>
      </c>
      <c r="I170" s="149"/>
      <c r="J170" s="150">
        <f t="shared" si="20"/>
        <v>0</v>
      </c>
      <c r="K170" s="151"/>
      <c r="L170" s="32"/>
      <c r="M170" s="152" t="s">
        <v>1</v>
      </c>
      <c r="N170" s="153" t="s">
        <v>41</v>
      </c>
      <c r="P170" s="154">
        <f t="shared" si="21"/>
        <v>0</v>
      </c>
      <c r="Q170" s="154">
        <v>0</v>
      </c>
      <c r="R170" s="154">
        <f t="shared" si="22"/>
        <v>0</v>
      </c>
      <c r="S170" s="154">
        <v>0</v>
      </c>
      <c r="T170" s="155">
        <f t="shared" si="23"/>
        <v>0</v>
      </c>
      <c r="AR170" s="156" t="s">
        <v>301</v>
      </c>
      <c r="AT170" s="156" t="s">
        <v>147</v>
      </c>
      <c r="AU170" s="156" t="s">
        <v>91</v>
      </c>
      <c r="AY170" s="17" t="s">
        <v>144</v>
      </c>
      <c r="BE170" s="157">
        <f t="shared" si="24"/>
        <v>0</v>
      </c>
      <c r="BF170" s="157">
        <f t="shared" si="25"/>
        <v>0</v>
      </c>
      <c r="BG170" s="157">
        <f t="shared" si="26"/>
        <v>0</v>
      </c>
      <c r="BH170" s="157">
        <f t="shared" si="27"/>
        <v>0</v>
      </c>
      <c r="BI170" s="157">
        <f t="shared" si="28"/>
        <v>0</v>
      </c>
      <c r="BJ170" s="17" t="s">
        <v>91</v>
      </c>
      <c r="BK170" s="157">
        <f t="shared" si="29"/>
        <v>0</v>
      </c>
      <c r="BL170" s="17" t="s">
        <v>301</v>
      </c>
      <c r="BM170" s="156" t="s">
        <v>1280</v>
      </c>
    </row>
    <row r="171" spans="2:65" s="1" customFormat="1" ht="24.15" customHeight="1">
      <c r="B171" s="143"/>
      <c r="C171" s="179" t="s">
        <v>423</v>
      </c>
      <c r="D171" s="179" t="s">
        <v>240</v>
      </c>
      <c r="E171" s="180" t="s">
        <v>1281</v>
      </c>
      <c r="F171" s="181" t="s">
        <v>1282</v>
      </c>
      <c r="G171" s="182" t="s">
        <v>254</v>
      </c>
      <c r="H171" s="183">
        <v>3</v>
      </c>
      <c r="I171" s="184"/>
      <c r="J171" s="185">
        <f t="shared" si="20"/>
        <v>0</v>
      </c>
      <c r="K171" s="186"/>
      <c r="L171" s="187"/>
      <c r="M171" s="188" t="s">
        <v>1</v>
      </c>
      <c r="N171" s="189" t="s">
        <v>41</v>
      </c>
      <c r="P171" s="154">
        <f t="shared" si="21"/>
        <v>0</v>
      </c>
      <c r="Q171" s="154">
        <v>0</v>
      </c>
      <c r="R171" s="154">
        <f t="shared" si="22"/>
        <v>0</v>
      </c>
      <c r="S171" s="154">
        <v>0</v>
      </c>
      <c r="T171" s="155">
        <f t="shared" si="23"/>
        <v>0</v>
      </c>
      <c r="AR171" s="156" t="s">
        <v>323</v>
      </c>
      <c r="AT171" s="156" t="s">
        <v>240</v>
      </c>
      <c r="AU171" s="156" t="s">
        <v>91</v>
      </c>
      <c r="AY171" s="17" t="s">
        <v>144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7" t="s">
        <v>91</v>
      </c>
      <c r="BK171" s="157">
        <f t="shared" si="29"/>
        <v>0</v>
      </c>
      <c r="BL171" s="17" t="s">
        <v>301</v>
      </c>
      <c r="BM171" s="156" t="s">
        <v>1283</v>
      </c>
    </row>
    <row r="172" spans="2:65" s="1" customFormat="1" ht="16.5" customHeight="1">
      <c r="B172" s="143"/>
      <c r="C172" s="144" t="s">
        <v>437</v>
      </c>
      <c r="D172" s="144" t="s">
        <v>147</v>
      </c>
      <c r="E172" s="145" t="s">
        <v>1284</v>
      </c>
      <c r="F172" s="146" t="s">
        <v>1285</v>
      </c>
      <c r="G172" s="147" t="s">
        <v>254</v>
      </c>
      <c r="H172" s="148">
        <v>2</v>
      </c>
      <c r="I172" s="149"/>
      <c r="J172" s="150">
        <f t="shared" si="20"/>
        <v>0</v>
      </c>
      <c r="K172" s="151"/>
      <c r="L172" s="32"/>
      <c r="M172" s="152" t="s">
        <v>1</v>
      </c>
      <c r="N172" s="153" t="s">
        <v>41</v>
      </c>
      <c r="P172" s="154">
        <f t="shared" si="21"/>
        <v>0</v>
      </c>
      <c r="Q172" s="154">
        <v>0</v>
      </c>
      <c r="R172" s="154">
        <f t="shared" si="22"/>
        <v>0</v>
      </c>
      <c r="S172" s="154">
        <v>0</v>
      </c>
      <c r="T172" s="155">
        <f t="shared" si="23"/>
        <v>0</v>
      </c>
      <c r="AR172" s="156" t="s">
        <v>301</v>
      </c>
      <c r="AT172" s="156" t="s">
        <v>147</v>
      </c>
      <c r="AU172" s="156" t="s">
        <v>91</v>
      </c>
      <c r="AY172" s="17" t="s">
        <v>144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7" t="s">
        <v>91</v>
      </c>
      <c r="BK172" s="157">
        <f t="shared" si="29"/>
        <v>0</v>
      </c>
      <c r="BL172" s="17" t="s">
        <v>301</v>
      </c>
      <c r="BM172" s="156" t="s">
        <v>1286</v>
      </c>
    </row>
    <row r="173" spans="2:65" s="1" customFormat="1" ht="24.15" customHeight="1">
      <c r="B173" s="143"/>
      <c r="C173" s="179" t="s">
        <v>401</v>
      </c>
      <c r="D173" s="179" t="s">
        <v>240</v>
      </c>
      <c r="E173" s="180" t="s">
        <v>1287</v>
      </c>
      <c r="F173" s="181" t="s">
        <v>1288</v>
      </c>
      <c r="G173" s="182" t="s">
        <v>254</v>
      </c>
      <c r="H173" s="183">
        <v>2</v>
      </c>
      <c r="I173" s="184"/>
      <c r="J173" s="185">
        <f t="shared" si="20"/>
        <v>0</v>
      </c>
      <c r="K173" s="186"/>
      <c r="L173" s="187"/>
      <c r="M173" s="188" t="s">
        <v>1</v>
      </c>
      <c r="N173" s="189" t="s">
        <v>41</v>
      </c>
      <c r="P173" s="154">
        <f t="shared" si="21"/>
        <v>0</v>
      </c>
      <c r="Q173" s="154">
        <v>0</v>
      </c>
      <c r="R173" s="154">
        <f t="shared" si="22"/>
        <v>0</v>
      </c>
      <c r="S173" s="154">
        <v>0</v>
      </c>
      <c r="T173" s="155">
        <f t="shared" si="23"/>
        <v>0</v>
      </c>
      <c r="AR173" s="156" t="s">
        <v>323</v>
      </c>
      <c r="AT173" s="156" t="s">
        <v>240</v>
      </c>
      <c r="AU173" s="156" t="s">
        <v>91</v>
      </c>
      <c r="AY173" s="17" t="s">
        <v>144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7" t="s">
        <v>91</v>
      </c>
      <c r="BK173" s="157">
        <f t="shared" si="29"/>
        <v>0</v>
      </c>
      <c r="BL173" s="17" t="s">
        <v>301</v>
      </c>
      <c r="BM173" s="156" t="s">
        <v>1289</v>
      </c>
    </row>
    <row r="174" spans="2:65" s="1" customFormat="1" ht="24.15" customHeight="1">
      <c r="B174" s="143"/>
      <c r="C174" s="144" t="s">
        <v>192</v>
      </c>
      <c r="D174" s="144" t="s">
        <v>147</v>
      </c>
      <c r="E174" s="145" t="s">
        <v>1290</v>
      </c>
      <c r="F174" s="146" t="s">
        <v>1291</v>
      </c>
      <c r="G174" s="147" t="s">
        <v>254</v>
      </c>
      <c r="H174" s="148">
        <v>1</v>
      </c>
      <c r="I174" s="149"/>
      <c r="J174" s="150">
        <f t="shared" si="20"/>
        <v>0</v>
      </c>
      <c r="K174" s="151"/>
      <c r="L174" s="32"/>
      <c r="M174" s="152" t="s">
        <v>1</v>
      </c>
      <c r="N174" s="153" t="s">
        <v>41</v>
      </c>
      <c r="P174" s="154">
        <f t="shared" si="21"/>
        <v>0</v>
      </c>
      <c r="Q174" s="154">
        <v>0</v>
      </c>
      <c r="R174" s="154">
        <f t="shared" si="22"/>
        <v>0</v>
      </c>
      <c r="S174" s="154">
        <v>0</v>
      </c>
      <c r="T174" s="155">
        <f t="shared" si="23"/>
        <v>0</v>
      </c>
      <c r="AR174" s="156" t="s">
        <v>301</v>
      </c>
      <c r="AT174" s="156" t="s">
        <v>147</v>
      </c>
      <c r="AU174" s="156" t="s">
        <v>91</v>
      </c>
      <c r="AY174" s="17" t="s">
        <v>144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7" t="s">
        <v>91</v>
      </c>
      <c r="BK174" s="157">
        <f t="shared" si="29"/>
        <v>0</v>
      </c>
      <c r="BL174" s="17" t="s">
        <v>301</v>
      </c>
      <c r="BM174" s="156" t="s">
        <v>1292</v>
      </c>
    </row>
    <row r="175" spans="2:65" s="1" customFormat="1" ht="24.15" customHeight="1">
      <c r="B175" s="143"/>
      <c r="C175" s="179" t="s">
        <v>198</v>
      </c>
      <c r="D175" s="179" t="s">
        <v>240</v>
      </c>
      <c r="E175" s="180" t="s">
        <v>1293</v>
      </c>
      <c r="F175" s="181" t="s">
        <v>1294</v>
      </c>
      <c r="G175" s="182" t="s">
        <v>254</v>
      </c>
      <c r="H175" s="183">
        <v>1</v>
      </c>
      <c r="I175" s="184"/>
      <c r="J175" s="185">
        <f t="shared" si="20"/>
        <v>0</v>
      </c>
      <c r="K175" s="186"/>
      <c r="L175" s="187"/>
      <c r="M175" s="188" t="s">
        <v>1</v>
      </c>
      <c r="N175" s="189" t="s">
        <v>41</v>
      </c>
      <c r="P175" s="154">
        <f t="shared" si="21"/>
        <v>0</v>
      </c>
      <c r="Q175" s="154">
        <v>0</v>
      </c>
      <c r="R175" s="154">
        <f t="shared" si="22"/>
        <v>0</v>
      </c>
      <c r="S175" s="154">
        <v>0</v>
      </c>
      <c r="T175" s="155">
        <f t="shared" si="23"/>
        <v>0</v>
      </c>
      <c r="AR175" s="156" t="s">
        <v>323</v>
      </c>
      <c r="AT175" s="156" t="s">
        <v>240</v>
      </c>
      <c r="AU175" s="156" t="s">
        <v>91</v>
      </c>
      <c r="AY175" s="17" t="s">
        <v>144</v>
      </c>
      <c r="BE175" s="157">
        <f t="shared" si="24"/>
        <v>0</v>
      </c>
      <c r="BF175" s="157">
        <f t="shared" si="25"/>
        <v>0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7" t="s">
        <v>91</v>
      </c>
      <c r="BK175" s="157">
        <f t="shared" si="29"/>
        <v>0</v>
      </c>
      <c r="BL175" s="17" t="s">
        <v>301</v>
      </c>
      <c r="BM175" s="156" t="s">
        <v>1295</v>
      </c>
    </row>
    <row r="176" spans="2:65" s="1" customFormat="1" ht="16.5" customHeight="1">
      <c r="B176" s="143"/>
      <c r="C176" s="144" t="s">
        <v>204</v>
      </c>
      <c r="D176" s="144" t="s">
        <v>147</v>
      </c>
      <c r="E176" s="145" t="s">
        <v>1296</v>
      </c>
      <c r="F176" s="146" t="s">
        <v>1297</v>
      </c>
      <c r="G176" s="147" t="s">
        <v>254</v>
      </c>
      <c r="H176" s="148">
        <v>8</v>
      </c>
      <c r="I176" s="149"/>
      <c r="J176" s="150">
        <f t="shared" si="20"/>
        <v>0</v>
      </c>
      <c r="K176" s="151"/>
      <c r="L176" s="32"/>
      <c r="M176" s="152" t="s">
        <v>1</v>
      </c>
      <c r="N176" s="153" t="s">
        <v>41</v>
      </c>
      <c r="P176" s="154">
        <f t="shared" si="21"/>
        <v>0</v>
      </c>
      <c r="Q176" s="154">
        <v>0</v>
      </c>
      <c r="R176" s="154">
        <f t="shared" si="22"/>
        <v>0</v>
      </c>
      <c r="S176" s="154">
        <v>0</v>
      </c>
      <c r="T176" s="155">
        <f t="shared" si="23"/>
        <v>0</v>
      </c>
      <c r="AR176" s="156" t="s">
        <v>301</v>
      </c>
      <c r="AT176" s="156" t="s">
        <v>147</v>
      </c>
      <c r="AU176" s="156" t="s">
        <v>91</v>
      </c>
      <c r="AY176" s="17" t="s">
        <v>144</v>
      </c>
      <c r="BE176" s="157">
        <f t="shared" si="24"/>
        <v>0</v>
      </c>
      <c r="BF176" s="157">
        <f t="shared" si="25"/>
        <v>0</v>
      </c>
      <c r="BG176" s="157">
        <f t="shared" si="26"/>
        <v>0</v>
      </c>
      <c r="BH176" s="157">
        <f t="shared" si="27"/>
        <v>0</v>
      </c>
      <c r="BI176" s="157">
        <f t="shared" si="28"/>
        <v>0</v>
      </c>
      <c r="BJ176" s="17" t="s">
        <v>91</v>
      </c>
      <c r="BK176" s="157">
        <f t="shared" si="29"/>
        <v>0</v>
      </c>
      <c r="BL176" s="17" t="s">
        <v>301</v>
      </c>
      <c r="BM176" s="156" t="s">
        <v>1298</v>
      </c>
    </row>
    <row r="177" spans="2:65" s="1" customFormat="1" ht="24.15" customHeight="1">
      <c r="B177" s="143"/>
      <c r="C177" s="179" t="s">
        <v>208</v>
      </c>
      <c r="D177" s="179" t="s">
        <v>240</v>
      </c>
      <c r="E177" s="180" t="s">
        <v>1299</v>
      </c>
      <c r="F177" s="181" t="s">
        <v>1300</v>
      </c>
      <c r="G177" s="182" t="s">
        <v>254</v>
      </c>
      <c r="H177" s="183">
        <v>8</v>
      </c>
      <c r="I177" s="184"/>
      <c r="J177" s="185">
        <f t="shared" si="20"/>
        <v>0</v>
      </c>
      <c r="K177" s="186"/>
      <c r="L177" s="187"/>
      <c r="M177" s="188" t="s">
        <v>1</v>
      </c>
      <c r="N177" s="189" t="s">
        <v>41</v>
      </c>
      <c r="P177" s="154">
        <f t="shared" si="21"/>
        <v>0</v>
      </c>
      <c r="Q177" s="154">
        <v>0</v>
      </c>
      <c r="R177" s="154">
        <f t="shared" si="22"/>
        <v>0</v>
      </c>
      <c r="S177" s="154">
        <v>0</v>
      </c>
      <c r="T177" s="155">
        <f t="shared" si="23"/>
        <v>0</v>
      </c>
      <c r="AR177" s="156" t="s">
        <v>323</v>
      </c>
      <c r="AT177" s="156" t="s">
        <v>240</v>
      </c>
      <c r="AU177" s="156" t="s">
        <v>91</v>
      </c>
      <c r="AY177" s="17" t="s">
        <v>144</v>
      </c>
      <c r="BE177" s="157">
        <f t="shared" si="24"/>
        <v>0</v>
      </c>
      <c r="BF177" s="157">
        <f t="shared" si="25"/>
        <v>0</v>
      </c>
      <c r="BG177" s="157">
        <f t="shared" si="26"/>
        <v>0</v>
      </c>
      <c r="BH177" s="157">
        <f t="shared" si="27"/>
        <v>0</v>
      </c>
      <c r="BI177" s="157">
        <f t="shared" si="28"/>
        <v>0</v>
      </c>
      <c r="BJ177" s="17" t="s">
        <v>91</v>
      </c>
      <c r="BK177" s="157">
        <f t="shared" si="29"/>
        <v>0</v>
      </c>
      <c r="BL177" s="17" t="s">
        <v>301</v>
      </c>
      <c r="BM177" s="156" t="s">
        <v>1301</v>
      </c>
    </row>
    <row r="178" spans="2:65" s="1" customFormat="1" ht="33" customHeight="1">
      <c r="B178" s="143"/>
      <c r="C178" s="144" t="s">
        <v>447</v>
      </c>
      <c r="D178" s="144" t="s">
        <v>147</v>
      </c>
      <c r="E178" s="145" t="s">
        <v>1302</v>
      </c>
      <c r="F178" s="146" t="s">
        <v>1303</v>
      </c>
      <c r="G178" s="147" t="s">
        <v>254</v>
      </c>
      <c r="H178" s="148">
        <v>1</v>
      </c>
      <c r="I178" s="149"/>
      <c r="J178" s="150">
        <f t="shared" si="20"/>
        <v>0</v>
      </c>
      <c r="K178" s="151"/>
      <c r="L178" s="32"/>
      <c r="M178" s="152" t="s">
        <v>1</v>
      </c>
      <c r="N178" s="153" t="s">
        <v>41</v>
      </c>
      <c r="P178" s="154">
        <f t="shared" si="21"/>
        <v>0</v>
      </c>
      <c r="Q178" s="154">
        <v>0</v>
      </c>
      <c r="R178" s="154">
        <f t="shared" si="22"/>
        <v>0</v>
      </c>
      <c r="S178" s="154">
        <v>0</v>
      </c>
      <c r="T178" s="155">
        <f t="shared" si="23"/>
        <v>0</v>
      </c>
      <c r="AR178" s="156" t="s">
        <v>301</v>
      </c>
      <c r="AT178" s="156" t="s">
        <v>147</v>
      </c>
      <c r="AU178" s="156" t="s">
        <v>91</v>
      </c>
      <c r="AY178" s="17" t="s">
        <v>144</v>
      </c>
      <c r="BE178" s="157">
        <f t="shared" si="24"/>
        <v>0</v>
      </c>
      <c r="BF178" s="157">
        <f t="shared" si="25"/>
        <v>0</v>
      </c>
      <c r="BG178" s="157">
        <f t="shared" si="26"/>
        <v>0</v>
      </c>
      <c r="BH178" s="157">
        <f t="shared" si="27"/>
        <v>0</v>
      </c>
      <c r="BI178" s="157">
        <f t="shared" si="28"/>
        <v>0</v>
      </c>
      <c r="BJ178" s="17" t="s">
        <v>91</v>
      </c>
      <c r="BK178" s="157">
        <f t="shared" si="29"/>
        <v>0</v>
      </c>
      <c r="BL178" s="17" t="s">
        <v>301</v>
      </c>
      <c r="BM178" s="156" t="s">
        <v>1304</v>
      </c>
    </row>
    <row r="179" spans="2:65" s="1" customFormat="1" ht="24.15" customHeight="1">
      <c r="B179" s="143"/>
      <c r="C179" s="179" t="s">
        <v>453</v>
      </c>
      <c r="D179" s="179" t="s">
        <v>240</v>
      </c>
      <c r="E179" s="180" t="s">
        <v>1305</v>
      </c>
      <c r="F179" s="181" t="s">
        <v>1306</v>
      </c>
      <c r="G179" s="182" t="s">
        <v>254</v>
      </c>
      <c r="H179" s="183">
        <v>1</v>
      </c>
      <c r="I179" s="184"/>
      <c r="J179" s="185">
        <f t="shared" si="20"/>
        <v>0</v>
      </c>
      <c r="K179" s="186"/>
      <c r="L179" s="187"/>
      <c r="M179" s="188" t="s">
        <v>1</v>
      </c>
      <c r="N179" s="189" t="s">
        <v>41</v>
      </c>
      <c r="P179" s="154">
        <f t="shared" si="21"/>
        <v>0</v>
      </c>
      <c r="Q179" s="154">
        <v>0</v>
      </c>
      <c r="R179" s="154">
        <f t="shared" si="22"/>
        <v>0</v>
      </c>
      <c r="S179" s="154">
        <v>0</v>
      </c>
      <c r="T179" s="155">
        <f t="shared" si="23"/>
        <v>0</v>
      </c>
      <c r="AR179" s="156" t="s">
        <v>323</v>
      </c>
      <c r="AT179" s="156" t="s">
        <v>240</v>
      </c>
      <c r="AU179" s="156" t="s">
        <v>91</v>
      </c>
      <c r="AY179" s="17" t="s">
        <v>144</v>
      </c>
      <c r="BE179" s="157">
        <f t="shared" si="24"/>
        <v>0</v>
      </c>
      <c r="BF179" s="157">
        <f t="shared" si="25"/>
        <v>0</v>
      </c>
      <c r="BG179" s="157">
        <f t="shared" si="26"/>
        <v>0</v>
      </c>
      <c r="BH179" s="157">
        <f t="shared" si="27"/>
        <v>0</v>
      </c>
      <c r="BI179" s="157">
        <f t="shared" si="28"/>
        <v>0</v>
      </c>
      <c r="BJ179" s="17" t="s">
        <v>91</v>
      </c>
      <c r="BK179" s="157">
        <f t="shared" si="29"/>
        <v>0</v>
      </c>
      <c r="BL179" s="17" t="s">
        <v>301</v>
      </c>
      <c r="BM179" s="156" t="s">
        <v>1307</v>
      </c>
    </row>
    <row r="180" spans="2:65" s="1" customFormat="1" ht="24.15" customHeight="1">
      <c r="B180" s="143"/>
      <c r="C180" s="144" t="s">
        <v>407</v>
      </c>
      <c r="D180" s="144" t="s">
        <v>147</v>
      </c>
      <c r="E180" s="145" t="s">
        <v>1308</v>
      </c>
      <c r="F180" s="146" t="s">
        <v>1309</v>
      </c>
      <c r="G180" s="147" t="s">
        <v>254</v>
      </c>
      <c r="H180" s="148">
        <v>3</v>
      </c>
      <c r="I180" s="149"/>
      <c r="J180" s="150">
        <f t="shared" si="20"/>
        <v>0</v>
      </c>
      <c r="K180" s="151"/>
      <c r="L180" s="32"/>
      <c r="M180" s="152" t="s">
        <v>1</v>
      </c>
      <c r="N180" s="153" t="s">
        <v>41</v>
      </c>
      <c r="P180" s="154">
        <f t="shared" si="21"/>
        <v>0</v>
      </c>
      <c r="Q180" s="154">
        <v>0</v>
      </c>
      <c r="R180" s="154">
        <f t="shared" si="22"/>
        <v>0</v>
      </c>
      <c r="S180" s="154">
        <v>0</v>
      </c>
      <c r="T180" s="155">
        <f t="shared" si="23"/>
        <v>0</v>
      </c>
      <c r="AR180" s="156" t="s">
        <v>301</v>
      </c>
      <c r="AT180" s="156" t="s">
        <v>147</v>
      </c>
      <c r="AU180" s="156" t="s">
        <v>91</v>
      </c>
      <c r="AY180" s="17" t="s">
        <v>144</v>
      </c>
      <c r="BE180" s="157">
        <f t="shared" si="24"/>
        <v>0</v>
      </c>
      <c r="BF180" s="157">
        <f t="shared" si="25"/>
        <v>0</v>
      </c>
      <c r="BG180" s="157">
        <f t="shared" si="26"/>
        <v>0</v>
      </c>
      <c r="BH180" s="157">
        <f t="shared" si="27"/>
        <v>0</v>
      </c>
      <c r="BI180" s="157">
        <f t="shared" si="28"/>
        <v>0</v>
      </c>
      <c r="BJ180" s="17" t="s">
        <v>91</v>
      </c>
      <c r="BK180" s="157">
        <f t="shared" si="29"/>
        <v>0</v>
      </c>
      <c r="BL180" s="17" t="s">
        <v>301</v>
      </c>
      <c r="BM180" s="156" t="s">
        <v>1310</v>
      </c>
    </row>
    <row r="181" spans="2:65" s="1" customFormat="1" ht="24.15" customHeight="1">
      <c r="B181" s="143"/>
      <c r="C181" s="179" t="s">
        <v>415</v>
      </c>
      <c r="D181" s="179" t="s">
        <v>240</v>
      </c>
      <c r="E181" s="180" t="s">
        <v>1311</v>
      </c>
      <c r="F181" s="181" t="s">
        <v>1312</v>
      </c>
      <c r="G181" s="182" t="s">
        <v>254</v>
      </c>
      <c r="H181" s="183">
        <v>2</v>
      </c>
      <c r="I181" s="184"/>
      <c r="J181" s="185">
        <f t="shared" si="20"/>
        <v>0</v>
      </c>
      <c r="K181" s="186"/>
      <c r="L181" s="187"/>
      <c r="M181" s="188" t="s">
        <v>1</v>
      </c>
      <c r="N181" s="189" t="s">
        <v>41</v>
      </c>
      <c r="P181" s="154">
        <f t="shared" si="21"/>
        <v>0</v>
      </c>
      <c r="Q181" s="154">
        <v>0</v>
      </c>
      <c r="R181" s="154">
        <f t="shared" si="22"/>
        <v>0</v>
      </c>
      <c r="S181" s="154">
        <v>0</v>
      </c>
      <c r="T181" s="155">
        <f t="shared" si="23"/>
        <v>0</v>
      </c>
      <c r="AR181" s="156" t="s">
        <v>323</v>
      </c>
      <c r="AT181" s="156" t="s">
        <v>240</v>
      </c>
      <c r="AU181" s="156" t="s">
        <v>91</v>
      </c>
      <c r="AY181" s="17" t="s">
        <v>144</v>
      </c>
      <c r="BE181" s="157">
        <f t="shared" si="24"/>
        <v>0</v>
      </c>
      <c r="BF181" s="157">
        <f t="shared" si="25"/>
        <v>0</v>
      </c>
      <c r="BG181" s="157">
        <f t="shared" si="26"/>
        <v>0</v>
      </c>
      <c r="BH181" s="157">
        <f t="shared" si="27"/>
        <v>0</v>
      </c>
      <c r="BI181" s="157">
        <f t="shared" si="28"/>
        <v>0</v>
      </c>
      <c r="BJ181" s="17" t="s">
        <v>91</v>
      </c>
      <c r="BK181" s="157">
        <f t="shared" si="29"/>
        <v>0</v>
      </c>
      <c r="BL181" s="17" t="s">
        <v>301</v>
      </c>
      <c r="BM181" s="156" t="s">
        <v>1313</v>
      </c>
    </row>
    <row r="182" spans="2:65" s="1" customFormat="1" ht="33" customHeight="1">
      <c r="B182" s="143"/>
      <c r="C182" s="144" t="s">
        <v>220</v>
      </c>
      <c r="D182" s="144" t="s">
        <v>147</v>
      </c>
      <c r="E182" s="145" t="s">
        <v>1314</v>
      </c>
      <c r="F182" s="146" t="s">
        <v>1315</v>
      </c>
      <c r="G182" s="147" t="s">
        <v>254</v>
      </c>
      <c r="H182" s="148">
        <v>3</v>
      </c>
      <c r="I182" s="149"/>
      <c r="J182" s="150">
        <f t="shared" si="20"/>
        <v>0</v>
      </c>
      <c r="K182" s="151"/>
      <c r="L182" s="32"/>
      <c r="M182" s="152" t="s">
        <v>1</v>
      </c>
      <c r="N182" s="153" t="s">
        <v>41</v>
      </c>
      <c r="P182" s="154">
        <f t="shared" si="21"/>
        <v>0</v>
      </c>
      <c r="Q182" s="154">
        <v>0</v>
      </c>
      <c r="R182" s="154">
        <f t="shared" si="22"/>
        <v>0</v>
      </c>
      <c r="S182" s="154">
        <v>0</v>
      </c>
      <c r="T182" s="155">
        <f t="shared" si="23"/>
        <v>0</v>
      </c>
      <c r="AR182" s="156" t="s">
        <v>301</v>
      </c>
      <c r="AT182" s="156" t="s">
        <v>147</v>
      </c>
      <c r="AU182" s="156" t="s">
        <v>91</v>
      </c>
      <c r="AY182" s="17" t="s">
        <v>144</v>
      </c>
      <c r="BE182" s="157">
        <f t="shared" si="24"/>
        <v>0</v>
      </c>
      <c r="BF182" s="157">
        <f t="shared" si="25"/>
        <v>0</v>
      </c>
      <c r="BG182" s="157">
        <f t="shared" si="26"/>
        <v>0</v>
      </c>
      <c r="BH182" s="157">
        <f t="shared" si="27"/>
        <v>0</v>
      </c>
      <c r="BI182" s="157">
        <f t="shared" si="28"/>
        <v>0</v>
      </c>
      <c r="BJ182" s="17" t="s">
        <v>91</v>
      </c>
      <c r="BK182" s="157">
        <f t="shared" si="29"/>
        <v>0</v>
      </c>
      <c r="BL182" s="17" t="s">
        <v>301</v>
      </c>
      <c r="BM182" s="156" t="s">
        <v>1316</v>
      </c>
    </row>
    <row r="183" spans="2:65" s="1" customFormat="1" ht="21.75" customHeight="1">
      <c r="B183" s="143"/>
      <c r="C183" s="179" t="s">
        <v>226</v>
      </c>
      <c r="D183" s="179" t="s">
        <v>240</v>
      </c>
      <c r="E183" s="180" t="s">
        <v>1317</v>
      </c>
      <c r="F183" s="181" t="s">
        <v>1318</v>
      </c>
      <c r="G183" s="182" t="s">
        <v>254</v>
      </c>
      <c r="H183" s="183">
        <v>3</v>
      </c>
      <c r="I183" s="184"/>
      <c r="J183" s="185">
        <f t="shared" si="20"/>
        <v>0</v>
      </c>
      <c r="K183" s="186"/>
      <c r="L183" s="187"/>
      <c r="M183" s="188" t="s">
        <v>1</v>
      </c>
      <c r="N183" s="189" t="s">
        <v>41</v>
      </c>
      <c r="P183" s="154">
        <f t="shared" si="21"/>
        <v>0</v>
      </c>
      <c r="Q183" s="154">
        <v>0</v>
      </c>
      <c r="R183" s="154">
        <f t="shared" si="22"/>
        <v>0</v>
      </c>
      <c r="S183" s="154">
        <v>0</v>
      </c>
      <c r="T183" s="155">
        <f t="shared" si="23"/>
        <v>0</v>
      </c>
      <c r="AR183" s="156" t="s">
        <v>323</v>
      </c>
      <c r="AT183" s="156" t="s">
        <v>240</v>
      </c>
      <c r="AU183" s="156" t="s">
        <v>91</v>
      </c>
      <c r="AY183" s="17" t="s">
        <v>144</v>
      </c>
      <c r="BE183" s="157">
        <f t="shared" si="24"/>
        <v>0</v>
      </c>
      <c r="BF183" s="157">
        <f t="shared" si="25"/>
        <v>0</v>
      </c>
      <c r="BG183" s="157">
        <f t="shared" si="26"/>
        <v>0</v>
      </c>
      <c r="BH183" s="157">
        <f t="shared" si="27"/>
        <v>0</v>
      </c>
      <c r="BI183" s="157">
        <f t="shared" si="28"/>
        <v>0</v>
      </c>
      <c r="BJ183" s="17" t="s">
        <v>91</v>
      </c>
      <c r="BK183" s="157">
        <f t="shared" si="29"/>
        <v>0</v>
      </c>
      <c r="BL183" s="17" t="s">
        <v>301</v>
      </c>
      <c r="BM183" s="156" t="s">
        <v>1319</v>
      </c>
    </row>
    <row r="184" spans="2:65" s="1" customFormat="1" ht="24.15" customHeight="1">
      <c r="B184" s="143"/>
      <c r="C184" s="144" t="s">
        <v>214</v>
      </c>
      <c r="D184" s="144" t="s">
        <v>147</v>
      </c>
      <c r="E184" s="145" t="s">
        <v>1320</v>
      </c>
      <c r="F184" s="146" t="s">
        <v>1321</v>
      </c>
      <c r="G184" s="147" t="s">
        <v>254</v>
      </c>
      <c r="H184" s="148">
        <v>1</v>
      </c>
      <c r="I184" s="149"/>
      <c r="J184" s="150">
        <f t="shared" si="20"/>
        <v>0</v>
      </c>
      <c r="K184" s="151"/>
      <c r="L184" s="32"/>
      <c r="M184" s="152" t="s">
        <v>1</v>
      </c>
      <c r="N184" s="153" t="s">
        <v>41</v>
      </c>
      <c r="P184" s="154">
        <f t="shared" si="21"/>
        <v>0</v>
      </c>
      <c r="Q184" s="154">
        <v>0</v>
      </c>
      <c r="R184" s="154">
        <f t="shared" si="22"/>
        <v>0</v>
      </c>
      <c r="S184" s="154">
        <v>0</v>
      </c>
      <c r="T184" s="155">
        <f t="shared" si="23"/>
        <v>0</v>
      </c>
      <c r="AR184" s="156" t="s">
        <v>301</v>
      </c>
      <c r="AT184" s="156" t="s">
        <v>147</v>
      </c>
      <c r="AU184" s="156" t="s">
        <v>91</v>
      </c>
      <c r="AY184" s="17" t="s">
        <v>144</v>
      </c>
      <c r="BE184" s="157">
        <f t="shared" si="24"/>
        <v>0</v>
      </c>
      <c r="BF184" s="157">
        <f t="shared" si="25"/>
        <v>0</v>
      </c>
      <c r="BG184" s="157">
        <f t="shared" si="26"/>
        <v>0</v>
      </c>
      <c r="BH184" s="157">
        <f t="shared" si="27"/>
        <v>0</v>
      </c>
      <c r="BI184" s="157">
        <f t="shared" si="28"/>
        <v>0</v>
      </c>
      <c r="BJ184" s="17" t="s">
        <v>91</v>
      </c>
      <c r="BK184" s="157">
        <f t="shared" si="29"/>
        <v>0</v>
      </c>
      <c r="BL184" s="17" t="s">
        <v>301</v>
      </c>
      <c r="BM184" s="156" t="s">
        <v>1322</v>
      </c>
    </row>
    <row r="185" spans="2:65" s="1" customFormat="1" ht="16.5" customHeight="1">
      <c r="B185" s="143"/>
      <c r="C185" s="179" t="s">
        <v>347</v>
      </c>
      <c r="D185" s="179" t="s">
        <v>240</v>
      </c>
      <c r="E185" s="180" t="s">
        <v>1323</v>
      </c>
      <c r="F185" s="181" t="s">
        <v>1324</v>
      </c>
      <c r="G185" s="182" t="s">
        <v>254</v>
      </c>
      <c r="H185" s="183">
        <v>3</v>
      </c>
      <c r="I185" s="184"/>
      <c r="J185" s="185">
        <f t="shared" si="20"/>
        <v>0</v>
      </c>
      <c r="K185" s="186"/>
      <c r="L185" s="187"/>
      <c r="M185" s="188" t="s">
        <v>1</v>
      </c>
      <c r="N185" s="189" t="s">
        <v>41</v>
      </c>
      <c r="P185" s="154">
        <f t="shared" si="21"/>
        <v>0</v>
      </c>
      <c r="Q185" s="154">
        <v>0</v>
      </c>
      <c r="R185" s="154">
        <f t="shared" si="22"/>
        <v>0</v>
      </c>
      <c r="S185" s="154">
        <v>0</v>
      </c>
      <c r="T185" s="155">
        <f t="shared" si="23"/>
        <v>0</v>
      </c>
      <c r="AR185" s="156" t="s">
        <v>323</v>
      </c>
      <c r="AT185" s="156" t="s">
        <v>240</v>
      </c>
      <c r="AU185" s="156" t="s">
        <v>91</v>
      </c>
      <c r="AY185" s="17" t="s">
        <v>144</v>
      </c>
      <c r="BE185" s="157">
        <f t="shared" si="24"/>
        <v>0</v>
      </c>
      <c r="BF185" s="157">
        <f t="shared" si="25"/>
        <v>0</v>
      </c>
      <c r="BG185" s="157">
        <f t="shared" si="26"/>
        <v>0</v>
      </c>
      <c r="BH185" s="157">
        <f t="shared" si="27"/>
        <v>0</v>
      </c>
      <c r="BI185" s="157">
        <f t="shared" si="28"/>
        <v>0</v>
      </c>
      <c r="BJ185" s="17" t="s">
        <v>91</v>
      </c>
      <c r="BK185" s="157">
        <f t="shared" si="29"/>
        <v>0</v>
      </c>
      <c r="BL185" s="17" t="s">
        <v>301</v>
      </c>
      <c r="BM185" s="156" t="s">
        <v>1325</v>
      </c>
    </row>
    <row r="186" spans="2:65" s="1" customFormat="1" ht="24.15" customHeight="1">
      <c r="B186" s="143"/>
      <c r="C186" s="144" t="s">
        <v>353</v>
      </c>
      <c r="D186" s="144" t="s">
        <v>147</v>
      </c>
      <c r="E186" s="145" t="s">
        <v>1326</v>
      </c>
      <c r="F186" s="146" t="s">
        <v>1327</v>
      </c>
      <c r="G186" s="147" t="s">
        <v>254</v>
      </c>
      <c r="H186" s="148">
        <v>2</v>
      </c>
      <c r="I186" s="149"/>
      <c r="J186" s="150">
        <f t="shared" si="20"/>
        <v>0</v>
      </c>
      <c r="K186" s="151"/>
      <c r="L186" s="32"/>
      <c r="M186" s="152" t="s">
        <v>1</v>
      </c>
      <c r="N186" s="153" t="s">
        <v>41</v>
      </c>
      <c r="P186" s="154">
        <f t="shared" si="21"/>
        <v>0</v>
      </c>
      <c r="Q186" s="154">
        <v>0</v>
      </c>
      <c r="R186" s="154">
        <f t="shared" si="22"/>
        <v>0</v>
      </c>
      <c r="S186" s="154">
        <v>0</v>
      </c>
      <c r="T186" s="155">
        <f t="shared" si="23"/>
        <v>0</v>
      </c>
      <c r="AR186" s="156" t="s">
        <v>301</v>
      </c>
      <c r="AT186" s="156" t="s">
        <v>147</v>
      </c>
      <c r="AU186" s="156" t="s">
        <v>91</v>
      </c>
      <c r="AY186" s="17" t="s">
        <v>144</v>
      </c>
      <c r="BE186" s="157">
        <f t="shared" si="24"/>
        <v>0</v>
      </c>
      <c r="BF186" s="157">
        <f t="shared" si="25"/>
        <v>0</v>
      </c>
      <c r="BG186" s="157">
        <f t="shared" si="26"/>
        <v>0</v>
      </c>
      <c r="BH186" s="157">
        <f t="shared" si="27"/>
        <v>0</v>
      </c>
      <c r="BI186" s="157">
        <f t="shared" si="28"/>
        <v>0</v>
      </c>
      <c r="BJ186" s="17" t="s">
        <v>91</v>
      </c>
      <c r="BK186" s="157">
        <f t="shared" si="29"/>
        <v>0</v>
      </c>
      <c r="BL186" s="17" t="s">
        <v>301</v>
      </c>
      <c r="BM186" s="156" t="s">
        <v>1328</v>
      </c>
    </row>
    <row r="187" spans="2:65" s="1" customFormat="1" ht="16.5" customHeight="1">
      <c r="B187" s="143"/>
      <c r="C187" s="179" t="s">
        <v>380</v>
      </c>
      <c r="D187" s="179" t="s">
        <v>240</v>
      </c>
      <c r="E187" s="180" t="s">
        <v>1329</v>
      </c>
      <c r="F187" s="181" t="s">
        <v>1330</v>
      </c>
      <c r="G187" s="182" t="s">
        <v>254</v>
      </c>
      <c r="H187" s="183">
        <v>2</v>
      </c>
      <c r="I187" s="184"/>
      <c r="J187" s="185">
        <f t="shared" si="20"/>
        <v>0</v>
      </c>
      <c r="K187" s="186"/>
      <c r="L187" s="187"/>
      <c r="M187" s="188" t="s">
        <v>1</v>
      </c>
      <c r="N187" s="189" t="s">
        <v>41</v>
      </c>
      <c r="P187" s="154">
        <f t="shared" si="21"/>
        <v>0</v>
      </c>
      <c r="Q187" s="154">
        <v>0</v>
      </c>
      <c r="R187" s="154">
        <f t="shared" si="22"/>
        <v>0</v>
      </c>
      <c r="S187" s="154">
        <v>0</v>
      </c>
      <c r="T187" s="155">
        <f t="shared" si="23"/>
        <v>0</v>
      </c>
      <c r="AR187" s="156" t="s">
        <v>323</v>
      </c>
      <c r="AT187" s="156" t="s">
        <v>240</v>
      </c>
      <c r="AU187" s="156" t="s">
        <v>91</v>
      </c>
      <c r="AY187" s="17" t="s">
        <v>144</v>
      </c>
      <c r="BE187" s="157">
        <f t="shared" si="24"/>
        <v>0</v>
      </c>
      <c r="BF187" s="157">
        <f t="shared" si="25"/>
        <v>0</v>
      </c>
      <c r="BG187" s="157">
        <f t="shared" si="26"/>
        <v>0</v>
      </c>
      <c r="BH187" s="157">
        <f t="shared" si="27"/>
        <v>0</v>
      </c>
      <c r="BI187" s="157">
        <f t="shared" si="28"/>
        <v>0</v>
      </c>
      <c r="BJ187" s="17" t="s">
        <v>91</v>
      </c>
      <c r="BK187" s="157">
        <f t="shared" si="29"/>
        <v>0</v>
      </c>
      <c r="BL187" s="17" t="s">
        <v>301</v>
      </c>
      <c r="BM187" s="156" t="s">
        <v>1331</v>
      </c>
    </row>
    <row r="188" spans="2:65" s="1" customFormat="1" ht="24.15" customHeight="1">
      <c r="B188" s="143"/>
      <c r="C188" s="144" t="s">
        <v>343</v>
      </c>
      <c r="D188" s="144" t="s">
        <v>147</v>
      </c>
      <c r="E188" s="145" t="s">
        <v>1332</v>
      </c>
      <c r="F188" s="146" t="s">
        <v>1333</v>
      </c>
      <c r="G188" s="147" t="s">
        <v>1190</v>
      </c>
      <c r="H188" s="205"/>
      <c r="I188" s="149"/>
      <c r="J188" s="150">
        <f t="shared" si="20"/>
        <v>0</v>
      </c>
      <c r="K188" s="151"/>
      <c r="L188" s="32"/>
      <c r="M188" s="152" t="s">
        <v>1</v>
      </c>
      <c r="N188" s="153" t="s">
        <v>41</v>
      </c>
      <c r="P188" s="154">
        <f t="shared" si="21"/>
        <v>0</v>
      </c>
      <c r="Q188" s="154">
        <v>0</v>
      </c>
      <c r="R188" s="154">
        <f t="shared" si="22"/>
        <v>0</v>
      </c>
      <c r="S188" s="154">
        <v>0</v>
      </c>
      <c r="T188" s="155">
        <f t="shared" si="23"/>
        <v>0</v>
      </c>
      <c r="AR188" s="156" t="s">
        <v>301</v>
      </c>
      <c r="AT188" s="156" t="s">
        <v>147</v>
      </c>
      <c r="AU188" s="156" t="s">
        <v>91</v>
      </c>
      <c r="AY188" s="17" t="s">
        <v>144</v>
      </c>
      <c r="BE188" s="157">
        <f t="shared" si="24"/>
        <v>0</v>
      </c>
      <c r="BF188" s="157">
        <f t="shared" si="25"/>
        <v>0</v>
      </c>
      <c r="BG188" s="157">
        <f t="shared" si="26"/>
        <v>0</v>
      </c>
      <c r="BH188" s="157">
        <f t="shared" si="27"/>
        <v>0</v>
      </c>
      <c r="BI188" s="157">
        <f t="shared" si="28"/>
        <v>0</v>
      </c>
      <c r="BJ188" s="17" t="s">
        <v>91</v>
      </c>
      <c r="BK188" s="157">
        <f t="shared" si="29"/>
        <v>0</v>
      </c>
      <c r="BL188" s="17" t="s">
        <v>301</v>
      </c>
      <c r="BM188" s="156" t="s">
        <v>1334</v>
      </c>
    </row>
    <row r="189" spans="2:65" s="1" customFormat="1" ht="16.5" customHeight="1">
      <c r="B189" s="143"/>
      <c r="C189" s="144" t="s">
        <v>392</v>
      </c>
      <c r="D189" s="144" t="s">
        <v>147</v>
      </c>
      <c r="E189" s="145" t="s">
        <v>1335</v>
      </c>
      <c r="F189" s="146" t="s">
        <v>1336</v>
      </c>
      <c r="G189" s="147" t="s">
        <v>254</v>
      </c>
      <c r="H189" s="148">
        <v>1</v>
      </c>
      <c r="I189" s="149"/>
      <c r="J189" s="150">
        <f t="shared" si="20"/>
        <v>0</v>
      </c>
      <c r="K189" s="151"/>
      <c r="L189" s="32"/>
      <c r="M189" s="152" t="s">
        <v>1</v>
      </c>
      <c r="N189" s="153" t="s">
        <v>41</v>
      </c>
      <c r="P189" s="154">
        <f t="shared" si="21"/>
        <v>0</v>
      </c>
      <c r="Q189" s="154">
        <v>0</v>
      </c>
      <c r="R189" s="154">
        <f t="shared" si="22"/>
        <v>0</v>
      </c>
      <c r="S189" s="154">
        <v>0</v>
      </c>
      <c r="T189" s="155">
        <f t="shared" si="23"/>
        <v>0</v>
      </c>
      <c r="AR189" s="156" t="s">
        <v>301</v>
      </c>
      <c r="AT189" s="156" t="s">
        <v>147</v>
      </c>
      <c r="AU189" s="156" t="s">
        <v>91</v>
      </c>
      <c r="AY189" s="17" t="s">
        <v>144</v>
      </c>
      <c r="BE189" s="157">
        <f t="shared" si="24"/>
        <v>0</v>
      </c>
      <c r="BF189" s="157">
        <f t="shared" si="25"/>
        <v>0</v>
      </c>
      <c r="BG189" s="157">
        <f t="shared" si="26"/>
        <v>0</v>
      </c>
      <c r="BH189" s="157">
        <f t="shared" si="27"/>
        <v>0</v>
      </c>
      <c r="BI189" s="157">
        <f t="shared" si="28"/>
        <v>0</v>
      </c>
      <c r="BJ189" s="17" t="s">
        <v>91</v>
      </c>
      <c r="BK189" s="157">
        <f t="shared" si="29"/>
        <v>0</v>
      </c>
      <c r="BL189" s="17" t="s">
        <v>301</v>
      </c>
      <c r="BM189" s="156" t="s">
        <v>1337</v>
      </c>
    </row>
    <row r="190" spans="2:65" s="1" customFormat="1" ht="24.15" customHeight="1">
      <c r="B190" s="143"/>
      <c r="C190" s="179" t="s">
        <v>386</v>
      </c>
      <c r="D190" s="179" t="s">
        <v>240</v>
      </c>
      <c r="E190" s="180" t="s">
        <v>1338</v>
      </c>
      <c r="F190" s="181" t="s">
        <v>1339</v>
      </c>
      <c r="G190" s="182" t="s">
        <v>254</v>
      </c>
      <c r="H190" s="183">
        <v>4</v>
      </c>
      <c r="I190" s="184"/>
      <c r="J190" s="185">
        <f t="shared" si="20"/>
        <v>0</v>
      </c>
      <c r="K190" s="186"/>
      <c r="L190" s="187"/>
      <c r="M190" s="188" t="s">
        <v>1</v>
      </c>
      <c r="N190" s="189" t="s">
        <v>41</v>
      </c>
      <c r="P190" s="154">
        <f t="shared" si="21"/>
        <v>0</v>
      </c>
      <c r="Q190" s="154">
        <v>0</v>
      </c>
      <c r="R190" s="154">
        <f t="shared" si="22"/>
        <v>0</v>
      </c>
      <c r="S190" s="154">
        <v>0</v>
      </c>
      <c r="T190" s="155">
        <f t="shared" si="23"/>
        <v>0</v>
      </c>
      <c r="AR190" s="156" t="s">
        <v>323</v>
      </c>
      <c r="AT190" s="156" t="s">
        <v>240</v>
      </c>
      <c r="AU190" s="156" t="s">
        <v>91</v>
      </c>
      <c r="AY190" s="17" t="s">
        <v>144</v>
      </c>
      <c r="BE190" s="157">
        <f t="shared" si="24"/>
        <v>0</v>
      </c>
      <c r="BF190" s="157">
        <f t="shared" si="25"/>
        <v>0</v>
      </c>
      <c r="BG190" s="157">
        <f t="shared" si="26"/>
        <v>0</v>
      </c>
      <c r="BH190" s="157">
        <f t="shared" si="27"/>
        <v>0</v>
      </c>
      <c r="BI190" s="157">
        <f t="shared" si="28"/>
        <v>0</v>
      </c>
      <c r="BJ190" s="17" t="s">
        <v>91</v>
      </c>
      <c r="BK190" s="157">
        <f t="shared" si="29"/>
        <v>0</v>
      </c>
      <c r="BL190" s="17" t="s">
        <v>301</v>
      </c>
      <c r="BM190" s="156" t="s">
        <v>1340</v>
      </c>
    </row>
    <row r="191" spans="2:65" s="11" customFormat="1" ht="25.9" customHeight="1">
      <c r="B191" s="131"/>
      <c r="D191" s="132" t="s">
        <v>74</v>
      </c>
      <c r="E191" s="133" t="s">
        <v>1341</v>
      </c>
      <c r="F191" s="133" t="s">
        <v>1342</v>
      </c>
      <c r="I191" s="134"/>
      <c r="J191" s="135">
        <f>BK191</f>
        <v>0</v>
      </c>
      <c r="L191" s="131"/>
      <c r="M191" s="136"/>
      <c r="P191" s="137">
        <f>P192</f>
        <v>0</v>
      </c>
      <c r="R191" s="137">
        <f>R192</f>
        <v>0</v>
      </c>
      <c r="T191" s="138">
        <f>T192</f>
        <v>0</v>
      </c>
      <c r="AR191" s="132" t="s">
        <v>151</v>
      </c>
      <c r="AT191" s="139" t="s">
        <v>74</v>
      </c>
      <c r="AU191" s="139" t="s">
        <v>75</v>
      </c>
      <c r="AY191" s="132" t="s">
        <v>144</v>
      </c>
      <c r="BK191" s="140">
        <f>BK192</f>
        <v>0</v>
      </c>
    </row>
    <row r="192" spans="2:65" s="1" customFormat="1" ht="24.15" customHeight="1">
      <c r="B192" s="143"/>
      <c r="C192" s="144" t="s">
        <v>328</v>
      </c>
      <c r="D192" s="144" t="s">
        <v>147</v>
      </c>
      <c r="E192" s="145" t="s">
        <v>1343</v>
      </c>
      <c r="F192" s="146" t="s">
        <v>1344</v>
      </c>
      <c r="G192" s="147" t="s">
        <v>1037</v>
      </c>
      <c r="H192" s="148">
        <v>4</v>
      </c>
      <c r="I192" s="149"/>
      <c r="J192" s="150">
        <f>ROUND(I192*H192,2)</f>
        <v>0</v>
      </c>
      <c r="K192" s="151"/>
      <c r="L192" s="32"/>
      <c r="M192" s="200" t="s">
        <v>1</v>
      </c>
      <c r="N192" s="201" t="s">
        <v>41</v>
      </c>
      <c r="O192" s="202"/>
      <c r="P192" s="203">
        <f>O192*H192</f>
        <v>0</v>
      </c>
      <c r="Q192" s="203">
        <v>0</v>
      </c>
      <c r="R192" s="203">
        <f>Q192*H192</f>
        <v>0</v>
      </c>
      <c r="S192" s="203">
        <v>0</v>
      </c>
      <c r="T192" s="204">
        <f>S192*H192</f>
        <v>0</v>
      </c>
      <c r="AR192" s="156" t="s">
        <v>1345</v>
      </c>
      <c r="AT192" s="156" t="s">
        <v>147</v>
      </c>
      <c r="AU192" s="156" t="s">
        <v>83</v>
      </c>
      <c r="AY192" s="17" t="s">
        <v>144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91</v>
      </c>
      <c r="BK192" s="157">
        <f>ROUND(I192*H192,2)</f>
        <v>0</v>
      </c>
      <c r="BL192" s="17" t="s">
        <v>1345</v>
      </c>
      <c r="BM192" s="156" t="s">
        <v>1346</v>
      </c>
    </row>
    <row r="193" spans="2:12" s="1" customFormat="1" ht="7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32"/>
    </row>
  </sheetData>
  <autoFilter ref="C127:K192" xr:uid="{00000000-0009-0000-0000-000005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48"/>
  <sheetViews>
    <sheetView showGridLines="0" tabSelected="1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53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7" t="s">
        <v>104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5" customHeight="1">
      <c r="B4" s="20"/>
      <c r="D4" s="21" t="s">
        <v>105</v>
      </c>
      <c r="L4" s="20"/>
      <c r="M4" s="96" t="s">
        <v>9</v>
      </c>
      <c r="AT4" s="17" t="s">
        <v>3</v>
      </c>
    </row>
    <row r="5" spans="2:46" ht="7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16.5" customHeight="1">
      <c r="B7" s="20"/>
      <c r="E7" s="254" t="str">
        <f>'Rekapitulácia stavby'!K6</f>
        <v>Rekonštrukcia budovy pri Rajčianke 8</v>
      </c>
      <c r="F7" s="255"/>
      <c r="G7" s="255"/>
      <c r="H7" s="255"/>
      <c r="L7" s="20"/>
    </row>
    <row r="8" spans="2:46" s="1" customFormat="1" ht="12" customHeight="1">
      <c r="B8" s="32"/>
      <c r="D8" s="27" t="s">
        <v>106</v>
      </c>
      <c r="L8" s="32"/>
    </row>
    <row r="9" spans="2:46" s="1" customFormat="1" ht="16.5" customHeight="1">
      <c r="B9" s="32"/>
      <c r="E9" s="208" t="s">
        <v>1347</v>
      </c>
      <c r="F9" s="256"/>
      <c r="G9" s="256"/>
      <c r="H9" s="256"/>
      <c r="L9" s="32"/>
    </row>
    <row r="10" spans="2:46" s="1" customFormat="1" ht="10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 t="str">
        <f>'Rekapitulácia stavby'!AN8</f>
        <v>26. 1. 2026</v>
      </c>
      <c r="L12" s="32"/>
    </row>
    <row r="13" spans="2:46" s="1" customFormat="1" ht="10.75" customHeight="1">
      <c r="B13" s="32"/>
      <c r="L13" s="32"/>
    </row>
    <row r="14" spans="2:46" s="1" customFormat="1" ht="12" customHeight="1">
      <c r="B14" s="32"/>
      <c r="D14" s="27" t="s">
        <v>23</v>
      </c>
      <c r="I14" s="27" t="s">
        <v>24</v>
      </c>
      <c r="J14" s="25" t="s">
        <v>1</v>
      </c>
      <c r="L14" s="32"/>
    </row>
    <row r="15" spans="2:46" s="1" customFormat="1" ht="18" customHeight="1">
      <c r="B15" s="32"/>
      <c r="E15" s="25" t="s">
        <v>25</v>
      </c>
      <c r="I15" s="27" t="s">
        <v>26</v>
      </c>
      <c r="J15" s="25" t="s">
        <v>1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27</v>
      </c>
      <c r="I17" s="27" t="s">
        <v>24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7" t="str">
        <f>'Rekapitulácia stavby'!E14</f>
        <v>Vyplň údaj</v>
      </c>
      <c r="F18" s="234"/>
      <c r="G18" s="234"/>
      <c r="H18" s="234"/>
      <c r="I18" s="27" t="s">
        <v>26</v>
      </c>
      <c r="J18" s="28" t="str">
        <f>'Rekapitulácia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29</v>
      </c>
      <c r="I20" s="27" t="s">
        <v>24</v>
      </c>
      <c r="J20" s="25" t="s">
        <v>1</v>
      </c>
      <c r="L20" s="32"/>
    </row>
    <row r="21" spans="2:12" s="1" customFormat="1" ht="18" customHeight="1">
      <c r="B21" s="32"/>
      <c r="E21" s="25" t="s">
        <v>30</v>
      </c>
      <c r="I21" s="27" t="s">
        <v>26</v>
      </c>
      <c r="J21" s="25" t="s">
        <v>1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32</v>
      </c>
      <c r="I23" s="27" t="s">
        <v>24</v>
      </c>
      <c r="J23" s="25" t="s">
        <v>1</v>
      </c>
      <c r="L23" s="32"/>
    </row>
    <row r="24" spans="2:12" s="1" customFormat="1" ht="18" customHeight="1">
      <c r="B24" s="32"/>
      <c r="E24" s="25" t="s">
        <v>33</v>
      </c>
      <c r="I24" s="27" t="s">
        <v>26</v>
      </c>
      <c r="J24" s="25" t="s">
        <v>1</v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34</v>
      </c>
      <c r="L26" s="32"/>
    </row>
    <row r="27" spans="2:12" s="7" customFormat="1" ht="16.5" customHeight="1">
      <c r="B27" s="97"/>
      <c r="E27" s="239" t="s">
        <v>1</v>
      </c>
      <c r="F27" s="239"/>
      <c r="G27" s="239"/>
      <c r="H27" s="239"/>
      <c r="L27" s="97"/>
    </row>
    <row r="28" spans="2:12" s="1" customFormat="1" ht="7" customHeight="1">
      <c r="B28" s="32"/>
      <c r="L28" s="32"/>
    </row>
    <row r="29" spans="2:12" s="1" customFormat="1" ht="7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4" customHeight="1">
      <c r="B30" s="32"/>
      <c r="D30" s="98" t="s">
        <v>35</v>
      </c>
      <c r="J30" s="69">
        <f>ROUND(J122, 2)</f>
        <v>0</v>
      </c>
      <c r="L30" s="32"/>
    </row>
    <row r="31" spans="2:12" s="1" customFormat="1" ht="7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customHeight="1">
      <c r="B33" s="32"/>
      <c r="D33" s="58" t="s">
        <v>39</v>
      </c>
      <c r="E33" s="37" t="s">
        <v>40</v>
      </c>
      <c r="F33" s="99">
        <f>ROUND((SUM(BE122:BE247)),  2)</f>
        <v>0</v>
      </c>
      <c r="G33" s="100"/>
      <c r="H33" s="100"/>
      <c r="I33" s="101">
        <v>0.23</v>
      </c>
      <c r="J33" s="99">
        <f>ROUND(((SUM(BE122:BE247))*I33),  2)</f>
        <v>0</v>
      </c>
      <c r="L33" s="32"/>
    </row>
    <row r="34" spans="2:12" s="1" customFormat="1" ht="14.4" customHeight="1">
      <c r="B34" s="32"/>
      <c r="E34" s="37" t="s">
        <v>41</v>
      </c>
      <c r="F34" s="89">
        <f>ROUND((SUM(BF122:BF247)),  2)</f>
        <v>0</v>
      </c>
      <c r="I34" s="102">
        <v>0.23</v>
      </c>
      <c r="J34" s="89">
        <f>ROUND(((SUM(BF122:BF247))*I34),  2)</f>
        <v>0</v>
      </c>
      <c r="L34" s="32"/>
    </row>
    <row r="35" spans="2:12" s="1" customFormat="1" ht="14.4" hidden="1" customHeight="1">
      <c r="B35" s="32"/>
      <c r="E35" s="27" t="s">
        <v>42</v>
      </c>
      <c r="F35" s="89">
        <f>ROUND((SUM(BG122:BG247)),  2)</f>
        <v>0</v>
      </c>
      <c r="I35" s="102">
        <v>0.23</v>
      </c>
      <c r="J35" s="89">
        <f>0</f>
        <v>0</v>
      </c>
      <c r="L35" s="32"/>
    </row>
    <row r="36" spans="2:12" s="1" customFormat="1" ht="14.4" hidden="1" customHeight="1">
      <c r="B36" s="32"/>
      <c r="E36" s="27" t="s">
        <v>43</v>
      </c>
      <c r="F36" s="89">
        <f>ROUND((SUM(BH122:BH247)),  2)</f>
        <v>0</v>
      </c>
      <c r="I36" s="102">
        <v>0.23</v>
      </c>
      <c r="J36" s="89">
        <f>0</f>
        <v>0</v>
      </c>
      <c r="L36" s="32"/>
    </row>
    <row r="37" spans="2:12" s="1" customFormat="1" ht="14.4" hidden="1" customHeight="1">
      <c r="B37" s="32"/>
      <c r="E37" s="37" t="s">
        <v>44</v>
      </c>
      <c r="F37" s="99">
        <f>ROUND((SUM(BI122:BI247)),  2)</f>
        <v>0</v>
      </c>
      <c r="G37" s="100"/>
      <c r="H37" s="100"/>
      <c r="I37" s="101">
        <v>0</v>
      </c>
      <c r="J37" s="99">
        <f>0</f>
        <v>0</v>
      </c>
      <c r="L37" s="32"/>
    </row>
    <row r="38" spans="2:12" s="1" customFormat="1" ht="7" customHeight="1">
      <c r="B38" s="32"/>
      <c r="L38" s="32"/>
    </row>
    <row r="39" spans="2:12" s="1" customFormat="1" ht="25.4" customHeight="1">
      <c r="B39" s="32"/>
      <c r="C39" s="103"/>
      <c r="D39" s="104" t="s">
        <v>45</v>
      </c>
      <c r="E39" s="60"/>
      <c r="F39" s="60"/>
      <c r="G39" s="105" t="s">
        <v>46</v>
      </c>
      <c r="H39" s="106" t="s">
        <v>47</v>
      </c>
      <c r="I39" s="60"/>
      <c r="J39" s="107">
        <f>SUM(J30:J37)</f>
        <v>0</v>
      </c>
      <c r="K39" s="108"/>
      <c r="L39" s="32"/>
    </row>
    <row r="40" spans="2:12" s="1" customFormat="1" ht="14.4" customHeight="1">
      <c r="B40" s="32"/>
      <c r="L40" s="32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2"/>
      <c r="D61" s="46" t="s">
        <v>50</v>
      </c>
      <c r="E61" s="34"/>
      <c r="F61" s="109" t="s">
        <v>51</v>
      </c>
      <c r="G61" s="46" t="s">
        <v>50</v>
      </c>
      <c r="H61" s="34"/>
      <c r="I61" s="34"/>
      <c r="J61" s="110" t="s">
        <v>51</v>
      </c>
      <c r="K61" s="34"/>
      <c r="L61" s="32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2"/>
      <c r="D76" s="46" t="s">
        <v>50</v>
      </c>
      <c r="E76" s="34"/>
      <c r="F76" s="109" t="s">
        <v>51</v>
      </c>
      <c r="G76" s="46" t="s">
        <v>50</v>
      </c>
      <c r="H76" s="34"/>
      <c r="I76" s="34"/>
      <c r="J76" s="110" t="s">
        <v>51</v>
      </c>
      <c r="K76" s="34"/>
      <c r="L76" s="32"/>
    </row>
    <row r="77" spans="2:12" s="1" customFormat="1" ht="14.4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7" hidden="1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5" hidden="1" customHeight="1">
      <c r="B82" s="32"/>
      <c r="C82" s="21" t="s">
        <v>108</v>
      </c>
      <c r="L82" s="32"/>
    </row>
    <row r="83" spans="2:47" s="1" customFormat="1" ht="7" hidden="1" customHeight="1">
      <c r="B83" s="32"/>
      <c r="L83" s="32"/>
    </row>
    <row r="84" spans="2:47" s="1" customFormat="1" ht="12" hidden="1" customHeight="1">
      <c r="B84" s="32"/>
      <c r="C84" s="27" t="s">
        <v>15</v>
      </c>
      <c r="L84" s="32"/>
    </row>
    <row r="85" spans="2:47" s="1" customFormat="1" ht="16.5" hidden="1" customHeight="1">
      <c r="B85" s="32"/>
      <c r="E85" s="254" t="str">
        <f>E7</f>
        <v>Rekonštrukcia budovy pri Rajčianke 8</v>
      </c>
      <c r="F85" s="255"/>
      <c r="G85" s="255"/>
      <c r="H85" s="255"/>
      <c r="L85" s="32"/>
    </row>
    <row r="86" spans="2:47" s="1" customFormat="1" ht="12" hidden="1" customHeight="1">
      <c r="B86" s="32"/>
      <c r="C86" s="27" t="s">
        <v>106</v>
      </c>
      <c r="L86" s="32"/>
    </row>
    <row r="87" spans="2:47" s="1" customFormat="1" ht="16.5" hidden="1" customHeight="1">
      <c r="B87" s="32"/>
      <c r="E87" s="208" t="str">
        <f>E9</f>
        <v>III. Etapa - Exteriérové schodisko - 1. fáza</v>
      </c>
      <c r="F87" s="256"/>
      <c r="G87" s="256"/>
      <c r="H87" s="256"/>
      <c r="L87" s="32"/>
    </row>
    <row r="88" spans="2:47" s="1" customFormat="1" ht="7" hidden="1" customHeight="1">
      <c r="B88" s="32"/>
      <c r="L88" s="32"/>
    </row>
    <row r="89" spans="2:47" s="1" customFormat="1" ht="12" hidden="1" customHeight="1">
      <c r="B89" s="32"/>
      <c r="C89" s="27" t="s">
        <v>19</v>
      </c>
      <c r="F89" s="25" t="str">
        <f>F12</f>
        <v>k.u. Žilina, p.č.: 3694/7</v>
      </c>
      <c r="I89" s="27" t="s">
        <v>21</v>
      </c>
      <c r="J89" s="55" t="str">
        <f>IF(J12="","",J12)</f>
        <v>26. 1. 2026</v>
      </c>
      <c r="L89" s="32"/>
    </row>
    <row r="90" spans="2:47" s="1" customFormat="1" ht="7" hidden="1" customHeight="1">
      <c r="B90" s="32"/>
      <c r="L90" s="32"/>
    </row>
    <row r="91" spans="2:47" s="1" customFormat="1" ht="15.15" hidden="1" customHeight="1">
      <c r="B91" s="32"/>
      <c r="C91" s="27" t="s">
        <v>23</v>
      </c>
      <c r="F91" s="25" t="str">
        <f>E15</f>
        <v>SSD a.s., Žilina</v>
      </c>
      <c r="I91" s="27" t="s">
        <v>29</v>
      </c>
      <c r="J91" s="30" t="str">
        <f>E21</f>
        <v>Ing. Daniel Hladniš</v>
      </c>
      <c r="L91" s="32"/>
    </row>
    <row r="92" spans="2:47" s="1" customFormat="1" ht="15.15" hidden="1" customHeight="1">
      <c r="B92" s="32"/>
      <c r="C92" s="27" t="s">
        <v>27</v>
      </c>
      <c r="F92" s="25" t="str">
        <f>IF(E18="","",E18)</f>
        <v>Vyplň údaj</v>
      </c>
      <c r="I92" s="27" t="s">
        <v>32</v>
      </c>
      <c r="J92" s="30" t="str">
        <f>E24</f>
        <v>CENLA, s. r. o.</v>
      </c>
      <c r="L92" s="32"/>
    </row>
    <row r="93" spans="2:47" s="1" customFormat="1" ht="10.25" hidden="1" customHeight="1">
      <c r="B93" s="32"/>
      <c r="L93" s="32"/>
    </row>
    <row r="94" spans="2:47" s="1" customFormat="1" ht="29.25" hidden="1" customHeight="1">
      <c r="B94" s="32"/>
      <c r="C94" s="111" t="s">
        <v>109</v>
      </c>
      <c r="D94" s="103"/>
      <c r="E94" s="103"/>
      <c r="F94" s="103"/>
      <c r="G94" s="103"/>
      <c r="H94" s="103"/>
      <c r="I94" s="103"/>
      <c r="J94" s="112" t="s">
        <v>110</v>
      </c>
      <c r="K94" s="103"/>
      <c r="L94" s="32"/>
    </row>
    <row r="95" spans="2:47" s="1" customFormat="1" ht="10.25" hidden="1" customHeight="1">
      <c r="B95" s="32"/>
      <c r="L95" s="32"/>
    </row>
    <row r="96" spans="2:47" s="1" customFormat="1" ht="22.75" hidden="1" customHeight="1">
      <c r="B96" s="32"/>
      <c r="C96" s="113" t="s">
        <v>111</v>
      </c>
      <c r="J96" s="69">
        <f>J122</f>
        <v>0</v>
      </c>
      <c r="L96" s="32"/>
      <c r="AU96" s="17" t="s">
        <v>112</v>
      </c>
    </row>
    <row r="97" spans="2:12" s="8" customFormat="1" ht="25" hidden="1" customHeight="1">
      <c r="B97" s="114"/>
      <c r="D97" s="115" t="s">
        <v>113</v>
      </c>
      <c r="E97" s="116"/>
      <c r="F97" s="116"/>
      <c r="G97" s="116"/>
      <c r="H97" s="116"/>
      <c r="I97" s="116"/>
      <c r="J97" s="117">
        <f>J123</f>
        <v>0</v>
      </c>
      <c r="L97" s="114"/>
    </row>
    <row r="98" spans="2:12" s="9" customFormat="1" ht="19.899999999999999" hidden="1" customHeight="1">
      <c r="B98" s="118"/>
      <c r="D98" s="119" t="s">
        <v>114</v>
      </c>
      <c r="E98" s="120"/>
      <c r="F98" s="120"/>
      <c r="G98" s="120"/>
      <c r="H98" s="120"/>
      <c r="I98" s="120"/>
      <c r="J98" s="121">
        <f>J124</f>
        <v>0</v>
      </c>
      <c r="L98" s="118"/>
    </row>
    <row r="99" spans="2:12" s="9" customFormat="1" ht="19.899999999999999" hidden="1" customHeight="1">
      <c r="B99" s="118"/>
      <c r="D99" s="119" t="s">
        <v>115</v>
      </c>
      <c r="E99" s="120"/>
      <c r="F99" s="120"/>
      <c r="G99" s="120"/>
      <c r="H99" s="120"/>
      <c r="I99" s="120"/>
      <c r="J99" s="121">
        <f>J140</f>
        <v>0</v>
      </c>
      <c r="L99" s="118"/>
    </row>
    <row r="100" spans="2:12" s="9" customFormat="1" ht="19.899999999999999" hidden="1" customHeight="1">
      <c r="B100" s="118"/>
      <c r="D100" s="119" t="s">
        <v>119</v>
      </c>
      <c r="E100" s="120"/>
      <c r="F100" s="120"/>
      <c r="G100" s="120"/>
      <c r="H100" s="120"/>
      <c r="I100" s="120"/>
      <c r="J100" s="121">
        <f>J156</f>
        <v>0</v>
      </c>
      <c r="L100" s="118"/>
    </row>
    <row r="101" spans="2:12" s="8" customFormat="1" ht="25" hidden="1" customHeight="1">
      <c r="B101" s="114"/>
      <c r="D101" s="115" t="s">
        <v>120</v>
      </c>
      <c r="E101" s="116"/>
      <c r="F101" s="116"/>
      <c r="G101" s="116"/>
      <c r="H101" s="116"/>
      <c r="I101" s="116"/>
      <c r="J101" s="117">
        <f>J165</f>
        <v>0</v>
      </c>
      <c r="L101" s="114"/>
    </row>
    <row r="102" spans="2:12" s="9" customFormat="1" ht="19.899999999999999" hidden="1" customHeight="1">
      <c r="B102" s="118"/>
      <c r="D102" s="119" t="s">
        <v>464</v>
      </c>
      <c r="E102" s="120"/>
      <c r="F102" s="120"/>
      <c r="G102" s="120"/>
      <c r="H102" s="120"/>
      <c r="I102" s="120"/>
      <c r="J102" s="121">
        <f>J166</f>
        <v>0</v>
      </c>
      <c r="L102" s="118"/>
    </row>
    <row r="103" spans="2:12" s="1" customFormat="1" ht="21.75" hidden="1" customHeight="1">
      <c r="B103" s="32"/>
      <c r="L103" s="32"/>
    </row>
    <row r="104" spans="2:12" s="1" customFormat="1" ht="7" hidden="1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32"/>
    </row>
    <row r="105" spans="2:12" ht="10" hidden="1"/>
    <row r="106" spans="2:12" ht="10" hidden="1"/>
    <row r="107" spans="2:12" ht="10" hidden="1"/>
    <row r="108" spans="2:12" s="1" customFormat="1" ht="7" customHeight="1"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32"/>
    </row>
    <row r="109" spans="2:12" s="1" customFormat="1" ht="25" customHeight="1">
      <c r="B109" s="32"/>
      <c r="C109" s="21" t="s">
        <v>130</v>
      </c>
      <c r="L109" s="32"/>
    </row>
    <row r="110" spans="2:12" s="1" customFormat="1" ht="7" customHeight="1">
      <c r="B110" s="32"/>
      <c r="L110" s="32"/>
    </row>
    <row r="111" spans="2:12" s="1" customFormat="1" ht="12" customHeight="1">
      <c r="B111" s="32"/>
      <c r="C111" s="27" t="s">
        <v>15</v>
      </c>
      <c r="L111" s="32"/>
    </row>
    <row r="112" spans="2:12" s="1" customFormat="1" ht="16.5" customHeight="1">
      <c r="B112" s="32"/>
      <c r="E112" s="254" t="str">
        <f>E7</f>
        <v>Rekonštrukcia budovy pri Rajčianke 8</v>
      </c>
      <c r="F112" s="255"/>
      <c r="G112" s="255"/>
      <c r="H112" s="255"/>
      <c r="L112" s="32"/>
    </row>
    <row r="113" spans="2:65" s="1" customFormat="1" ht="12" customHeight="1">
      <c r="B113" s="32"/>
      <c r="C113" s="27" t="s">
        <v>106</v>
      </c>
      <c r="L113" s="32"/>
    </row>
    <row r="114" spans="2:65" s="1" customFormat="1" ht="16.5" customHeight="1">
      <c r="B114" s="32"/>
      <c r="E114" s="208" t="str">
        <f>E9</f>
        <v>III. Etapa - Exteriérové schodisko - 1. fáza</v>
      </c>
      <c r="F114" s="256"/>
      <c r="G114" s="256"/>
      <c r="H114" s="256"/>
      <c r="L114" s="32"/>
    </row>
    <row r="115" spans="2:65" s="1" customFormat="1" ht="7" customHeight="1">
      <c r="B115" s="32"/>
      <c r="L115" s="32"/>
    </row>
    <row r="116" spans="2:65" s="1" customFormat="1" ht="12" customHeight="1">
      <c r="B116" s="32"/>
      <c r="C116" s="27" t="s">
        <v>19</v>
      </c>
      <c r="F116" s="25" t="str">
        <f>F12</f>
        <v>k.u. Žilina, p.č.: 3694/7</v>
      </c>
      <c r="I116" s="27" t="s">
        <v>21</v>
      </c>
      <c r="J116" s="55" t="str">
        <f>IF(J12="","",J12)</f>
        <v>26. 1. 2026</v>
      </c>
      <c r="L116" s="32"/>
    </row>
    <row r="117" spans="2:65" s="1" customFormat="1" ht="7" customHeight="1">
      <c r="B117" s="32"/>
      <c r="L117" s="32"/>
    </row>
    <row r="118" spans="2:65" s="1" customFormat="1" ht="15.15" customHeight="1">
      <c r="B118" s="32"/>
      <c r="C118" s="27" t="s">
        <v>23</v>
      </c>
      <c r="F118" s="25" t="str">
        <f>E15</f>
        <v>SSD a.s., Žilina</v>
      </c>
      <c r="I118" s="27" t="s">
        <v>29</v>
      </c>
      <c r="J118" s="30" t="str">
        <f>E21</f>
        <v>Ing. Daniel Hladniš</v>
      </c>
      <c r="L118" s="32"/>
    </row>
    <row r="119" spans="2:65" s="1" customFormat="1" ht="15.15" customHeight="1">
      <c r="B119" s="32"/>
      <c r="C119" s="27" t="s">
        <v>27</v>
      </c>
      <c r="F119" s="25" t="str">
        <f>IF(E18="","",E18)</f>
        <v>Vyplň údaj</v>
      </c>
      <c r="I119" s="27" t="s">
        <v>32</v>
      </c>
      <c r="J119" s="30" t="str">
        <f>E24</f>
        <v>CENLA, s. r. o.</v>
      </c>
      <c r="L119" s="32"/>
    </row>
    <row r="120" spans="2:65" s="1" customFormat="1" ht="10.25" customHeight="1">
      <c r="B120" s="32"/>
      <c r="L120" s="32"/>
    </row>
    <row r="121" spans="2:65" s="10" customFormat="1" ht="29.25" customHeight="1">
      <c r="B121" s="122"/>
      <c r="C121" s="123" t="s">
        <v>131</v>
      </c>
      <c r="D121" s="124" t="s">
        <v>60</v>
      </c>
      <c r="E121" s="124" t="s">
        <v>56</v>
      </c>
      <c r="F121" s="124" t="s">
        <v>57</v>
      </c>
      <c r="G121" s="124" t="s">
        <v>132</v>
      </c>
      <c r="H121" s="124" t="s">
        <v>133</v>
      </c>
      <c r="I121" s="124" t="s">
        <v>134</v>
      </c>
      <c r="J121" s="125" t="s">
        <v>110</v>
      </c>
      <c r="K121" s="126" t="s">
        <v>135</v>
      </c>
      <c r="L121" s="122"/>
      <c r="M121" s="62" t="s">
        <v>1</v>
      </c>
      <c r="N121" s="63" t="s">
        <v>39</v>
      </c>
      <c r="O121" s="63" t="s">
        <v>136</v>
      </c>
      <c r="P121" s="63" t="s">
        <v>137</v>
      </c>
      <c r="Q121" s="63" t="s">
        <v>138</v>
      </c>
      <c r="R121" s="63" t="s">
        <v>139</v>
      </c>
      <c r="S121" s="63" t="s">
        <v>140</v>
      </c>
      <c r="T121" s="64" t="s">
        <v>141</v>
      </c>
    </row>
    <row r="122" spans="2:65" s="1" customFormat="1" ht="22.75" customHeight="1">
      <c r="B122" s="32"/>
      <c r="C122" s="67" t="s">
        <v>111</v>
      </c>
      <c r="J122" s="127">
        <f>BK122</f>
        <v>0</v>
      </c>
      <c r="L122" s="32"/>
      <c r="M122" s="65"/>
      <c r="N122" s="56"/>
      <c r="O122" s="56"/>
      <c r="P122" s="128">
        <f>P123+P165</f>
        <v>0</v>
      </c>
      <c r="Q122" s="56"/>
      <c r="R122" s="128">
        <f>R123+R165</f>
        <v>17.450222819999997</v>
      </c>
      <c r="S122" s="56"/>
      <c r="T122" s="129">
        <f>T123+T165</f>
        <v>0</v>
      </c>
      <c r="AT122" s="17" t="s">
        <v>74</v>
      </c>
      <c r="AU122" s="17" t="s">
        <v>112</v>
      </c>
      <c r="BK122" s="130">
        <f>BK123+BK165</f>
        <v>0</v>
      </c>
    </row>
    <row r="123" spans="2:65" s="11" customFormat="1" ht="25.9" customHeight="1">
      <c r="B123" s="131"/>
      <c r="D123" s="132" t="s">
        <v>74</v>
      </c>
      <c r="E123" s="133" t="s">
        <v>142</v>
      </c>
      <c r="F123" s="133" t="s">
        <v>143</v>
      </c>
      <c r="I123" s="134"/>
      <c r="J123" s="135">
        <f>BK123</f>
        <v>0</v>
      </c>
      <c r="L123" s="131"/>
      <c r="M123" s="136"/>
      <c r="P123" s="137">
        <f>P124+P140+P156</f>
        <v>0</v>
      </c>
      <c r="R123" s="137">
        <f>R124+R140+R156</f>
        <v>10.442843419999997</v>
      </c>
      <c r="T123" s="138">
        <f>T124+T140+T156</f>
        <v>0</v>
      </c>
      <c r="AR123" s="132" t="s">
        <v>83</v>
      </c>
      <c r="AT123" s="139" t="s">
        <v>74</v>
      </c>
      <c r="AU123" s="139" t="s">
        <v>75</v>
      </c>
      <c r="AY123" s="132" t="s">
        <v>144</v>
      </c>
      <c r="BK123" s="140">
        <f>BK124+BK140+BK156</f>
        <v>0</v>
      </c>
    </row>
    <row r="124" spans="2:65" s="11" customFormat="1" ht="22.75" customHeight="1">
      <c r="B124" s="131"/>
      <c r="D124" s="132" t="s">
        <v>74</v>
      </c>
      <c r="E124" s="141" t="s">
        <v>83</v>
      </c>
      <c r="F124" s="141" t="s">
        <v>145</v>
      </c>
      <c r="I124" s="134"/>
      <c r="J124" s="142">
        <f>BK124</f>
        <v>0</v>
      </c>
      <c r="L124" s="131"/>
      <c r="M124" s="136"/>
      <c r="P124" s="137">
        <f>SUM(P125:P139)</f>
        <v>0</v>
      </c>
      <c r="R124" s="137">
        <f>SUM(R125:R139)</f>
        <v>0</v>
      </c>
      <c r="T124" s="138">
        <f>SUM(T125:T139)</f>
        <v>0</v>
      </c>
      <c r="AR124" s="132" t="s">
        <v>83</v>
      </c>
      <c r="AT124" s="139" t="s">
        <v>74</v>
      </c>
      <c r="AU124" s="139" t="s">
        <v>83</v>
      </c>
      <c r="AY124" s="132" t="s">
        <v>144</v>
      </c>
      <c r="BK124" s="140">
        <f>SUM(BK125:BK139)</f>
        <v>0</v>
      </c>
    </row>
    <row r="125" spans="2:65" s="1" customFormat="1" ht="33" customHeight="1">
      <c r="B125" s="143"/>
      <c r="C125" s="144" t="s">
        <v>243</v>
      </c>
      <c r="D125" s="144" t="s">
        <v>147</v>
      </c>
      <c r="E125" s="145" t="s">
        <v>1348</v>
      </c>
      <c r="F125" s="146" t="s">
        <v>1349</v>
      </c>
      <c r="G125" s="147" t="s">
        <v>150</v>
      </c>
      <c r="H125" s="148">
        <v>15.35</v>
      </c>
      <c r="I125" s="149"/>
      <c r="J125" s="150">
        <f>ROUND(I125*H125,2)</f>
        <v>0</v>
      </c>
      <c r="K125" s="151"/>
      <c r="L125" s="32"/>
      <c r="M125" s="152" t="s">
        <v>1</v>
      </c>
      <c r="N125" s="153" t="s">
        <v>41</v>
      </c>
      <c r="P125" s="154">
        <f>O125*H125</f>
        <v>0</v>
      </c>
      <c r="Q125" s="154">
        <v>0</v>
      </c>
      <c r="R125" s="154">
        <f>Q125*H125</f>
        <v>0</v>
      </c>
      <c r="S125" s="154">
        <v>0</v>
      </c>
      <c r="T125" s="155">
        <f>S125*H125</f>
        <v>0</v>
      </c>
      <c r="AR125" s="156" t="s">
        <v>151</v>
      </c>
      <c r="AT125" s="156" t="s">
        <v>147</v>
      </c>
      <c r="AU125" s="156" t="s">
        <v>91</v>
      </c>
      <c r="AY125" s="17" t="s">
        <v>144</v>
      </c>
      <c r="BE125" s="157">
        <f>IF(N125="základná",J125,0)</f>
        <v>0</v>
      </c>
      <c r="BF125" s="157">
        <f>IF(N125="znížená",J125,0)</f>
        <v>0</v>
      </c>
      <c r="BG125" s="157">
        <f>IF(N125="zákl. prenesená",J125,0)</f>
        <v>0</v>
      </c>
      <c r="BH125" s="157">
        <f>IF(N125="zníž. prenesená",J125,0)</f>
        <v>0</v>
      </c>
      <c r="BI125" s="157">
        <f>IF(N125="nulová",J125,0)</f>
        <v>0</v>
      </c>
      <c r="BJ125" s="17" t="s">
        <v>91</v>
      </c>
      <c r="BK125" s="157">
        <f>ROUND(I125*H125,2)</f>
        <v>0</v>
      </c>
      <c r="BL125" s="17" t="s">
        <v>151</v>
      </c>
      <c r="BM125" s="156" t="s">
        <v>1350</v>
      </c>
    </row>
    <row r="126" spans="2:65" s="12" customFormat="1" ht="10">
      <c r="B126" s="158"/>
      <c r="D126" s="159" t="s">
        <v>153</v>
      </c>
      <c r="E126" s="160" t="s">
        <v>1</v>
      </c>
      <c r="F126" s="161" t="s">
        <v>1351</v>
      </c>
      <c r="H126" s="160" t="s">
        <v>1</v>
      </c>
      <c r="I126" s="162"/>
      <c r="L126" s="158"/>
      <c r="M126" s="163"/>
      <c r="T126" s="164"/>
      <c r="AT126" s="160" t="s">
        <v>153</v>
      </c>
      <c r="AU126" s="160" t="s">
        <v>91</v>
      </c>
      <c r="AV126" s="12" t="s">
        <v>83</v>
      </c>
      <c r="AW126" s="12" t="s">
        <v>31</v>
      </c>
      <c r="AX126" s="12" t="s">
        <v>75</v>
      </c>
      <c r="AY126" s="160" t="s">
        <v>144</v>
      </c>
    </row>
    <row r="127" spans="2:65" s="13" customFormat="1" ht="10">
      <c r="B127" s="165"/>
      <c r="D127" s="159" t="s">
        <v>153</v>
      </c>
      <c r="E127" s="166" t="s">
        <v>1</v>
      </c>
      <c r="F127" s="167" t="s">
        <v>1352</v>
      </c>
      <c r="H127" s="168">
        <v>15.35</v>
      </c>
      <c r="I127" s="169"/>
      <c r="L127" s="165"/>
      <c r="M127" s="170"/>
      <c r="T127" s="171"/>
      <c r="AT127" s="166" t="s">
        <v>153</v>
      </c>
      <c r="AU127" s="166" t="s">
        <v>91</v>
      </c>
      <c r="AV127" s="13" t="s">
        <v>91</v>
      </c>
      <c r="AW127" s="13" t="s">
        <v>31</v>
      </c>
      <c r="AX127" s="13" t="s">
        <v>75</v>
      </c>
      <c r="AY127" s="166" t="s">
        <v>144</v>
      </c>
    </row>
    <row r="128" spans="2:65" s="14" customFormat="1" ht="10">
      <c r="B128" s="172"/>
      <c r="D128" s="159" t="s">
        <v>153</v>
      </c>
      <c r="E128" s="173" t="s">
        <v>1</v>
      </c>
      <c r="F128" s="174" t="s">
        <v>156</v>
      </c>
      <c r="H128" s="175">
        <v>15.35</v>
      </c>
      <c r="I128" s="176"/>
      <c r="L128" s="172"/>
      <c r="M128" s="177"/>
      <c r="T128" s="178"/>
      <c r="AT128" s="173" t="s">
        <v>153</v>
      </c>
      <c r="AU128" s="173" t="s">
        <v>91</v>
      </c>
      <c r="AV128" s="14" t="s">
        <v>151</v>
      </c>
      <c r="AW128" s="14" t="s">
        <v>31</v>
      </c>
      <c r="AX128" s="14" t="s">
        <v>83</v>
      </c>
      <c r="AY128" s="173" t="s">
        <v>144</v>
      </c>
    </row>
    <row r="129" spans="2:65" s="1" customFormat="1" ht="21.75" customHeight="1">
      <c r="B129" s="143"/>
      <c r="C129" s="144" t="s">
        <v>83</v>
      </c>
      <c r="D129" s="144" t="s">
        <v>147</v>
      </c>
      <c r="E129" s="145" t="s">
        <v>1353</v>
      </c>
      <c r="F129" s="146" t="s">
        <v>1354</v>
      </c>
      <c r="G129" s="147" t="s">
        <v>150</v>
      </c>
      <c r="H129" s="148">
        <v>6.8840000000000003</v>
      </c>
      <c r="I129" s="149"/>
      <c r="J129" s="150">
        <f>ROUND(I129*H129,2)</f>
        <v>0</v>
      </c>
      <c r="K129" s="151"/>
      <c r="L129" s="32"/>
      <c r="M129" s="152" t="s">
        <v>1</v>
      </c>
      <c r="N129" s="153" t="s">
        <v>41</v>
      </c>
      <c r="P129" s="154">
        <f>O129*H129</f>
        <v>0</v>
      </c>
      <c r="Q129" s="154">
        <v>0</v>
      </c>
      <c r="R129" s="154">
        <f>Q129*H129</f>
        <v>0</v>
      </c>
      <c r="S129" s="154">
        <v>0</v>
      </c>
      <c r="T129" s="155">
        <f>S129*H129</f>
        <v>0</v>
      </c>
      <c r="AR129" s="156" t="s">
        <v>151</v>
      </c>
      <c r="AT129" s="156" t="s">
        <v>147</v>
      </c>
      <c r="AU129" s="156" t="s">
        <v>91</v>
      </c>
      <c r="AY129" s="17" t="s">
        <v>144</v>
      </c>
      <c r="BE129" s="157">
        <f>IF(N129="základná",J129,0)</f>
        <v>0</v>
      </c>
      <c r="BF129" s="157">
        <f>IF(N129="znížená",J129,0)</f>
        <v>0</v>
      </c>
      <c r="BG129" s="157">
        <f>IF(N129="zákl. prenesená",J129,0)</f>
        <v>0</v>
      </c>
      <c r="BH129" s="157">
        <f>IF(N129="zníž. prenesená",J129,0)</f>
        <v>0</v>
      </c>
      <c r="BI129" s="157">
        <f>IF(N129="nulová",J129,0)</f>
        <v>0</v>
      </c>
      <c r="BJ129" s="17" t="s">
        <v>91</v>
      </c>
      <c r="BK129" s="157">
        <f>ROUND(I129*H129,2)</f>
        <v>0</v>
      </c>
      <c r="BL129" s="17" t="s">
        <v>151</v>
      </c>
      <c r="BM129" s="156" t="s">
        <v>1355</v>
      </c>
    </row>
    <row r="130" spans="2:65" s="12" customFormat="1" ht="10">
      <c r="B130" s="158"/>
      <c r="D130" s="159" t="s">
        <v>153</v>
      </c>
      <c r="E130" s="160" t="s">
        <v>1</v>
      </c>
      <c r="F130" s="161" t="s">
        <v>1356</v>
      </c>
      <c r="H130" s="160" t="s">
        <v>1</v>
      </c>
      <c r="I130" s="162"/>
      <c r="L130" s="158"/>
      <c r="M130" s="163"/>
      <c r="T130" s="164"/>
      <c r="AT130" s="160" t="s">
        <v>153</v>
      </c>
      <c r="AU130" s="160" t="s">
        <v>91</v>
      </c>
      <c r="AV130" s="12" t="s">
        <v>83</v>
      </c>
      <c r="AW130" s="12" t="s">
        <v>31</v>
      </c>
      <c r="AX130" s="12" t="s">
        <v>75</v>
      </c>
      <c r="AY130" s="160" t="s">
        <v>144</v>
      </c>
    </row>
    <row r="131" spans="2:65" s="13" customFormat="1" ht="10">
      <c r="B131" s="165"/>
      <c r="D131" s="159" t="s">
        <v>153</v>
      </c>
      <c r="E131" s="166" t="s">
        <v>1</v>
      </c>
      <c r="F131" s="167" t="s">
        <v>1357</v>
      </c>
      <c r="H131" s="168">
        <v>3.07</v>
      </c>
      <c r="I131" s="169"/>
      <c r="L131" s="165"/>
      <c r="M131" s="170"/>
      <c r="T131" s="171"/>
      <c r="AT131" s="166" t="s">
        <v>153</v>
      </c>
      <c r="AU131" s="166" t="s">
        <v>91</v>
      </c>
      <c r="AV131" s="13" t="s">
        <v>91</v>
      </c>
      <c r="AW131" s="13" t="s">
        <v>31</v>
      </c>
      <c r="AX131" s="13" t="s">
        <v>75</v>
      </c>
      <c r="AY131" s="166" t="s">
        <v>144</v>
      </c>
    </row>
    <row r="132" spans="2:65" s="13" customFormat="1" ht="10">
      <c r="B132" s="165"/>
      <c r="D132" s="159" t="s">
        <v>153</v>
      </c>
      <c r="E132" s="166" t="s">
        <v>1</v>
      </c>
      <c r="F132" s="167" t="s">
        <v>1358</v>
      </c>
      <c r="H132" s="168">
        <v>0.74399999999999999</v>
      </c>
      <c r="I132" s="169"/>
      <c r="L132" s="165"/>
      <c r="M132" s="170"/>
      <c r="T132" s="171"/>
      <c r="AT132" s="166" t="s">
        <v>153</v>
      </c>
      <c r="AU132" s="166" t="s">
        <v>91</v>
      </c>
      <c r="AV132" s="13" t="s">
        <v>91</v>
      </c>
      <c r="AW132" s="13" t="s">
        <v>31</v>
      </c>
      <c r="AX132" s="13" t="s">
        <v>75</v>
      </c>
      <c r="AY132" s="166" t="s">
        <v>144</v>
      </c>
    </row>
    <row r="133" spans="2:65" s="13" customFormat="1" ht="10">
      <c r="B133" s="165"/>
      <c r="D133" s="159" t="s">
        <v>153</v>
      </c>
      <c r="E133" s="166" t="s">
        <v>1</v>
      </c>
      <c r="F133" s="167" t="s">
        <v>1357</v>
      </c>
      <c r="H133" s="168">
        <v>3.07</v>
      </c>
      <c r="I133" s="169"/>
      <c r="L133" s="165"/>
      <c r="M133" s="170"/>
      <c r="T133" s="171"/>
      <c r="AT133" s="166" t="s">
        <v>153</v>
      </c>
      <c r="AU133" s="166" t="s">
        <v>91</v>
      </c>
      <c r="AV133" s="13" t="s">
        <v>91</v>
      </c>
      <c r="AW133" s="13" t="s">
        <v>31</v>
      </c>
      <c r="AX133" s="13" t="s">
        <v>75</v>
      </c>
      <c r="AY133" s="166" t="s">
        <v>144</v>
      </c>
    </row>
    <row r="134" spans="2:65" s="14" customFormat="1" ht="10">
      <c r="B134" s="172"/>
      <c r="D134" s="159" t="s">
        <v>153</v>
      </c>
      <c r="E134" s="173" t="s">
        <v>1</v>
      </c>
      <c r="F134" s="174" t="s">
        <v>156</v>
      </c>
      <c r="H134" s="175">
        <v>6.8840000000000003</v>
      </c>
      <c r="I134" s="176"/>
      <c r="L134" s="172"/>
      <c r="M134" s="177"/>
      <c r="T134" s="178"/>
      <c r="AT134" s="173" t="s">
        <v>153</v>
      </c>
      <c r="AU134" s="173" t="s">
        <v>91</v>
      </c>
      <c r="AV134" s="14" t="s">
        <v>151</v>
      </c>
      <c r="AW134" s="14" t="s">
        <v>31</v>
      </c>
      <c r="AX134" s="14" t="s">
        <v>83</v>
      </c>
      <c r="AY134" s="173" t="s">
        <v>144</v>
      </c>
    </row>
    <row r="135" spans="2:65" s="1" customFormat="1" ht="24.15" customHeight="1">
      <c r="B135" s="143"/>
      <c r="C135" s="144" t="s">
        <v>91</v>
      </c>
      <c r="D135" s="144" t="s">
        <v>147</v>
      </c>
      <c r="E135" s="145" t="s">
        <v>1359</v>
      </c>
      <c r="F135" s="146" t="s">
        <v>1360</v>
      </c>
      <c r="G135" s="147" t="s">
        <v>150</v>
      </c>
      <c r="H135" s="148">
        <v>6.8840000000000003</v>
      </c>
      <c r="I135" s="149"/>
      <c r="J135" s="150">
        <f>ROUND(I135*H135,2)</f>
        <v>0</v>
      </c>
      <c r="K135" s="151"/>
      <c r="L135" s="32"/>
      <c r="M135" s="152" t="s">
        <v>1</v>
      </c>
      <c r="N135" s="153" t="s">
        <v>41</v>
      </c>
      <c r="P135" s="154">
        <f>O135*H135</f>
        <v>0</v>
      </c>
      <c r="Q135" s="154">
        <v>0</v>
      </c>
      <c r="R135" s="154">
        <f>Q135*H135</f>
        <v>0</v>
      </c>
      <c r="S135" s="154">
        <v>0</v>
      </c>
      <c r="T135" s="155">
        <f>S135*H135</f>
        <v>0</v>
      </c>
      <c r="AR135" s="156" t="s">
        <v>151</v>
      </c>
      <c r="AT135" s="156" t="s">
        <v>147</v>
      </c>
      <c r="AU135" s="156" t="s">
        <v>91</v>
      </c>
      <c r="AY135" s="17" t="s">
        <v>144</v>
      </c>
      <c r="BE135" s="157">
        <f>IF(N135="základná",J135,0)</f>
        <v>0</v>
      </c>
      <c r="BF135" s="157">
        <f>IF(N135="znížená",J135,0)</f>
        <v>0</v>
      </c>
      <c r="BG135" s="157">
        <f>IF(N135="zákl. prenesená",J135,0)</f>
        <v>0</v>
      </c>
      <c r="BH135" s="157">
        <f>IF(N135="zníž. prenesená",J135,0)</f>
        <v>0</v>
      </c>
      <c r="BI135" s="157">
        <f>IF(N135="nulová",J135,0)</f>
        <v>0</v>
      </c>
      <c r="BJ135" s="17" t="s">
        <v>91</v>
      </c>
      <c r="BK135" s="157">
        <f>ROUND(I135*H135,2)</f>
        <v>0</v>
      </c>
      <c r="BL135" s="17" t="s">
        <v>151</v>
      </c>
      <c r="BM135" s="156" t="s">
        <v>1361</v>
      </c>
    </row>
    <row r="136" spans="2:65" s="1" customFormat="1" ht="33" customHeight="1">
      <c r="B136" s="143"/>
      <c r="C136" s="144" t="s">
        <v>190</v>
      </c>
      <c r="D136" s="144" t="s">
        <v>147</v>
      </c>
      <c r="E136" s="145" t="s">
        <v>162</v>
      </c>
      <c r="F136" s="146" t="s">
        <v>163</v>
      </c>
      <c r="G136" s="147" t="s">
        <v>150</v>
      </c>
      <c r="H136" s="148">
        <v>6.8840000000000003</v>
      </c>
      <c r="I136" s="149"/>
      <c r="J136" s="150">
        <f>ROUND(I136*H136,2)</f>
        <v>0</v>
      </c>
      <c r="K136" s="151"/>
      <c r="L136" s="32"/>
      <c r="M136" s="152" t="s">
        <v>1</v>
      </c>
      <c r="N136" s="153" t="s">
        <v>41</v>
      </c>
      <c r="P136" s="154">
        <f>O136*H136</f>
        <v>0</v>
      </c>
      <c r="Q136" s="154">
        <v>0</v>
      </c>
      <c r="R136" s="154">
        <f>Q136*H136</f>
        <v>0</v>
      </c>
      <c r="S136" s="154">
        <v>0</v>
      </c>
      <c r="T136" s="155">
        <f>S136*H136</f>
        <v>0</v>
      </c>
      <c r="AR136" s="156" t="s">
        <v>151</v>
      </c>
      <c r="AT136" s="156" t="s">
        <v>147</v>
      </c>
      <c r="AU136" s="156" t="s">
        <v>91</v>
      </c>
      <c r="AY136" s="17" t="s">
        <v>144</v>
      </c>
      <c r="BE136" s="157">
        <f>IF(N136="základná",J136,0)</f>
        <v>0</v>
      </c>
      <c r="BF136" s="157">
        <f>IF(N136="znížená",J136,0)</f>
        <v>0</v>
      </c>
      <c r="BG136" s="157">
        <f>IF(N136="zákl. prenesená",J136,0)</f>
        <v>0</v>
      </c>
      <c r="BH136" s="157">
        <f>IF(N136="zníž. prenesená",J136,0)</f>
        <v>0</v>
      </c>
      <c r="BI136" s="157">
        <f>IF(N136="nulová",J136,0)</f>
        <v>0</v>
      </c>
      <c r="BJ136" s="17" t="s">
        <v>91</v>
      </c>
      <c r="BK136" s="157">
        <f>ROUND(I136*H136,2)</f>
        <v>0</v>
      </c>
      <c r="BL136" s="17" t="s">
        <v>151</v>
      </c>
      <c r="BM136" s="156" t="s">
        <v>1362</v>
      </c>
    </row>
    <row r="137" spans="2:65" s="1" customFormat="1" ht="37.75" customHeight="1">
      <c r="B137" s="143"/>
      <c r="C137" s="144" t="s">
        <v>151</v>
      </c>
      <c r="D137" s="144" t="s">
        <v>147</v>
      </c>
      <c r="E137" s="145" t="s">
        <v>166</v>
      </c>
      <c r="F137" s="146" t="s">
        <v>167</v>
      </c>
      <c r="G137" s="147" t="s">
        <v>150</v>
      </c>
      <c r="H137" s="148">
        <v>48.188000000000002</v>
      </c>
      <c r="I137" s="149"/>
      <c r="J137" s="150">
        <f>ROUND(I137*H137,2)</f>
        <v>0</v>
      </c>
      <c r="K137" s="151"/>
      <c r="L137" s="32"/>
      <c r="M137" s="152" t="s">
        <v>1</v>
      </c>
      <c r="N137" s="153" t="s">
        <v>41</v>
      </c>
      <c r="P137" s="154">
        <f>O137*H137</f>
        <v>0</v>
      </c>
      <c r="Q137" s="154">
        <v>0</v>
      </c>
      <c r="R137" s="154">
        <f>Q137*H137</f>
        <v>0</v>
      </c>
      <c r="S137" s="154">
        <v>0</v>
      </c>
      <c r="T137" s="155">
        <f>S137*H137</f>
        <v>0</v>
      </c>
      <c r="AR137" s="156" t="s">
        <v>151</v>
      </c>
      <c r="AT137" s="156" t="s">
        <v>147</v>
      </c>
      <c r="AU137" s="156" t="s">
        <v>91</v>
      </c>
      <c r="AY137" s="17" t="s">
        <v>144</v>
      </c>
      <c r="BE137" s="157">
        <f>IF(N137="základná",J137,0)</f>
        <v>0</v>
      </c>
      <c r="BF137" s="157">
        <f>IF(N137="znížená",J137,0)</f>
        <v>0</v>
      </c>
      <c r="BG137" s="157">
        <f>IF(N137="zákl. prenesená",J137,0)</f>
        <v>0</v>
      </c>
      <c r="BH137" s="157">
        <f>IF(N137="zníž. prenesená",J137,0)</f>
        <v>0</v>
      </c>
      <c r="BI137" s="157">
        <f>IF(N137="nulová",J137,0)</f>
        <v>0</v>
      </c>
      <c r="BJ137" s="17" t="s">
        <v>91</v>
      </c>
      <c r="BK137" s="157">
        <f>ROUND(I137*H137,2)</f>
        <v>0</v>
      </c>
      <c r="BL137" s="17" t="s">
        <v>151</v>
      </c>
      <c r="BM137" s="156" t="s">
        <v>1363</v>
      </c>
    </row>
    <row r="138" spans="2:65" s="13" customFormat="1" ht="10">
      <c r="B138" s="165"/>
      <c r="D138" s="159" t="s">
        <v>153</v>
      </c>
      <c r="F138" s="167" t="s">
        <v>1364</v>
      </c>
      <c r="H138" s="168">
        <v>48.188000000000002</v>
      </c>
      <c r="I138" s="169"/>
      <c r="L138" s="165"/>
      <c r="M138" s="170"/>
      <c r="T138" s="171"/>
      <c r="AT138" s="166" t="s">
        <v>153</v>
      </c>
      <c r="AU138" s="166" t="s">
        <v>91</v>
      </c>
      <c r="AV138" s="13" t="s">
        <v>91</v>
      </c>
      <c r="AW138" s="13" t="s">
        <v>3</v>
      </c>
      <c r="AX138" s="13" t="s">
        <v>83</v>
      </c>
      <c r="AY138" s="166" t="s">
        <v>144</v>
      </c>
    </row>
    <row r="139" spans="2:65" s="1" customFormat="1" ht="24.15" customHeight="1">
      <c r="B139" s="143"/>
      <c r="C139" s="144" t="s">
        <v>484</v>
      </c>
      <c r="D139" s="144" t="s">
        <v>147</v>
      </c>
      <c r="E139" s="145" t="s">
        <v>1365</v>
      </c>
      <c r="F139" s="146" t="s">
        <v>1366</v>
      </c>
      <c r="G139" s="147" t="s">
        <v>150</v>
      </c>
      <c r="H139" s="148">
        <v>6.8840000000000003</v>
      </c>
      <c r="I139" s="149"/>
      <c r="J139" s="150">
        <f>ROUND(I139*H139,2)</f>
        <v>0</v>
      </c>
      <c r="K139" s="151"/>
      <c r="L139" s="32"/>
      <c r="M139" s="152" t="s">
        <v>1</v>
      </c>
      <c r="N139" s="153" t="s">
        <v>41</v>
      </c>
      <c r="P139" s="154">
        <f>O139*H139</f>
        <v>0</v>
      </c>
      <c r="Q139" s="154">
        <v>0</v>
      </c>
      <c r="R139" s="154">
        <f>Q139*H139</f>
        <v>0</v>
      </c>
      <c r="S139" s="154">
        <v>0</v>
      </c>
      <c r="T139" s="155">
        <f>S139*H139</f>
        <v>0</v>
      </c>
      <c r="AR139" s="156" t="s">
        <v>151</v>
      </c>
      <c r="AT139" s="156" t="s">
        <v>147</v>
      </c>
      <c r="AU139" s="156" t="s">
        <v>91</v>
      </c>
      <c r="AY139" s="17" t="s">
        <v>144</v>
      </c>
      <c r="BE139" s="157">
        <f>IF(N139="základná",J139,0)</f>
        <v>0</v>
      </c>
      <c r="BF139" s="157">
        <f>IF(N139="znížená",J139,0)</f>
        <v>0</v>
      </c>
      <c r="BG139" s="157">
        <f>IF(N139="zákl. prenesená",J139,0)</f>
        <v>0</v>
      </c>
      <c r="BH139" s="157">
        <f>IF(N139="zníž. prenesená",J139,0)</f>
        <v>0</v>
      </c>
      <c r="BI139" s="157">
        <f>IF(N139="nulová",J139,0)</f>
        <v>0</v>
      </c>
      <c r="BJ139" s="17" t="s">
        <v>91</v>
      </c>
      <c r="BK139" s="157">
        <f>ROUND(I139*H139,2)</f>
        <v>0</v>
      </c>
      <c r="BL139" s="17" t="s">
        <v>151</v>
      </c>
      <c r="BM139" s="156" t="s">
        <v>1367</v>
      </c>
    </row>
    <row r="140" spans="2:65" s="11" customFormat="1" ht="22.75" customHeight="1">
      <c r="B140" s="131"/>
      <c r="D140" s="132" t="s">
        <v>74</v>
      </c>
      <c r="E140" s="141" t="s">
        <v>91</v>
      </c>
      <c r="F140" s="141" t="s">
        <v>174</v>
      </c>
      <c r="I140" s="134"/>
      <c r="J140" s="142">
        <f>BK140</f>
        <v>0</v>
      </c>
      <c r="L140" s="131"/>
      <c r="M140" s="136"/>
      <c r="P140" s="137">
        <f>SUM(P141:P155)</f>
        <v>0</v>
      </c>
      <c r="R140" s="137">
        <f>SUM(R141:R155)</f>
        <v>9.941179619999998</v>
      </c>
      <c r="T140" s="138">
        <f>SUM(T141:T155)</f>
        <v>0</v>
      </c>
      <c r="AR140" s="132" t="s">
        <v>83</v>
      </c>
      <c r="AT140" s="139" t="s">
        <v>74</v>
      </c>
      <c r="AU140" s="139" t="s">
        <v>83</v>
      </c>
      <c r="AY140" s="132" t="s">
        <v>144</v>
      </c>
      <c r="BK140" s="140">
        <f>SUM(BK141:BK155)</f>
        <v>0</v>
      </c>
    </row>
    <row r="141" spans="2:65" s="1" customFormat="1" ht="24.15" customHeight="1">
      <c r="B141" s="143"/>
      <c r="C141" s="144" t="s">
        <v>232</v>
      </c>
      <c r="D141" s="144" t="s">
        <v>147</v>
      </c>
      <c r="E141" s="145" t="s">
        <v>1368</v>
      </c>
      <c r="F141" s="146" t="s">
        <v>1369</v>
      </c>
      <c r="G141" s="147" t="s">
        <v>150</v>
      </c>
      <c r="H141" s="148">
        <v>4.13</v>
      </c>
      <c r="I141" s="149"/>
      <c r="J141" s="150">
        <f>ROUND(I141*H141,2)</f>
        <v>0</v>
      </c>
      <c r="K141" s="151"/>
      <c r="L141" s="32"/>
      <c r="M141" s="152" t="s">
        <v>1</v>
      </c>
      <c r="N141" s="153" t="s">
        <v>41</v>
      </c>
      <c r="P141" s="154">
        <f>O141*H141</f>
        <v>0</v>
      </c>
      <c r="Q141" s="154">
        <v>2.3683299999999998</v>
      </c>
      <c r="R141" s="154">
        <f>Q141*H141</f>
        <v>9.7812028999999985</v>
      </c>
      <c r="S141" s="154">
        <v>0</v>
      </c>
      <c r="T141" s="155">
        <f>S141*H141</f>
        <v>0</v>
      </c>
      <c r="AR141" s="156" t="s">
        <v>151</v>
      </c>
      <c r="AT141" s="156" t="s">
        <v>147</v>
      </c>
      <c r="AU141" s="156" t="s">
        <v>91</v>
      </c>
      <c r="AY141" s="17" t="s">
        <v>144</v>
      </c>
      <c r="BE141" s="157">
        <f>IF(N141="základná",J141,0)</f>
        <v>0</v>
      </c>
      <c r="BF141" s="157">
        <f>IF(N141="znížená",J141,0)</f>
        <v>0</v>
      </c>
      <c r="BG141" s="157">
        <f>IF(N141="zákl. prenesená",J141,0)</f>
        <v>0</v>
      </c>
      <c r="BH141" s="157">
        <f>IF(N141="zníž. prenesená",J141,0)</f>
        <v>0</v>
      </c>
      <c r="BI141" s="157">
        <f>IF(N141="nulová",J141,0)</f>
        <v>0</v>
      </c>
      <c r="BJ141" s="17" t="s">
        <v>91</v>
      </c>
      <c r="BK141" s="157">
        <f>ROUND(I141*H141,2)</f>
        <v>0</v>
      </c>
      <c r="BL141" s="17" t="s">
        <v>151</v>
      </c>
      <c r="BM141" s="156" t="s">
        <v>1370</v>
      </c>
    </row>
    <row r="142" spans="2:65" s="12" customFormat="1" ht="10">
      <c r="B142" s="158"/>
      <c r="D142" s="159" t="s">
        <v>153</v>
      </c>
      <c r="E142" s="160" t="s">
        <v>1</v>
      </c>
      <c r="F142" s="161" t="s">
        <v>1371</v>
      </c>
      <c r="H142" s="160" t="s">
        <v>1</v>
      </c>
      <c r="I142" s="162"/>
      <c r="L142" s="158"/>
      <c r="M142" s="163"/>
      <c r="T142" s="164"/>
      <c r="AT142" s="160" t="s">
        <v>153</v>
      </c>
      <c r="AU142" s="160" t="s">
        <v>91</v>
      </c>
      <c r="AV142" s="12" t="s">
        <v>83</v>
      </c>
      <c r="AW142" s="12" t="s">
        <v>31</v>
      </c>
      <c r="AX142" s="12" t="s">
        <v>75</v>
      </c>
      <c r="AY142" s="160" t="s">
        <v>144</v>
      </c>
    </row>
    <row r="143" spans="2:65" s="13" customFormat="1" ht="10">
      <c r="B143" s="165"/>
      <c r="D143" s="159" t="s">
        <v>153</v>
      </c>
      <c r="E143" s="166" t="s">
        <v>1</v>
      </c>
      <c r="F143" s="167" t="s">
        <v>1372</v>
      </c>
      <c r="H143" s="168">
        <v>1.8420000000000001</v>
      </c>
      <c r="I143" s="169"/>
      <c r="L143" s="165"/>
      <c r="M143" s="170"/>
      <c r="T143" s="171"/>
      <c r="AT143" s="166" t="s">
        <v>153</v>
      </c>
      <c r="AU143" s="166" t="s">
        <v>91</v>
      </c>
      <c r="AV143" s="13" t="s">
        <v>91</v>
      </c>
      <c r="AW143" s="13" t="s">
        <v>31</v>
      </c>
      <c r="AX143" s="13" t="s">
        <v>75</v>
      </c>
      <c r="AY143" s="166" t="s">
        <v>144</v>
      </c>
    </row>
    <row r="144" spans="2:65" s="13" customFormat="1" ht="10">
      <c r="B144" s="165"/>
      <c r="D144" s="159" t="s">
        <v>153</v>
      </c>
      <c r="E144" s="166" t="s">
        <v>1</v>
      </c>
      <c r="F144" s="167" t="s">
        <v>1373</v>
      </c>
      <c r="H144" s="168">
        <v>0.44600000000000001</v>
      </c>
      <c r="I144" s="169"/>
      <c r="L144" s="165"/>
      <c r="M144" s="170"/>
      <c r="T144" s="171"/>
      <c r="AT144" s="166" t="s">
        <v>153</v>
      </c>
      <c r="AU144" s="166" t="s">
        <v>91</v>
      </c>
      <c r="AV144" s="13" t="s">
        <v>91</v>
      </c>
      <c r="AW144" s="13" t="s">
        <v>31</v>
      </c>
      <c r="AX144" s="13" t="s">
        <v>75</v>
      </c>
      <c r="AY144" s="166" t="s">
        <v>144</v>
      </c>
    </row>
    <row r="145" spans="2:65" s="13" customFormat="1" ht="10">
      <c r="B145" s="165"/>
      <c r="D145" s="159" t="s">
        <v>153</v>
      </c>
      <c r="E145" s="166" t="s">
        <v>1</v>
      </c>
      <c r="F145" s="167" t="s">
        <v>1372</v>
      </c>
      <c r="H145" s="168">
        <v>1.8420000000000001</v>
      </c>
      <c r="I145" s="169"/>
      <c r="L145" s="165"/>
      <c r="M145" s="170"/>
      <c r="T145" s="171"/>
      <c r="AT145" s="166" t="s">
        <v>153</v>
      </c>
      <c r="AU145" s="166" t="s">
        <v>91</v>
      </c>
      <c r="AV145" s="13" t="s">
        <v>91</v>
      </c>
      <c r="AW145" s="13" t="s">
        <v>31</v>
      </c>
      <c r="AX145" s="13" t="s">
        <v>75</v>
      </c>
      <c r="AY145" s="166" t="s">
        <v>144</v>
      </c>
    </row>
    <row r="146" spans="2:65" s="14" customFormat="1" ht="10">
      <c r="B146" s="172"/>
      <c r="D146" s="159" t="s">
        <v>153</v>
      </c>
      <c r="E146" s="173" t="s">
        <v>1</v>
      </c>
      <c r="F146" s="174" t="s">
        <v>156</v>
      </c>
      <c r="H146" s="175">
        <v>4.1300000000000008</v>
      </c>
      <c r="I146" s="176"/>
      <c r="L146" s="172"/>
      <c r="M146" s="177"/>
      <c r="T146" s="178"/>
      <c r="AT146" s="173" t="s">
        <v>153</v>
      </c>
      <c r="AU146" s="173" t="s">
        <v>91</v>
      </c>
      <c r="AV146" s="14" t="s">
        <v>151</v>
      </c>
      <c r="AW146" s="14" t="s">
        <v>31</v>
      </c>
      <c r="AX146" s="14" t="s">
        <v>83</v>
      </c>
      <c r="AY146" s="173" t="s">
        <v>144</v>
      </c>
    </row>
    <row r="147" spans="2:65" s="1" customFormat="1" ht="16.5" customHeight="1">
      <c r="B147" s="143"/>
      <c r="C147" s="144" t="s">
        <v>273</v>
      </c>
      <c r="D147" s="144" t="s">
        <v>147</v>
      </c>
      <c r="E147" s="145" t="s">
        <v>1374</v>
      </c>
      <c r="F147" s="146" t="s">
        <v>1375</v>
      </c>
      <c r="G147" s="147" t="s">
        <v>184</v>
      </c>
      <c r="H147" s="148">
        <v>0.157</v>
      </c>
      <c r="I147" s="149"/>
      <c r="J147" s="150">
        <f>ROUND(I147*H147,2)</f>
        <v>0</v>
      </c>
      <c r="K147" s="151"/>
      <c r="L147" s="32"/>
      <c r="M147" s="152" t="s">
        <v>1</v>
      </c>
      <c r="N147" s="153" t="s">
        <v>41</v>
      </c>
      <c r="P147" s="154">
        <f>O147*H147</f>
        <v>0</v>
      </c>
      <c r="Q147" s="154">
        <v>1.0189600000000001</v>
      </c>
      <c r="R147" s="154">
        <f>Q147*H147</f>
        <v>0.15997672000000002</v>
      </c>
      <c r="S147" s="154">
        <v>0</v>
      </c>
      <c r="T147" s="155">
        <f>S147*H147</f>
        <v>0</v>
      </c>
      <c r="AR147" s="156" t="s">
        <v>151</v>
      </c>
      <c r="AT147" s="156" t="s">
        <v>147</v>
      </c>
      <c r="AU147" s="156" t="s">
        <v>91</v>
      </c>
      <c r="AY147" s="17" t="s">
        <v>144</v>
      </c>
      <c r="BE147" s="157">
        <f>IF(N147="základná",J147,0)</f>
        <v>0</v>
      </c>
      <c r="BF147" s="157">
        <f>IF(N147="znížená",J147,0)</f>
        <v>0</v>
      </c>
      <c r="BG147" s="157">
        <f>IF(N147="zákl. prenesená",J147,0)</f>
        <v>0</v>
      </c>
      <c r="BH147" s="157">
        <f>IF(N147="zníž. prenesená",J147,0)</f>
        <v>0</v>
      </c>
      <c r="BI147" s="157">
        <f>IF(N147="nulová",J147,0)</f>
        <v>0</v>
      </c>
      <c r="BJ147" s="17" t="s">
        <v>91</v>
      </c>
      <c r="BK147" s="157">
        <f>ROUND(I147*H147,2)</f>
        <v>0</v>
      </c>
      <c r="BL147" s="17" t="s">
        <v>151</v>
      </c>
      <c r="BM147" s="156" t="s">
        <v>1376</v>
      </c>
    </row>
    <row r="148" spans="2:65" s="12" customFormat="1" ht="10">
      <c r="B148" s="158"/>
      <c r="D148" s="159" t="s">
        <v>153</v>
      </c>
      <c r="E148" s="160" t="s">
        <v>1</v>
      </c>
      <c r="F148" s="161" t="s">
        <v>1377</v>
      </c>
      <c r="H148" s="160" t="s">
        <v>1</v>
      </c>
      <c r="I148" s="162"/>
      <c r="L148" s="158"/>
      <c r="M148" s="163"/>
      <c r="T148" s="164"/>
      <c r="AT148" s="160" t="s">
        <v>153</v>
      </c>
      <c r="AU148" s="160" t="s">
        <v>91</v>
      </c>
      <c r="AV148" s="12" t="s">
        <v>83</v>
      </c>
      <c r="AW148" s="12" t="s">
        <v>31</v>
      </c>
      <c r="AX148" s="12" t="s">
        <v>75</v>
      </c>
      <c r="AY148" s="160" t="s">
        <v>144</v>
      </c>
    </row>
    <row r="149" spans="2:65" s="13" customFormat="1" ht="10">
      <c r="B149" s="165"/>
      <c r="D149" s="159" t="s">
        <v>153</v>
      </c>
      <c r="E149" s="166" t="s">
        <v>1</v>
      </c>
      <c r="F149" s="167" t="s">
        <v>1378</v>
      </c>
      <c r="H149" s="168">
        <v>4.2999999999999997E-2</v>
      </c>
      <c r="I149" s="169"/>
      <c r="L149" s="165"/>
      <c r="M149" s="170"/>
      <c r="T149" s="171"/>
      <c r="AT149" s="166" t="s">
        <v>153</v>
      </c>
      <c r="AU149" s="166" t="s">
        <v>91</v>
      </c>
      <c r="AV149" s="13" t="s">
        <v>91</v>
      </c>
      <c r="AW149" s="13" t="s">
        <v>31</v>
      </c>
      <c r="AX149" s="13" t="s">
        <v>75</v>
      </c>
      <c r="AY149" s="166" t="s">
        <v>144</v>
      </c>
    </row>
    <row r="150" spans="2:65" s="13" customFormat="1" ht="10">
      <c r="B150" s="165"/>
      <c r="D150" s="159" t="s">
        <v>153</v>
      </c>
      <c r="E150" s="166" t="s">
        <v>1</v>
      </c>
      <c r="F150" s="167" t="s">
        <v>1379</v>
      </c>
      <c r="H150" s="168">
        <v>2.4E-2</v>
      </c>
      <c r="I150" s="169"/>
      <c r="L150" s="165"/>
      <c r="M150" s="170"/>
      <c r="T150" s="171"/>
      <c r="AT150" s="166" t="s">
        <v>153</v>
      </c>
      <c r="AU150" s="166" t="s">
        <v>91</v>
      </c>
      <c r="AV150" s="13" t="s">
        <v>91</v>
      </c>
      <c r="AW150" s="13" t="s">
        <v>31</v>
      </c>
      <c r="AX150" s="13" t="s">
        <v>75</v>
      </c>
      <c r="AY150" s="166" t="s">
        <v>144</v>
      </c>
    </row>
    <row r="151" spans="2:65" s="13" customFormat="1" ht="10">
      <c r="B151" s="165"/>
      <c r="D151" s="159" t="s">
        <v>153</v>
      </c>
      <c r="E151" s="166" t="s">
        <v>1</v>
      </c>
      <c r="F151" s="167" t="s">
        <v>1380</v>
      </c>
      <c r="H151" s="168">
        <v>1.0999999999999999E-2</v>
      </c>
      <c r="I151" s="169"/>
      <c r="L151" s="165"/>
      <c r="M151" s="170"/>
      <c r="T151" s="171"/>
      <c r="AT151" s="166" t="s">
        <v>153</v>
      </c>
      <c r="AU151" s="166" t="s">
        <v>91</v>
      </c>
      <c r="AV151" s="13" t="s">
        <v>91</v>
      </c>
      <c r="AW151" s="13" t="s">
        <v>31</v>
      </c>
      <c r="AX151" s="13" t="s">
        <v>75</v>
      </c>
      <c r="AY151" s="166" t="s">
        <v>144</v>
      </c>
    </row>
    <row r="152" spans="2:65" s="13" customFormat="1" ht="10">
      <c r="B152" s="165"/>
      <c r="D152" s="159" t="s">
        <v>153</v>
      </c>
      <c r="E152" s="166" t="s">
        <v>1</v>
      </c>
      <c r="F152" s="167" t="s">
        <v>1381</v>
      </c>
      <c r="H152" s="168">
        <v>1.2E-2</v>
      </c>
      <c r="I152" s="169"/>
      <c r="L152" s="165"/>
      <c r="M152" s="170"/>
      <c r="T152" s="171"/>
      <c r="AT152" s="166" t="s">
        <v>153</v>
      </c>
      <c r="AU152" s="166" t="s">
        <v>91</v>
      </c>
      <c r="AV152" s="13" t="s">
        <v>91</v>
      </c>
      <c r="AW152" s="13" t="s">
        <v>31</v>
      </c>
      <c r="AX152" s="13" t="s">
        <v>75</v>
      </c>
      <c r="AY152" s="166" t="s">
        <v>144</v>
      </c>
    </row>
    <row r="153" spans="2:65" s="13" customFormat="1" ht="10">
      <c r="B153" s="165"/>
      <c r="D153" s="159" t="s">
        <v>153</v>
      </c>
      <c r="E153" s="166" t="s">
        <v>1</v>
      </c>
      <c r="F153" s="167" t="s">
        <v>1378</v>
      </c>
      <c r="H153" s="168">
        <v>4.2999999999999997E-2</v>
      </c>
      <c r="I153" s="169"/>
      <c r="L153" s="165"/>
      <c r="M153" s="170"/>
      <c r="T153" s="171"/>
      <c r="AT153" s="166" t="s">
        <v>153</v>
      </c>
      <c r="AU153" s="166" t="s">
        <v>91</v>
      </c>
      <c r="AV153" s="13" t="s">
        <v>91</v>
      </c>
      <c r="AW153" s="13" t="s">
        <v>31</v>
      </c>
      <c r="AX153" s="13" t="s">
        <v>75</v>
      </c>
      <c r="AY153" s="166" t="s">
        <v>144</v>
      </c>
    </row>
    <row r="154" spans="2:65" s="13" customFormat="1" ht="10">
      <c r="B154" s="165"/>
      <c r="D154" s="159" t="s">
        <v>153</v>
      </c>
      <c r="E154" s="166" t="s">
        <v>1</v>
      </c>
      <c r="F154" s="167" t="s">
        <v>1379</v>
      </c>
      <c r="H154" s="168">
        <v>2.4E-2</v>
      </c>
      <c r="I154" s="169"/>
      <c r="L154" s="165"/>
      <c r="M154" s="170"/>
      <c r="T154" s="171"/>
      <c r="AT154" s="166" t="s">
        <v>153</v>
      </c>
      <c r="AU154" s="166" t="s">
        <v>91</v>
      </c>
      <c r="AV154" s="13" t="s">
        <v>91</v>
      </c>
      <c r="AW154" s="13" t="s">
        <v>31</v>
      </c>
      <c r="AX154" s="13" t="s">
        <v>75</v>
      </c>
      <c r="AY154" s="166" t="s">
        <v>144</v>
      </c>
    </row>
    <row r="155" spans="2:65" s="14" customFormat="1" ht="10">
      <c r="B155" s="172"/>
      <c r="D155" s="159" t="s">
        <v>153</v>
      </c>
      <c r="E155" s="173" t="s">
        <v>1</v>
      </c>
      <c r="F155" s="174" t="s">
        <v>156</v>
      </c>
      <c r="H155" s="175">
        <v>0.157</v>
      </c>
      <c r="I155" s="176"/>
      <c r="L155" s="172"/>
      <c r="M155" s="177"/>
      <c r="T155" s="178"/>
      <c r="AT155" s="173" t="s">
        <v>153</v>
      </c>
      <c r="AU155" s="173" t="s">
        <v>91</v>
      </c>
      <c r="AV155" s="14" t="s">
        <v>151</v>
      </c>
      <c r="AW155" s="14" t="s">
        <v>31</v>
      </c>
      <c r="AX155" s="14" t="s">
        <v>83</v>
      </c>
      <c r="AY155" s="173" t="s">
        <v>144</v>
      </c>
    </row>
    <row r="156" spans="2:65" s="11" customFormat="1" ht="22.75" customHeight="1">
      <c r="B156" s="131"/>
      <c r="D156" s="132" t="s">
        <v>74</v>
      </c>
      <c r="E156" s="141" t="s">
        <v>249</v>
      </c>
      <c r="F156" s="141" t="s">
        <v>250</v>
      </c>
      <c r="I156" s="134"/>
      <c r="J156" s="142">
        <f>BK156</f>
        <v>0</v>
      </c>
      <c r="L156" s="131"/>
      <c r="M156" s="136"/>
      <c r="P156" s="137">
        <f>SUM(P157:P164)</f>
        <v>0</v>
      </c>
      <c r="R156" s="137">
        <f>SUM(R157:R164)</f>
        <v>0.50166379999999999</v>
      </c>
      <c r="T156" s="138">
        <f>SUM(T157:T164)</f>
        <v>0</v>
      </c>
      <c r="AR156" s="132" t="s">
        <v>83</v>
      </c>
      <c r="AT156" s="139" t="s">
        <v>74</v>
      </c>
      <c r="AU156" s="139" t="s">
        <v>83</v>
      </c>
      <c r="AY156" s="132" t="s">
        <v>144</v>
      </c>
      <c r="BK156" s="140">
        <f>SUM(BK157:BK164)</f>
        <v>0</v>
      </c>
    </row>
    <row r="157" spans="2:65" s="1" customFormat="1" ht="21.75" customHeight="1">
      <c r="B157" s="143"/>
      <c r="C157" s="144" t="s">
        <v>515</v>
      </c>
      <c r="D157" s="144" t="s">
        <v>147</v>
      </c>
      <c r="E157" s="145" t="s">
        <v>1382</v>
      </c>
      <c r="F157" s="146" t="s">
        <v>1383</v>
      </c>
      <c r="G157" s="147" t="s">
        <v>150</v>
      </c>
      <c r="H157" s="148">
        <v>0.215</v>
      </c>
      <c r="I157" s="149"/>
      <c r="J157" s="150">
        <f>ROUND(I157*H157,2)</f>
        <v>0</v>
      </c>
      <c r="K157" s="151"/>
      <c r="L157" s="32"/>
      <c r="M157" s="152" t="s">
        <v>1</v>
      </c>
      <c r="N157" s="153" t="s">
        <v>41</v>
      </c>
      <c r="P157" s="154">
        <f>O157*H157</f>
        <v>0</v>
      </c>
      <c r="Q157" s="154">
        <v>2.3333200000000001</v>
      </c>
      <c r="R157" s="154">
        <f>Q157*H157</f>
        <v>0.50166379999999999</v>
      </c>
      <c r="S157" s="154">
        <v>0</v>
      </c>
      <c r="T157" s="155">
        <f>S157*H157</f>
        <v>0</v>
      </c>
      <c r="AR157" s="156" t="s">
        <v>151</v>
      </c>
      <c r="AT157" s="156" t="s">
        <v>147</v>
      </c>
      <c r="AU157" s="156" t="s">
        <v>91</v>
      </c>
      <c r="AY157" s="17" t="s">
        <v>144</v>
      </c>
      <c r="BE157" s="157">
        <f>IF(N157="základná",J157,0)</f>
        <v>0</v>
      </c>
      <c r="BF157" s="157">
        <f>IF(N157="znížená",J157,0)</f>
        <v>0</v>
      </c>
      <c r="BG157" s="157">
        <f>IF(N157="zákl. prenesená",J157,0)</f>
        <v>0</v>
      </c>
      <c r="BH157" s="157">
        <f>IF(N157="zníž. prenesená",J157,0)</f>
        <v>0</v>
      </c>
      <c r="BI157" s="157">
        <f>IF(N157="nulová",J157,0)</f>
        <v>0</v>
      </c>
      <c r="BJ157" s="17" t="s">
        <v>91</v>
      </c>
      <c r="BK157" s="157">
        <f>ROUND(I157*H157,2)</f>
        <v>0</v>
      </c>
      <c r="BL157" s="17" t="s">
        <v>151</v>
      </c>
      <c r="BM157" s="156" t="s">
        <v>1384</v>
      </c>
    </row>
    <row r="158" spans="2:65" s="12" customFormat="1" ht="10">
      <c r="B158" s="158"/>
      <c r="D158" s="159" t="s">
        <v>153</v>
      </c>
      <c r="E158" s="160" t="s">
        <v>1</v>
      </c>
      <c r="F158" s="161" t="s">
        <v>1385</v>
      </c>
      <c r="H158" s="160" t="s">
        <v>1</v>
      </c>
      <c r="I158" s="162"/>
      <c r="L158" s="158"/>
      <c r="M158" s="163"/>
      <c r="T158" s="164"/>
      <c r="AT158" s="160" t="s">
        <v>153</v>
      </c>
      <c r="AU158" s="160" t="s">
        <v>91</v>
      </c>
      <c r="AV158" s="12" t="s">
        <v>83</v>
      </c>
      <c r="AW158" s="12" t="s">
        <v>31</v>
      </c>
      <c r="AX158" s="12" t="s">
        <v>75</v>
      </c>
      <c r="AY158" s="160" t="s">
        <v>144</v>
      </c>
    </row>
    <row r="159" spans="2:65" s="13" customFormat="1" ht="10">
      <c r="B159" s="165"/>
      <c r="D159" s="159" t="s">
        <v>153</v>
      </c>
      <c r="E159" s="166" t="s">
        <v>1</v>
      </c>
      <c r="F159" s="167" t="s">
        <v>1386</v>
      </c>
      <c r="H159" s="168">
        <v>0.215</v>
      </c>
      <c r="I159" s="169"/>
      <c r="L159" s="165"/>
      <c r="M159" s="170"/>
      <c r="T159" s="171"/>
      <c r="AT159" s="166" t="s">
        <v>153</v>
      </c>
      <c r="AU159" s="166" t="s">
        <v>91</v>
      </c>
      <c r="AV159" s="13" t="s">
        <v>91</v>
      </c>
      <c r="AW159" s="13" t="s">
        <v>31</v>
      </c>
      <c r="AX159" s="13" t="s">
        <v>75</v>
      </c>
      <c r="AY159" s="166" t="s">
        <v>144</v>
      </c>
    </row>
    <row r="160" spans="2:65" s="14" customFormat="1" ht="10">
      <c r="B160" s="172"/>
      <c r="D160" s="159" t="s">
        <v>153</v>
      </c>
      <c r="E160" s="173" t="s">
        <v>1</v>
      </c>
      <c r="F160" s="174" t="s">
        <v>156</v>
      </c>
      <c r="H160" s="175">
        <v>0.215</v>
      </c>
      <c r="I160" s="176"/>
      <c r="L160" s="172"/>
      <c r="M160" s="177"/>
      <c r="T160" s="178"/>
      <c r="AT160" s="173" t="s">
        <v>153</v>
      </c>
      <c r="AU160" s="173" t="s">
        <v>91</v>
      </c>
      <c r="AV160" s="14" t="s">
        <v>151</v>
      </c>
      <c r="AW160" s="14" t="s">
        <v>31</v>
      </c>
      <c r="AX160" s="14" t="s">
        <v>83</v>
      </c>
      <c r="AY160" s="173" t="s">
        <v>144</v>
      </c>
    </row>
    <row r="161" spans="2:65" s="1" customFormat="1" ht="24.15" customHeight="1">
      <c r="B161" s="143"/>
      <c r="C161" s="144" t="s">
        <v>249</v>
      </c>
      <c r="D161" s="144" t="s">
        <v>147</v>
      </c>
      <c r="E161" s="145" t="s">
        <v>1387</v>
      </c>
      <c r="F161" s="146" t="s">
        <v>1388</v>
      </c>
      <c r="G161" s="147" t="s">
        <v>201</v>
      </c>
      <c r="H161" s="148">
        <v>2</v>
      </c>
      <c r="I161" s="149"/>
      <c r="J161" s="150">
        <f>ROUND(I161*H161,2)</f>
        <v>0</v>
      </c>
      <c r="K161" s="151"/>
      <c r="L161" s="32"/>
      <c r="M161" s="152" t="s">
        <v>1</v>
      </c>
      <c r="N161" s="153" t="s">
        <v>41</v>
      </c>
      <c r="P161" s="154">
        <f>O161*H161</f>
        <v>0</v>
      </c>
      <c r="Q161" s="154">
        <v>0</v>
      </c>
      <c r="R161" s="154">
        <f>Q161*H161</f>
        <v>0</v>
      </c>
      <c r="S161" s="154">
        <v>0</v>
      </c>
      <c r="T161" s="155">
        <f>S161*H161</f>
        <v>0</v>
      </c>
      <c r="AR161" s="156" t="s">
        <v>151</v>
      </c>
      <c r="AT161" s="156" t="s">
        <v>147</v>
      </c>
      <c r="AU161" s="156" t="s">
        <v>91</v>
      </c>
      <c r="AY161" s="17" t="s">
        <v>144</v>
      </c>
      <c r="BE161" s="157">
        <f>IF(N161="základná",J161,0)</f>
        <v>0</v>
      </c>
      <c r="BF161" s="157">
        <f>IF(N161="znížená",J161,0)</f>
        <v>0</v>
      </c>
      <c r="BG161" s="157">
        <f>IF(N161="zákl. prenesená",J161,0)</f>
        <v>0</v>
      </c>
      <c r="BH161" s="157">
        <f>IF(N161="zníž. prenesená",J161,0)</f>
        <v>0</v>
      </c>
      <c r="BI161" s="157">
        <f>IF(N161="nulová",J161,0)</f>
        <v>0</v>
      </c>
      <c r="BJ161" s="17" t="s">
        <v>91</v>
      </c>
      <c r="BK161" s="157">
        <f>ROUND(I161*H161,2)</f>
        <v>0</v>
      </c>
      <c r="BL161" s="17" t="s">
        <v>151</v>
      </c>
      <c r="BM161" s="156" t="s">
        <v>1389</v>
      </c>
    </row>
    <row r="162" spans="2:65" s="12" customFormat="1" ht="10">
      <c r="B162" s="158"/>
      <c r="D162" s="159" t="s">
        <v>153</v>
      </c>
      <c r="E162" s="160" t="s">
        <v>1</v>
      </c>
      <c r="F162" s="161" t="s">
        <v>1390</v>
      </c>
      <c r="H162" s="160" t="s">
        <v>1</v>
      </c>
      <c r="I162" s="162"/>
      <c r="L162" s="158"/>
      <c r="M162" s="163"/>
      <c r="T162" s="164"/>
      <c r="AT162" s="160" t="s">
        <v>153</v>
      </c>
      <c r="AU162" s="160" t="s">
        <v>91</v>
      </c>
      <c r="AV162" s="12" t="s">
        <v>83</v>
      </c>
      <c r="AW162" s="12" t="s">
        <v>31</v>
      </c>
      <c r="AX162" s="12" t="s">
        <v>75</v>
      </c>
      <c r="AY162" s="160" t="s">
        <v>144</v>
      </c>
    </row>
    <row r="163" spans="2:65" s="13" customFormat="1" ht="10">
      <c r="B163" s="165"/>
      <c r="D163" s="159" t="s">
        <v>153</v>
      </c>
      <c r="E163" s="166" t="s">
        <v>1</v>
      </c>
      <c r="F163" s="167" t="s">
        <v>1391</v>
      </c>
      <c r="H163" s="168">
        <v>2</v>
      </c>
      <c r="I163" s="169"/>
      <c r="L163" s="165"/>
      <c r="M163" s="170"/>
      <c r="T163" s="171"/>
      <c r="AT163" s="166" t="s">
        <v>153</v>
      </c>
      <c r="AU163" s="166" t="s">
        <v>91</v>
      </c>
      <c r="AV163" s="13" t="s">
        <v>91</v>
      </c>
      <c r="AW163" s="13" t="s">
        <v>31</v>
      </c>
      <c r="AX163" s="13" t="s">
        <v>75</v>
      </c>
      <c r="AY163" s="166" t="s">
        <v>144</v>
      </c>
    </row>
    <row r="164" spans="2:65" s="14" customFormat="1" ht="10">
      <c r="B164" s="172"/>
      <c r="D164" s="159" t="s">
        <v>153</v>
      </c>
      <c r="E164" s="173" t="s">
        <v>1</v>
      </c>
      <c r="F164" s="174" t="s">
        <v>156</v>
      </c>
      <c r="H164" s="175">
        <v>2</v>
      </c>
      <c r="I164" s="176"/>
      <c r="L164" s="172"/>
      <c r="M164" s="177"/>
      <c r="T164" s="178"/>
      <c r="AT164" s="173" t="s">
        <v>153</v>
      </c>
      <c r="AU164" s="173" t="s">
        <v>91</v>
      </c>
      <c r="AV164" s="14" t="s">
        <v>151</v>
      </c>
      <c r="AW164" s="14" t="s">
        <v>31</v>
      </c>
      <c r="AX164" s="14" t="s">
        <v>83</v>
      </c>
      <c r="AY164" s="173" t="s">
        <v>144</v>
      </c>
    </row>
    <row r="165" spans="2:65" s="11" customFormat="1" ht="25.9" customHeight="1">
      <c r="B165" s="131"/>
      <c r="D165" s="132" t="s">
        <v>74</v>
      </c>
      <c r="E165" s="133" t="s">
        <v>305</v>
      </c>
      <c r="F165" s="133" t="s">
        <v>306</v>
      </c>
      <c r="I165" s="134"/>
      <c r="J165" s="135">
        <f>BK165</f>
        <v>0</v>
      </c>
      <c r="L165" s="131"/>
      <c r="M165" s="136"/>
      <c r="P165" s="137">
        <f>P166</f>
        <v>0</v>
      </c>
      <c r="R165" s="137">
        <f>R166</f>
        <v>7.0073794000000005</v>
      </c>
      <c r="T165" s="138">
        <f>T166</f>
        <v>0</v>
      </c>
      <c r="AR165" s="132" t="s">
        <v>91</v>
      </c>
      <c r="AT165" s="139" t="s">
        <v>74</v>
      </c>
      <c r="AU165" s="139" t="s">
        <v>75</v>
      </c>
      <c r="AY165" s="132" t="s">
        <v>144</v>
      </c>
      <c r="BK165" s="140">
        <f>BK166</f>
        <v>0</v>
      </c>
    </row>
    <row r="166" spans="2:65" s="11" customFormat="1" ht="22.75" customHeight="1">
      <c r="B166" s="131"/>
      <c r="D166" s="132" t="s">
        <v>74</v>
      </c>
      <c r="E166" s="141" t="s">
        <v>806</v>
      </c>
      <c r="F166" s="141" t="s">
        <v>807</v>
      </c>
      <c r="I166" s="134"/>
      <c r="J166" s="142">
        <f>BK166</f>
        <v>0</v>
      </c>
      <c r="L166" s="131"/>
      <c r="M166" s="136"/>
      <c r="P166" s="137">
        <f>SUM(P167:P247)</f>
        <v>0</v>
      </c>
      <c r="R166" s="137">
        <f>SUM(R167:R247)</f>
        <v>7.0073794000000005</v>
      </c>
      <c r="T166" s="138">
        <f>SUM(T167:T247)</f>
        <v>0</v>
      </c>
      <c r="AR166" s="132" t="s">
        <v>91</v>
      </c>
      <c r="AT166" s="139" t="s">
        <v>74</v>
      </c>
      <c r="AU166" s="139" t="s">
        <v>83</v>
      </c>
      <c r="AY166" s="132" t="s">
        <v>144</v>
      </c>
      <c r="BK166" s="140">
        <f>SUM(BK167:BK247)</f>
        <v>0</v>
      </c>
    </row>
    <row r="167" spans="2:65" s="1" customFormat="1" ht="37.75" customHeight="1">
      <c r="B167" s="143"/>
      <c r="C167" s="144" t="s">
        <v>175</v>
      </c>
      <c r="D167" s="144" t="s">
        <v>147</v>
      </c>
      <c r="E167" s="145" t="s">
        <v>1392</v>
      </c>
      <c r="F167" s="146" t="s">
        <v>1393</v>
      </c>
      <c r="G167" s="147" t="s">
        <v>254</v>
      </c>
      <c r="H167" s="148">
        <v>50</v>
      </c>
      <c r="I167" s="149"/>
      <c r="J167" s="150">
        <f>ROUND(I167*H167,2)</f>
        <v>0</v>
      </c>
      <c r="K167" s="151"/>
      <c r="L167" s="32"/>
      <c r="M167" s="152" t="s">
        <v>1</v>
      </c>
      <c r="N167" s="153" t="s">
        <v>41</v>
      </c>
      <c r="P167" s="154">
        <f>O167*H167</f>
        <v>0</v>
      </c>
      <c r="Q167" s="154">
        <v>3.5E-4</v>
      </c>
      <c r="R167" s="154">
        <f>Q167*H167</f>
        <v>1.7499999999999998E-2</v>
      </c>
      <c r="S167" s="154">
        <v>0</v>
      </c>
      <c r="T167" s="155">
        <f>S167*H167</f>
        <v>0</v>
      </c>
      <c r="AR167" s="156" t="s">
        <v>151</v>
      </c>
      <c r="AT167" s="156" t="s">
        <v>147</v>
      </c>
      <c r="AU167" s="156" t="s">
        <v>91</v>
      </c>
      <c r="AY167" s="17" t="s">
        <v>144</v>
      </c>
      <c r="BE167" s="157">
        <f>IF(N167="základná",J167,0)</f>
        <v>0</v>
      </c>
      <c r="BF167" s="157">
        <f>IF(N167="znížená",J167,0)</f>
        <v>0</v>
      </c>
      <c r="BG167" s="157">
        <f>IF(N167="zákl. prenesená",J167,0)</f>
        <v>0</v>
      </c>
      <c r="BH167" s="157">
        <f>IF(N167="zníž. prenesená",J167,0)</f>
        <v>0</v>
      </c>
      <c r="BI167" s="157">
        <f>IF(N167="nulová",J167,0)</f>
        <v>0</v>
      </c>
      <c r="BJ167" s="17" t="s">
        <v>91</v>
      </c>
      <c r="BK167" s="157">
        <f>ROUND(I167*H167,2)</f>
        <v>0</v>
      </c>
      <c r="BL167" s="17" t="s">
        <v>151</v>
      </c>
      <c r="BM167" s="156" t="s">
        <v>1394</v>
      </c>
    </row>
    <row r="168" spans="2:65" s="12" customFormat="1" ht="10">
      <c r="B168" s="158"/>
      <c r="D168" s="159" t="s">
        <v>153</v>
      </c>
      <c r="E168" s="160" t="s">
        <v>1</v>
      </c>
      <c r="F168" s="161" t="s">
        <v>1395</v>
      </c>
      <c r="H168" s="160" t="s">
        <v>1</v>
      </c>
      <c r="I168" s="162"/>
      <c r="L168" s="158"/>
      <c r="M168" s="163"/>
      <c r="T168" s="164"/>
      <c r="AT168" s="160" t="s">
        <v>153</v>
      </c>
      <c r="AU168" s="160" t="s">
        <v>91</v>
      </c>
      <c r="AV168" s="12" t="s">
        <v>83</v>
      </c>
      <c r="AW168" s="12" t="s">
        <v>31</v>
      </c>
      <c r="AX168" s="12" t="s">
        <v>75</v>
      </c>
      <c r="AY168" s="160" t="s">
        <v>144</v>
      </c>
    </row>
    <row r="169" spans="2:65" s="13" customFormat="1" ht="10">
      <c r="B169" s="165"/>
      <c r="D169" s="159" t="s">
        <v>153</v>
      </c>
      <c r="E169" s="166" t="s">
        <v>1</v>
      </c>
      <c r="F169" s="167" t="s">
        <v>1396</v>
      </c>
      <c r="H169" s="168">
        <v>32</v>
      </c>
      <c r="I169" s="169"/>
      <c r="L169" s="165"/>
      <c r="M169" s="170"/>
      <c r="T169" s="171"/>
      <c r="AT169" s="166" t="s">
        <v>153</v>
      </c>
      <c r="AU169" s="166" t="s">
        <v>91</v>
      </c>
      <c r="AV169" s="13" t="s">
        <v>91</v>
      </c>
      <c r="AW169" s="13" t="s">
        <v>31</v>
      </c>
      <c r="AX169" s="13" t="s">
        <v>75</v>
      </c>
      <c r="AY169" s="166" t="s">
        <v>144</v>
      </c>
    </row>
    <row r="170" spans="2:65" s="12" customFormat="1" ht="10">
      <c r="B170" s="158"/>
      <c r="D170" s="159" t="s">
        <v>153</v>
      </c>
      <c r="E170" s="160" t="s">
        <v>1</v>
      </c>
      <c r="F170" s="161" t="s">
        <v>1397</v>
      </c>
      <c r="H170" s="160" t="s">
        <v>1</v>
      </c>
      <c r="I170" s="162"/>
      <c r="L170" s="158"/>
      <c r="M170" s="163"/>
      <c r="T170" s="164"/>
      <c r="AT170" s="160" t="s">
        <v>153</v>
      </c>
      <c r="AU170" s="160" t="s">
        <v>91</v>
      </c>
      <c r="AV170" s="12" t="s">
        <v>83</v>
      </c>
      <c r="AW170" s="12" t="s">
        <v>31</v>
      </c>
      <c r="AX170" s="12" t="s">
        <v>75</v>
      </c>
      <c r="AY170" s="160" t="s">
        <v>144</v>
      </c>
    </row>
    <row r="171" spans="2:65" s="13" customFormat="1" ht="10">
      <c r="B171" s="165"/>
      <c r="D171" s="159" t="s">
        <v>153</v>
      </c>
      <c r="E171" s="166" t="s">
        <v>1</v>
      </c>
      <c r="F171" s="167" t="s">
        <v>509</v>
      </c>
      <c r="H171" s="168">
        <v>10</v>
      </c>
      <c r="I171" s="169"/>
      <c r="L171" s="165"/>
      <c r="M171" s="170"/>
      <c r="T171" s="171"/>
      <c r="AT171" s="166" t="s">
        <v>153</v>
      </c>
      <c r="AU171" s="166" t="s">
        <v>91</v>
      </c>
      <c r="AV171" s="13" t="s">
        <v>91</v>
      </c>
      <c r="AW171" s="13" t="s">
        <v>31</v>
      </c>
      <c r="AX171" s="13" t="s">
        <v>75</v>
      </c>
      <c r="AY171" s="166" t="s">
        <v>144</v>
      </c>
    </row>
    <row r="172" spans="2:65" s="12" customFormat="1" ht="10">
      <c r="B172" s="158"/>
      <c r="D172" s="159" t="s">
        <v>153</v>
      </c>
      <c r="E172" s="160" t="s">
        <v>1</v>
      </c>
      <c r="F172" s="161" t="s">
        <v>1398</v>
      </c>
      <c r="H172" s="160" t="s">
        <v>1</v>
      </c>
      <c r="I172" s="162"/>
      <c r="L172" s="158"/>
      <c r="M172" s="163"/>
      <c r="T172" s="164"/>
      <c r="AT172" s="160" t="s">
        <v>153</v>
      </c>
      <c r="AU172" s="160" t="s">
        <v>91</v>
      </c>
      <c r="AV172" s="12" t="s">
        <v>83</v>
      </c>
      <c r="AW172" s="12" t="s">
        <v>31</v>
      </c>
      <c r="AX172" s="12" t="s">
        <v>75</v>
      </c>
      <c r="AY172" s="160" t="s">
        <v>144</v>
      </c>
    </row>
    <row r="173" spans="2:65" s="13" customFormat="1" ht="10">
      <c r="B173" s="165"/>
      <c r="D173" s="159" t="s">
        <v>153</v>
      </c>
      <c r="E173" s="166" t="s">
        <v>1</v>
      </c>
      <c r="F173" s="167" t="s">
        <v>243</v>
      </c>
      <c r="H173" s="168">
        <v>8</v>
      </c>
      <c r="I173" s="169"/>
      <c r="L173" s="165"/>
      <c r="M173" s="170"/>
      <c r="T173" s="171"/>
      <c r="AT173" s="166" t="s">
        <v>153</v>
      </c>
      <c r="AU173" s="166" t="s">
        <v>91</v>
      </c>
      <c r="AV173" s="13" t="s">
        <v>91</v>
      </c>
      <c r="AW173" s="13" t="s">
        <v>31</v>
      </c>
      <c r="AX173" s="13" t="s">
        <v>75</v>
      </c>
      <c r="AY173" s="166" t="s">
        <v>144</v>
      </c>
    </row>
    <row r="174" spans="2:65" s="14" customFormat="1" ht="10">
      <c r="B174" s="172"/>
      <c r="D174" s="159" t="s">
        <v>153</v>
      </c>
      <c r="E174" s="173" t="s">
        <v>1</v>
      </c>
      <c r="F174" s="174" t="s">
        <v>156</v>
      </c>
      <c r="H174" s="175">
        <v>50</v>
      </c>
      <c r="I174" s="176"/>
      <c r="L174" s="172"/>
      <c r="M174" s="177"/>
      <c r="T174" s="178"/>
      <c r="AT174" s="173" t="s">
        <v>153</v>
      </c>
      <c r="AU174" s="173" t="s">
        <v>91</v>
      </c>
      <c r="AV174" s="14" t="s">
        <v>151</v>
      </c>
      <c r="AW174" s="14" t="s">
        <v>31</v>
      </c>
      <c r="AX174" s="14" t="s">
        <v>83</v>
      </c>
      <c r="AY174" s="173" t="s">
        <v>144</v>
      </c>
    </row>
    <row r="175" spans="2:65" s="1" customFormat="1" ht="24.15" customHeight="1">
      <c r="B175" s="143"/>
      <c r="C175" s="144" t="s">
        <v>181</v>
      </c>
      <c r="D175" s="144" t="s">
        <v>147</v>
      </c>
      <c r="E175" s="145" t="s">
        <v>1399</v>
      </c>
      <c r="F175" s="146" t="s">
        <v>1400</v>
      </c>
      <c r="G175" s="147" t="s">
        <v>254</v>
      </c>
      <c r="H175" s="148">
        <v>326</v>
      </c>
      <c r="I175" s="149"/>
      <c r="J175" s="150">
        <f>ROUND(I175*H175,2)</f>
        <v>0</v>
      </c>
      <c r="K175" s="151"/>
      <c r="L175" s="32"/>
      <c r="M175" s="152" t="s">
        <v>1</v>
      </c>
      <c r="N175" s="153" t="s">
        <v>41</v>
      </c>
      <c r="P175" s="154">
        <f>O175*H175</f>
        <v>0</v>
      </c>
      <c r="Q175" s="154">
        <v>1.0000000000000001E-5</v>
      </c>
      <c r="R175" s="154">
        <f>Q175*H175</f>
        <v>3.2600000000000003E-3</v>
      </c>
      <c r="S175" s="154">
        <v>0</v>
      </c>
      <c r="T175" s="155">
        <f>S175*H175</f>
        <v>0</v>
      </c>
      <c r="AR175" s="156" t="s">
        <v>301</v>
      </c>
      <c r="AT175" s="156" t="s">
        <v>147</v>
      </c>
      <c r="AU175" s="156" t="s">
        <v>91</v>
      </c>
      <c r="AY175" s="17" t="s">
        <v>144</v>
      </c>
      <c r="BE175" s="157">
        <f>IF(N175="základná",J175,0)</f>
        <v>0</v>
      </c>
      <c r="BF175" s="157">
        <f>IF(N175="znížená",J175,0)</f>
        <v>0</v>
      </c>
      <c r="BG175" s="157">
        <f>IF(N175="zákl. prenesená",J175,0)</f>
        <v>0</v>
      </c>
      <c r="BH175" s="157">
        <f>IF(N175="zníž. prenesená",J175,0)</f>
        <v>0</v>
      </c>
      <c r="BI175" s="157">
        <f>IF(N175="nulová",J175,0)</f>
        <v>0</v>
      </c>
      <c r="BJ175" s="17" t="s">
        <v>91</v>
      </c>
      <c r="BK175" s="157">
        <f>ROUND(I175*H175,2)</f>
        <v>0</v>
      </c>
      <c r="BL175" s="17" t="s">
        <v>301</v>
      </c>
      <c r="BM175" s="156" t="s">
        <v>1401</v>
      </c>
    </row>
    <row r="176" spans="2:65" s="12" customFormat="1" ht="10">
      <c r="B176" s="158"/>
      <c r="D176" s="159" t="s">
        <v>153</v>
      </c>
      <c r="E176" s="160" t="s">
        <v>1</v>
      </c>
      <c r="F176" s="161" t="s">
        <v>1402</v>
      </c>
      <c r="H176" s="160" t="s">
        <v>1</v>
      </c>
      <c r="I176" s="162"/>
      <c r="L176" s="158"/>
      <c r="M176" s="163"/>
      <c r="T176" s="164"/>
      <c r="AT176" s="160" t="s">
        <v>153</v>
      </c>
      <c r="AU176" s="160" t="s">
        <v>91</v>
      </c>
      <c r="AV176" s="12" t="s">
        <v>83</v>
      </c>
      <c r="AW176" s="12" t="s">
        <v>31</v>
      </c>
      <c r="AX176" s="12" t="s">
        <v>75</v>
      </c>
      <c r="AY176" s="160" t="s">
        <v>144</v>
      </c>
    </row>
    <row r="177" spans="2:65" s="13" customFormat="1" ht="10">
      <c r="B177" s="165"/>
      <c r="D177" s="159" t="s">
        <v>153</v>
      </c>
      <c r="E177" s="166" t="s">
        <v>1</v>
      </c>
      <c r="F177" s="167" t="s">
        <v>1396</v>
      </c>
      <c r="H177" s="168">
        <v>32</v>
      </c>
      <c r="I177" s="169"/>
      <c r="L177" s="165"/>
      <c r="M177" s="170"/>
      <c r="T177" s="171"/>
      <c r="AT177" s="166" t="s">
        <v>153</v>
      </c>
      <c r="AU177" s="166" t="s">
        <v>91</v>
      </c>
      <c r="AV177" s="13" t="s">
        <v>91</v>
      </c>
      <c r="AW177" s="13" t="s">
        <v>31</v>
      </c>
      <c r="AX177" s="13" t="s">
        <v>75</v>
      </c>
      <c r="AY177" s="166" t="s">
        <v>144</v>
      </c>
    </row>
    <row r="178" spans="2:65" s="12" customFormat="1" ht="10">
      <c r="B178" s="158"/>
      <c r="D178" s="159" t="s">
        <v>153</v>
      </c>
      <c r="E178" s="160" t="s">
        <v>1</v>
      </c>
      <c r="F178" s="161" t="s">
        <v>1403</v>
      </c>
      <c r="H178" s="160" t="s">
        <v>1</v>
      </c>
      <c r="I178" s="162"/>
      <c r="L178" s="158"/>
      <c r="M178" s="163"/>
      <c r="T178" s="164"/>
      <c r="AT178" s="160" t="s">
        <v>153</v>
      </c>
      <c r="AU178" s="160" t="s">
        <v>91</v>
      </c>
      <c r="AV178" s="12" t="s">
        <v>83</v>
      </c>
      <c r="AW178" s="12" t="s">
        <v>31</v>
      </c>
      <c r="AX178" s="12" t="s">
        <v>75</v>
      </c>
      <c r="AY178" s="160" t="s">
        <v>144</v>
      </c>
    </row>
    <row r="179" spans="2:65" s="13" customFormat="1" ht="10">
      <c r="B179" s="165"/>
      <c r="D179" s="159" t="s">
        <v>153</v>
      </c>
      <c r="E179" s="166" t="s">
        <v>1</v>
      </c>
      <c r="F179" s="167" t="s">
        <v>1404</v>
      </c>
      <c r="H179" s="168">
        <v>148</v>
      </c>
      <c r="I179" s="169"/>
      <c r="L179" s="165"/>
      <c r="M179" s="170"/>
      <c r="T179" s="171"/>
      <c r="AT179" s="166" t="s">
        <v>153</v>
      </c>
      <c r="AU179" s="166" t="s">
        <v>91</v>
      </c>
      <c r="AV179" s="13" t="s">
        <v>91</v>
      </c>
      <c r="AW179" s="13" t="s">
        <v>31</v>
      </c>
      <c r="AX179" s="13" t="s">
        <v>75</v>
      </c>
      <c r="AY179" s="166" t="s">
        <v>144</v>
      </c>
    </row>
    <row r="180" spans="2:65" s="12" customFormat="1" ht="10">
      <c r="B180" s="158"/>
      <c r="D180" s="159" t="s">
        <v>153</v>
      </c>
      <c r="E180" s="160" t="s">
        <v>1</v>
      </c>
      <c r="F180" s="161" t="s">
        <v>1405</v>
      </c>
      <c r="H180" s="160" t="s">
        <v>1</v>
      </c>
      <c r="I180" s="162"/>
      <c r="L180" s="158"/>
      <c r="M180" s="163"/>
      <c r="T180" s="164"/>
      <c r="AT180" s="160" t="s">
        <v>153</v>
      </c>
      <c r="AU180" s="160" t="s">
        <v>91</v>
      </c>
      <c r="AV180" s="12" t="s">
        <v>83</v>
      </c>
      <c r="AW180" s="12" t="s">
        <v>31</v>
      </c>
      <c r="AX180" s="12" t="s">
        <v>75</v>
      </c>
      <c r="AY180" s="160" t="s">
        <v>144</v>
      </c>
    </row>
    <row r="181" spans="2:65" s="13" customFormat="1" ht="10">
      <c r="B181" s="165"/>
      <c r="D181" s="159" t="s">
        <v>153</v>
      </c>
      <c r="E181" s="166" t="s">
        <v>1</v>
      </c>
      <c r="F181" s="167" t="s">
        <v>1406</v>
      </c>
      <c r="H181" s="168">
        <v>32</v>
      </c>
      <c r="I181" s="169"/>
      <c r="L181" s="165"/>
      <c r="M181" s="170"/>
      <c r="T181" s="171"/>
      <c r="AT181" s="166" t="s">
        <v>153</v>
      </c>
      <c r="AU181" s="166" t="s">
        <v>91</v>
      </c>
      <c r="AV181" s="13" t="s">
        <v>91</v>
      </c>
      <c r="AW181" s="13" t="s">
        <v>31</v>
      </c>
      <c r="AX181" s="13" t="s">
        <v>75</v>
      </c>
      <c r="AY181" s="166" t="s">
        <v>144</v>
      </c>
    </row>
    <row r="182" spans="2:65" s="12" customFormat="1" ht="10">
      <c r="B182" s="158"/>
      <c r="D182" s="159" t="s">
        <v>153</v>
      </c>
      <c r="E182" s="160" t="s">
        <v>1</v>
      </c>
      <c r="F182" s="161" t="s">
        <v>1407</v>
      </c>
      <c r="H182" s="160" t="s">
        <v>1</v>
      </c>
      <c r="I182" s="162"/>
      <c r="L182" s="158"/>
      <c r="M182" s="163"/>
      <c r="T182" s="164"/>
      <c r="AT182" s="160" t="s">
        <v>153</v>
      </c>
      <c r="AU182" s="160" t="s">
        <v>91</v>
      </c>
      <c r="AV182" s="12" t="s">
        <v>83</v>
      </c>
      <c r="AW182" s="12" t="s">
        <v>31</v>
      </c>
      <c r="AX182" s="12" t="s">
        <v>75</v>
      </c>
      <c r="AY182" s="160" t="s">
        <v>144</v>
      </c>
    </row>
    <row r="183" spans="2:65" s="13" customFormat="1" ht="10">
      <c r="B183" s="165"/>
      <c r="D183" s="159" t="s">
        <v>153</v>
      </c>
      <c r="E183" s="166" t="s">
        <v>1</v>
      </c>
      <c r="F183" s="167" t="s">
        <v>1408</v>
      </c>
      <c r="H183" s="168">
        <v>4</v>
      </c>
      <c r="I183" s="169"/>
      <c r="L183" s="165"/>
      <c r="M183" s="170"/>
      <c r="T183" s="171"/>
      <c r="AT183" s="166" t="s">
        <v>153</v>
      </c>
      <c r="AU183" s="166" t="s">
        <v>91</v>
      </c>
      <c r="AV183" s="13" t="s">
        <v>91</v>
      </c>
      <c r="AW183" s="13" t="s">
        <v>31</v>
      </c>
      <c r="AX183" s="13" t="s">
        <v>75</v>
      </c>
      <c r="AY183" s="166" t="s">
        <v>144</v>
      </c>
    </row>
    <row r="184" spans="2:65" s="13" customFormat="1" ht="10">
      <c r="B184" s="165"/>
      <c r="D184" s="159" t="s">
        <v>153</v>
      </c>
      <c r="E184" s="166" t="s">
        <v>1</v>
      </c>
      <c r="F184" s="167" t="s">
        <v>1409</v>
      </c>
      <c r="H184" s="168">
        <v>48</v>
      </c>
      <c r="I184" s="169"/>
      <c r="L184" s="165"/>
      <c r="M184" s="170"/>
      <c r="T184" s="171"/>
      <c r="AT184" s="166" t="s">
        <v>153</v>
      </c>
      <c r="AU184" s="166" t="s">
        <v>91</v>
      </c>
      <c r="AV184" s="13" t="s">
        <v>91</v>
      </c>
      <c r="AW184" s="13" t="s">
        <v>31</v>
      </c>
      <c r="AX184" s="13" t="s">
        <v>75</v>
      </c>
      <c r="AY184" s="166" t="s">
        <v>144</v>
      </c>
    </row>
    <row r="185" spans="2:65" s="13" customFormat="1" ht="10">
      <c r="B185" s="165"/>
      <c r="D185" s="159" t="s">
        <v>153</v>
      </c>
      <c r="E185" s="166" t="s">
        <v>1</v>
      </c>
      <c r="F185" s="167" t="s">
        <v>91</v>
      </c>
      <c r="H185" s="168">
        <v>2</v>
      </c>
      <c r="I185" s="169"/>
      <c r="L185" s="165"/>
      <c r="M185" s="170"/>
      <c r="T185" s="171"/>
      <c r="AT185" s="166" t="s">
        <v>153</v>
      </c>
      <c r="AU185" s="166" t="s">
        <v>91</v>
      </c>
      <c r="AV185" s="13" t="s">
        <v>91</v>
      </c>
      <c r="AW185" s="13" t="s">
        <v>31</v>
      </c>
      <c r="AX185" s="13" t="s">
        <v>75</v>
      </c>
      <c r="AY185" s="166" t="s">
        <v>144</v>
      </c>
    </row>
    <row r="186" spans="2:65" s="13" customFormat="1" ht="10">
      <c r="B186" s="165"/>
      <c r="D186" s="159" t="s">
        <v>153</v>
      </c>
      <c r="E186" s="166" t="s">
        <v>1</v>
      </c>
      <c r="F186" s="167" t="s">
        <v>509</v>
      </c>
      <c r="H186" s="168">
        <v>10</v>
      </c>
      <c r="I186" s="169"/>
      <c r="L186" s="165"/>
      <c r="M186" s="170"/>
      <c r="T186" s="171"/>
      <c r="AT186" s="166" t="s">
        <v>153</v>
      </c>
      <c r="AU186" s="166" t="s">
        <v>91</v>
      </c>
      <c r="AV186" s="13" t="s">
        <v>91</v>
      </c>
      <c r="AW186" s="13" t="s">
        <v>31</v>
      </c>
      <c r="AX186" s="13" t="s">
        <v>75</v>
      </c>
      <c r="AY186" s="166" t="s">
        <v>144</v>
      </c>
    </row>
    <row r="187" spans="2:65" s="15" customFormat="1" ht="10">
      <c r="B187" s="190"/>
      <c r="D187" s="159" t="s">
        <v>153</v>
      </c>
      <c r="E187" s="191" t="s">
        <v>1</v>
      </c>
      <c r="F187" s="192" t="s">
        <v>432</v>
      </c>
      <c r="H187" s="193">
        <v>276</v>
      </c>
      <c r="I187" s="194"/>
      <c r="L187" s="190"/>
      <c r="M187" s="195"/>
      <c r="T187" s="196"/>
      <c r="AT187" s="191" t="s">
        <v>153</v>
      </c>
      <c r="AU187" s="191" t="s">
        <v>91</v>
      </c>
      <c r="AV187" s="15" t="s">
        <v>190</v>
      </c>
      <c r="AW187" s="15" t="s">
        <v>31</v>
      </c>
      <c r="AX187" s="15" t="s">
        <v>75</v>
      </c>
      <c r="AY187" s="191" t="s">
        <v>144</v>
      </c>
    </row>
    <row r="188" spans="2:65" s="12" customFormat="1" ht="10">
      <c r="B188" s="158"/>
      <c r="D188" s="159" t="s">
        <v>153</v>
      </c>
      <c r="E188" s="160" t="s">
        <v>1</v>
      </c>
      <c r="F188" s="161" t="s">
        <v>1410</v>
      </c>
      <c r="H188" s="160" t="s">
        <v>1</v>
      </c>
      <c r="I188" s="162"/>
      <c r="L188" s="158"/>
      <c r="M188" s="163"/>
      <c r="T188" s="164"/>
      <c r="AT188" s="160" t="s">
        <v>153</v>
      </c>
      <c r="AU188" s="160" t="s">
        <v>91</v>
      </c>
      <c r="AV188" s="12" t="s">
        <v>83</v>
      </c>
      <c r="AW188" s="12" t="s">
        <v>31</v>
      </c>
      <c r="AX188" s="12" t="s">
        <v>75</v>
      </c>
      <c r="AY188" s="160" t="s">
        <v>144</v>
      </c>
    </row>
    <row r="189" spans="2:65" s="13" customFormat="1" ht="10">
      <c r="B189" s="165"/>
      <c r="D189" s="159" t="s">
        <v>153</v>
      </c>
      <c r="E189" s="166" t="s">
        <v>1</v>
      </c>
      <c r="F189" s="167" t="s">
        <v>347</v>
      </c>
      <c r="H189" s="168">
        <v>50</v>
      </c>
      <c r="I189" s="169"/>
      <c r="L189" s="165"/>
      <c r="M189" s="170"/>
      <c r="T189" s="171"/>
      <c r="AT189" s="166" t="s">
        <v>153</v>
      </c>
      <c r="AU189" s="166" t="s">
        <v>91</v>
      </c>
      <c r="AV189" s="13" t="s">
        <v>91</v>
      </c>
      <c r="AW189" s="13" t="s">
        <v>31</v>
      </c>
      <c r="AX189" s="13" t="s">
        <v>75</v>
      </c>
      <c r="AY189" s="166" t="s">
        <v>144</v>
      </c>
    </row>
    <row r="190" spans="2:65" s="15" customFormat="1" ht="10">
      <c r="B190" s="190"/>
      <c r="D190" s="159" t="s">
        <v>153</v>
      </c>
      <c r="E190" s="191" t="s">
        <v>1</v>
      </c>
      <c r="F190" s="192" t="s">
        <v>432</v>
      </c>
      <c r="H190" s="193">
        <v>50</v>
      </c>
      <c r="I190" s="194"/>
      <c r="L190" s="190"/>
      <c r="M190" s="195"/>
      <c r="T190" s="196"/>
      <c r="AT190" s="191" t="s">
        <v>153</v>
      </c>
      <c r="AU190" s="191" t="s">
        <v>91</v>
      </c>
      <c r="AV190" s="15" t="s">
        <v>190</v>
      </c>
      <c r="AW190" s="15" t="s">
        <v>31</v>
      </c>
      <c r="AX190" s="15" t="s">
        <v>75</v>
      </c>
      <c r="AY190" s="191" t="s">
        <v>144</v>
      </c>
    </row>
    <row r="191" spans="2:65" s="14" customFormat="1" ht="10">
      <c r="B191" s="172"/>
      <c r="D191" s="159" t="s">
        <v>153</v>
      </c>
      <c r="E191" s="173" t="s">
        <v>1</v>
      </c>
      <c r="F191" s="174" t="s">
        <v>156</v>
      </c>
      <c r="H191" s="175">
        <v>326</v>
      </c>
      <c r="I191" s="176"/>
      <c r="L191" s="172"/>
      <c r="M191" s="177"/>
      <c r="T191" s="178"/>
      <c r="AT191" s="173" t="s">
        <v>153</v>
      </c>
      <c r="AU191" s="173" t="s">
        <v>91</v>
      </c>
      <c r="AV191" s="14" t="s">
        <v>151</v>
      </c>
      <c r="AW191" s="14" t="s">
        <v>31</v>
      </c>
      <c r="AX191" s="14" t="s">
        <v>83</v>
      </c>
      <c r="AY191" s="173" t="s">
        <v>144</v>
      </c>
    </row>
    <row r="192" spans="2:65" s="1" customFormat="1" ht="16.5" customHeight="1">
      <c r="B192" s="143"/>
      <c r="C192" s="179" t="s">
        <v>611</v>
      </c>
      <c r="D192" s="179" t="s">
        <v>240</v>
      </c>
      <c r="E192" s="180" t="s">
        <v>1411</v>
      </c>
      <c r="F192" s="181" t="s">
        <v>1412</v>
      </c>
      <c r="G192" s="182" t="s">
        <v>254</v>
      </c>
      <c r="H192" s="183">
        <v>326</v>
      </c>
      <c r="I192" s="184"/>
      <c r="J192" s="185">
        <f>ROUND(I192*H192,2)</f>
        <v>0</v>
      </c>
      <c r="K192" s="186"/>
      <c r="L192" s="187"/>
      <c r="M192" s="188" t="s">
        <v>1</v>
      </c>
      <c r="N192" s="189" t="s">
        <v>41</v>
      </c>
      <c r="P192" s="154">
        <f>O192*H192</f>
        <v>0</v>
      </c>
      <c r="Q192" s="154">
        <v>8.0999999999999996E-4</v>
      </c>
      <c r="R192" s="154">
        <f>Q192*H192</f>
        <v>0.26405999999999996</v>
      </c>
      <c r="S192" s="154">
        <v>0</v>
      </c>
      <c r="T192" s="155">
        <f>S192*H192</f>
        <v>0</v>
      </c>
      <c r="AR192" s="156" t="s">
        <v>323</v>
      </c>
      <c r="AT192" s="156" t="s">
        <v>240</v>
      </c>
      <c r="AU192" s="156" t="s">
        <v>91</v>
      </c>
      <c r="AY192" s="17" t="s">
        <v>144</v>
      </c>
      <c r="BE192" s="157">
        <f>IF(N192="základná",J192,0)</f>
        <v>0</v>
      </c>
      <c r="BF192" s="157">
        <f>IF(N192="znížená",J192,0)</f>
        <v>0</v>
      </c>
      <c r="BG192" s="157">
        <f>IF(N192="zákl. prenesená",J192,0)</f>
        <v>0</v>
      </c>
      <c r="BH192" s="157">
        <f>IF(N192="zníž. prenesená",J192,0)</f>
        <v>0</v>
      </c>
      <c r="BI192" s="157">
        <f>IF(N192="nulová",J192,0)</f>
        <v>0</v>
      </c>
      <c r="BJ192" s="17" t="s">
        <v>91</v>
      </c>
      <c r="BK192" s="157">
        <f>ROUND(I192*H192,2)</f>
        <v>0</v>
      </c>
      <c r="BL192" s="17" t="s">
        <v>301</v>
      </c>
      <c r="BM192" s="156" t="s">
        <v>1413</v>
      </c>
    </row>
    <row r="193" spans="2:65" s="1" customFormat="1" ht="24.15" customHeight="1">
      <c r="B193" s="143"/>
      <c r="C193" s="144" t="s">
        <v>266</v>
      </c>
      <c r="D193" s="144" t="s">
        <v>147</v>
      </c>
      <c r="E193" s="145" t="s">
        <v>1414</v>
      </c>
      <c r="F193" s="146" t="s">
        <v>1415</v>
      </c>
      <c r="G193" s="147" t="s">
        <v>426</v>
      </c>
      <c r="H193" s="148">
        <v>4948.3599999999997</v>
      </c>
      <c r="I193" s="149"/>
      <c r="J193" s="150">
        <f>ROUND(I193*H193,2)</f>
        <v>0</v>
      </c>
      <c r="K193" s="151"/>
      <c r="L193" s="32"/>
      <c r="M193" s="152" t="s">
        <v>1</v>
      </c>
      <c r="N193" s="153" t="s">
        <v>41</v>
      </c>
      <c r="P193" s="154">
        <f>O193*H193</f>
        <v>0</v>
      </c>
      <c r="Q193" s="154">
        <v>5.0000000000000002E-5</v>
      </c>
      <c r="R193" s="154">
        <f>Q193*H193</f>
        <v>0.247418</v>
      </c>
      <c r="S193" s="154">
        <v>0</v>
      </c>
      <c r="T193" s="155">
        <f>S193*H193</f>
        <v>0</v>
      </c>
      <c r="AR193" s="156" t="s">
        <v>301</v>
      </c>
      <c r="AT193" s="156" t="s">
        <v>147</v>
      </c>
      <c r="AU193" s="156" t="s">
        <v>91</v>
      </c>
      <c r="AY193" s="17" t="s">
        <v>144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7" t="s">
        <v>91</v>
      </c>
      <c r="BK193" s="157">
        <f>ROUND(I193*H193,2)</f>
        <v>0</v>
      </c>
      <c r="BL193" s="17" t="s">
        <v>301</v>
      </c>
      <c r="BM193" s="156" t="s">
        <v>1416</v>
      </c>
    </row>
    <row r="194" spans="2:65" s="12" customFormat="1" ht="10">
      <c r="B194" s="158"/>
      <c r="D194" s="159" t="s">
        <v>153</v>
      </c>
      <c r="E194" s="160" t="s">
        <v>1</v>
      </c>
      <c r="F194" s="161" t="s">
        <v>1417</v>
      </c>
      <c r="H194" s="160" t="s">
        <v>1</v>
      </c>
      <c r="I194" s="162"/>
      <c r="L194" s="158"/>
      <c r="M194" s="163"/>
      <c r="T194" s="164"/>
      <c r="AT194" s="160" t="s">
        <v>153</v>
      </c>
      <c r="AU194" s="160" t="s">
        <v>91</v>
      </c>
      <c r="AV194" s="12" t="s">
        <v>83</v>
      </c>
      <c r="AW194" s="12" t="s">
        <v>31</v>
      </c>
      <c r="AX194" s="12" t="s">
        <v>75</v>
      </c>
      <c r="AY194" s="160" t="s">
        <v>144</v>
      </c>
    </row>
    <row r="195" spans="2:65" s="13" customFormat="1" ht="10">
      <c r="B195" s="165"/>
      <c r="D195" s="159" t="s">
        <v>153</v>
      </c>
      <c r="E195" s="166" t="s">
        <v>1</v>
      </c>
      <c r="F195" s="167" t="s">
        <v>1418</v>
      </c>
      <c r="H195" s="168">
        <v>4222</v>
      </c>
      <c r="I195" s="169"/>
      <c r="L195" s="165"/>
      <c r="M195" s="170"/>
      <c r="T195" s="171"/>
      <c r="AT195" s="166" t="s">
        <v>153</v>
      </c>
      <c r="AU195" s="166" t="s">
        <v>91</v>
      </c>
      <c r="AV195" s="13" t="s">
        <v>91</v>
      </c>
      <c r="AW195" s="13" t="s">
        <v>31</v>
      </c>
      <c r="AX195" s="13" t="s">
        <v>75</v>
      </c>
      <c r="AY195" s="166" t="s">
        <v>144</v>
      </c>
    </row>
    <row r="196" spans="2:65" s="13" customFormat="1" ht="10">
      <c r="B196" s="165"/>
      <c r="D196" s="159" t="s">
        <v>153</v>
      </c>
      <c r="E196" s="166" t="s">
        <v>1</v>
      </c>
      <c r="F196" s="167" t="s">
        <v>1419</v>
      </c>
      <c r="H196" s="168">
        <v>626.04</v>
      </c>
      <c r="I196" s="169"/>
      <c r="L196" s="165"/>
      <c r="M196" s="170"/>
      <c r="T196" s="171"/>
      <c r="AT196" s="166" t="s">
        <v>153</v>
      </c>
      <c r="AU196" s="166" t="s">
        <v>91</v>
      </c>
      <c r="AV196" s="13" t="s">
        <v>91</v>
      </c>
      <c r="AW196" s="13" t="s">
        <v>31</v>
      </c>
      <c r="AX196" s="13" t="s">
        <v>75</v>
      </c>
      <c r="AY196" s="166" t="s">
        <v>144</v>
      </c>
    </row>
    <row r="197" spans="2:65" s="13" customFormat="1" ht="10">
      <c r="B197" s="165"/>
      <c r="D197" s="159" t="s">
        <v>153</v>
      </c>
      <c r="E197" s="166" t="s">
        <v>1</v>
      </c>
      <c r="F197" s="167" t="s">
        <v>1420</v>
      </c>
      <c r="H197" s="168">
        <v>100.32</v>
      </c>
      <c r="I197" s="169"/>
      <c r="L197" s="165"/>
      <c r="M197" s="170"/>
      <c r="T197" s="171"/>
      <c r="AT197" s="166" t="s">
        <v>153</v>
      </c>
      <c r="AU197" s="166" t="s">
        <v>91</v>
      </c>
      <c r="AV197" s="13" t="s">
        <v>91</v>
      </c>
      <c r="AW197" s="13" t="s">
        <v>31</v>
      </c>
      <c r="AX197" s="13" t="s">
        <v>75</v>
      </c>
      <c r="AY197" s="166" t="s">
        <v>144</v>
      </c>
    </row>
    <row r="198" spans="2:65" s="14" customFormat="1" ht="10">
      <c r="B198" s="172"/>
      <c r="D198" s="159" t="s">
        <v>153</v>
      </c>
      <c r="E198" s="173" t="s">
        <v>1</v>
      </c>
      <c r="F198" s="174" t="s">
        <v>156</v>
      </c>
      <c r="H198" s="175">
        <v>4948.3599999999997</v>
      </c>
      <c r="I198" s="176"/>
      <c r="L198" s="172"/>
      <c r="M198" s="177"/>
      <c r="T198" s="178"/>
      <c r="AT198" s="173" t="s">
        <v>153</v>
      </c>
      <c r="AU198" s="173" t="s">
        <v>91</v>
      </c>
      <c r="AV198" s="14" t="s">
        <v>151</v>
      </c>
      <c r="AW198" s="14" t="s">
        <v>31</v>
      </c>
      <c r="AX198" s="14" t="s">
        <v>83</v>
      </c>
      <c r="AY198" s="173" t="s">
        <v>144</v>
      </c>
    </row>
    <row r="199" spans="2:65" s="1" customFormat="1" ht="24.15" customHeight="1">
      <c r="B199" s="143"/>
      <c r="C199" s="179" t="s">
        <v>279</v>
      </c>
      <c r="D199" s="179" t="s">
        <v>240</v>
      </c>
      <c r="E199" s="180" t="s">
        <v>1421</v>
      </c>
      <c r="F199" s="181" t="s">
        <v>1422</v>
      </c>
      <c r="G199" s="182" t="s">
        <v>184</v>
      </c>
      <c r="H199" s="183">
        <v>0.71699999999999997</v>
      </c>
      <c r="I199" s="184"/>
      <c r="J199" s="185">
        <f>ROUND(I199*H199,2)</f>
        <v>0</v>
      </c>
      <c r="K199" s="186"/>
      <c r="L199" s="187"/>
      <c r="M199" s="188" t="s">
        <v>1</v>
      </c>
      <c r="N199" s="189" t="s">
        <v>41</v>
      </c>
      <c r="P199" s="154">
        <f>O199*H199</f>
        <v>0</v>
      </c>
      <c r="Q199" s="154">
        <v>1</v>
      </c>
      <c r="R199" s="154">
        <f>Q199*H199</f>
        <v>0.71699999999999997</v>
      </c>
      <c r="S199" s="154">
        <v>0</v>
      </c>
      <c r="T199" s="155">
        <f>S199*H199</f>
        <v>0</v>
      </c>
      <c r="AR199" s="156" t="s">
        <v>243</v>
      </c>
      <c r="AT199" s="156" t="s">
        <v>240</v>
      </c>
      <c r="AU199" s="156" t="s">
        <v>91</v>
      </c>
      <c r="AY199" s="17" t="s">
        <v>144</v>
      </c>
      <c r="BE199" s="157">
        <f>IF(N199="základná",J199,0)</f>
        <v>0</v>
      </c>
      <c r="BF199" s="157">
        <f>IF(N199="znížená",J199,0)</f>
        <v>0</v>
      </c>
      <c r="BG199" s="157">
        <f>IF(N199="zákl. prenesená",J199,0)</f>
        <v>0</v>
      </c>
      <c r="BH199" s="157">
        <f>IF(N199="zníž. prenesená",J199,0)</f>
        <v>0</v>
      </c>
      <c r="BI199" s="157">
        <f>IF(N199="nulová",J199,0)</f>
        <v>0</v>
      </c>
      <c r="BJ199" s="17" t="s">
        <v>91</v>
      </c>
      <c r="BK199" s="157">
        <f>ROUND(I199*H199,2)</f>
        <v>0</v>
      </c>
      <c r="BL199" s="17" t="s">
        <v>151</v>
      </c>
      <c r="BM199" s="156" t="s">
        <v>1423</v>
      </c>
    </row>
    <row r="200" spans="2:65" s="12" customFormat="1" ht="10">
      <c r="B200" s="158"/>
      <c r="D200" s="159" t="s">
        <v>153</v>
      </c>
      <c r="E200" s="160" t="s">
        <v>1</v>
      </c>
      <c r="F200" s="161" t="s">
        <v>1403</v>
      </c>
      <c r="H200" s="160" t="s">
        <v>1</v>
      </c>
      <c r="I200" s="162"/>
      <c r="L200" s="158"/>
      <c r="M200" s="163"/>
      <c r="T200" s="164"/>
      <c r="AT200" s="160" t="s">
        <v>153</v>
      </c>
      <c r="AU200" s="160" t="s">
        <v>91</v>
      </c>
      <c r="AV200" s="12" t="s">
        <v>83</v>
      </c>
      <c r="AW200" s="12" t="s">
        <v>31</v>
      </c>
      <c r="AX200" s="12" t="s">
        <v>75</v>
      </c>
      <c r="AY200" s="160" t="s">
        <v>144</v>
      </c>
    </row>
    <row r="201" spans="2:65" s="13" customFormat="1" ht="10">
      <c r="B201" s="165"/>
      <c r="D201" s="159" t="s">
        <v>153</v>
      </c>
      <c r="E201" s="166" t="s">
        <v>1</v>
      </c>
      <c r="F201" s="167" t="s">
        <v>1424</v>
      </c>
      <c r="H201" s="168">
        <v>0.42</v>
      </c>
      <c r="I201" s="169"/>
      <c r="L201" s="165"/>
      <c r="M201" s="170"/>
      <c r="T201" s="171"/>
      <c r="AT201" s="166" t="s">
        <v>153</v>
      </c>
      <c r="AU201" s="166" t="s">
        <v>91</v>
      </c>
      <c r="AV201" s="13" t="s">
        <v>91</v>
      </c>
      <c r="AW201" s="13" t="s">
        <v>31</v>
      </c>
      <c r="AX201" s="13" t="s">
        <v>75</v>
      </c>
      <c r="AY201" s="166" t="s">
        <v>144</v>
      </c>
    </row>
    <row r="202" spans="2:65" s="13" customFormat="1" ht="10">
      <c r="B202" s="165"/>
      <c r="D202" s="159" t="s">
        <v>153</v>
      </c>
      <c r="E202" s="166" t="s">
        <v>1</v>
      </c>
      <c r="F202" s="167" t="s">
        <v>1425</v>
      </c>
      <c r="H202" s="168">
        <v>0.16</v>
      </c>
      <c r="I202" s="169"/>
      <c r="L202" s="165"/>
      <c r="M202" s="170"/>
      <c r="T202" s="171"/>
      <c r="AT202" s="166" t="s">
        <v>153</v>
      </c>
      <c r="AU202" s="166" t="s">
        <v>91</v>
      </c>
      <c r="AV202" s="13" t="s">
        <v>91</v>
      </c>
      <c r="AW202" s="13" t="s">
        <v>31</v>
      </c>
      <c r="AX202" s="13" t="s">
        <v>75</v>
      </c>
      <c r="AY202" s="166" t="s">
        <v>144</v>
      </c>
    </row>
    <row r="203" spans="2:65" s="13" customFormat="1" ht="10">
      <c r="B203" s="165"/>
      <c r="D203" s="159" t="s">
        <v>153</v>
      </c>
      <c r="E203" s="166" t="s">
        <v>1</v>
      </c>
      <c r="F203" s="167" t="s">
        <v>1426</v>
      </c>
      <c r="H203" s="168">
        <v>0.13700000000000001</v>
      </c>
      <c r="I203" s="169"/>
      <c r="L203" s="165"/>
      <c r="M203" s="170"/>
      <c r="T203" s="171"/>
      <c r="AT203" s="166" t="s">
        <v>153</v>
      </c>
      <c r="AU203" s="166" t="s">
        <v>91</v>
      </c>
      <c r="AV203" s="13" t="s">
        <v>91</v>
      </c>
      <c r="AW203" s="13" t="s">
        <v>31</v>
      </c>
      <c r="AX203" s="13" t="s">
        <v>75</v>
      </c>
      <c r="AY203" s="166" t="s">
        <v>144</v>
      </c>
    </row>
    <row r="204" spans="2:65" s="14" customFormat="1" ht="10">
      <c r="B204" s="172"/>
      <c r="D204" s="159" t="s">
        <v>153</v>
      </c>
      <c r="E204" s="173" t="s">
        <v>1</v>
      </c>
      <c r="F204" s="174" t="s">
        <v>156</v>
      </c>
      <c r="H204" s="175">
        <v>0.71699999999999997</v>
      </c>
      <c r="I204" s="176"/>
      <c r="L204" s="172"/>
      <c r="M204" s="177"/>
      <c r="T204" s="178"/>
      <c r="AT204" s="173" t="s">
        <v>153</v>
      </c>
      <c r="AU204" s="173" t="s">
        <v>91</v>
      </c>
      <c r="AV204" s="14" t="s">
        <v>151</v>
      </c>
      <c r="AW204" s="14" t="s">
        <v>31</v>
      </c>
      <c r="AX204" s="14" t="s">
        <v>83</v>
      </c>
      <c r="AY204" s="173" t="s">
        <v>144</v>
      </c>
    </row>
    <row r="205" spans="2:65" s="1" customFormat="1" ht="33" customHeight="1">
      <c r="B205" s="143"/>
      <c r="C205" s="179" t="s">
        <v>283</v>
      </c>
      <c r="D205" s="179" t="s">
        <v>240</v>
      </c>
      <c r="E205" s="180" t="s">
        <v>1427</v>
      </c>
      <c r="F205" s="181" t="s">
        <v>1428</v>
      </c>
      <c r="G205" s="182" t="s">
        <v>184</v>
      </c>
      <c r="H205" s="183">
        <v>0.02</v>
      </c>
      <c r="I205" s="184"/>
      <c r="J205" s="185">
        <f>ROUND(I205*H205,2)</f>
        <v>0</v>
      </c>
      <c r="K205" s="186"/>
      <c r="L205" s="187"/>
      <c r="M205" s="188" t="s">
        <v>1</v>
      </c>
      <c r="N205" s="189" t="s">
        <v>41</v>
      </c>
      <c r="P205" s="154">
        <f>O205*H205</f>
        <v>0</v>
      </c>
      <c r="Q205" s="154">
        <v>1</v>
      </c>
      <c r="R205" s="154">
        <f>Q205*H205</f>
        <v>0.02</v>
      </c>
      <c r="S205" s="154">
        <v>0</v>
      </c>
      <c r="T205" s="155">
        <f>S205*H205</f>
        <v>0</v>
      </c>
      <c r="AR205" s="156" t="s">
        <v>243</v>
      </c>
      <c r="AT205" s="156" t="s">
        <v>240</v>
      </c>
      <c r="AU205" s="156" t="s">
        <v>91</v>
      </c>
      <c r="AY205" s="17" t="s">
        <v>144</v>
      </c>
      <c r="BE205" s="157">
        <f>IF(N205="základná",J205,0)</f>
        <v>0</v>
      </c>
      <c r="BF205" s="157">
        <f>IF(N205="znížená",J205,0)</f>
        <v>0</v>
      </c>
      <c r="BG205" s="157">
        <f>IF(N205="zákl. prenesená",J205,0)</f>
        <v>0</v>
      </c>
      <c r="BH205" s="157">
        <f>IF(N205="zníž. prenesená",J205,0)</f>
        <v>0</v>
      </c>
      <c r="BI205" s="157">
        <f>IF(N205="nulová",J205,0)</f>
        <v>0</v>
      </c>
      <c r="BJ205" s="17" t="s">
        <v>91</v>
      </c>
      <c r="BK205" s="157">
        <f>ROUND(I205*H205,2)</f>
        <v>0</v>
      </c>
      <c r="BL205" s="17" t="s">
        <v>151</v>
      </c>
      <c r="BM205" s="156" t="s">
        <v>1429</v>
      </c>
    </row>
    <row r="206" spans="2:65" s="12" customFormat="1" ht="10">
      <c r="B206" s="158"/>
      <c r="D206" s="159" t="s">
        <v>153</v>
      </c>
      <c r="E206" s="160" t="s">
        <v>1</v>
      </c>
      <c r="F206" s="161" t="s">
        <v>1430</v>
      </c>
      <c r="H206" s="160" t="s">
        <v>1</v>
      </c>
      <c r="I206" s="162"/>
      <c r="L206" s="158"/>
      <c r="M206" s="163"/>
      <c r="T206" s="164"/>
      <c r="AT206" s="160" t="s">
        <v>153</v>
      </c>
      <c r="AU206" s="160" t="s">
        <v>91</v>
      </c>
      <c r="AV206" s="12" t="s">
        <v>83</v>
      </c>
      <c r="AW206" s="12" t="s">
        <v>31</v>
      </c>
      <c r="AX206" s="12" t="s">
        <v>75</v>
      </c>
      <c r="AY206" s="160" t="s">
        <v>144</v>
      </c>
    </row>
    <row r="207" spans="2:65" s="13" customFormat="1" ht="10">
      <c r="B207" s="165"/>
      <c r="D207" s="159" t="s">
        <v>153</v>
      </c>
      <c r="E207" s="166" t="s">
        <v>1</v>
      </c>
      <c r="F207" s="167" t="s">
        <v>1431</v>
      </c>
      <c r="H207" s="168">
        <v>1.2999999999999999E-2</v>
      </c>
      <c r="I207" s="169"/>
      <c r="L207" s="165"/>
      <c r="M207" s="170"/>
      <c r="T207" s="171"/>
      <c r="AT207" s="166" t="s">
        <v>153</v>
      </c>
      <c r="AU207" s="166" t="s">
        <v>91</v>
      </c>
      <c r="AV207" s="13" t="s">
        <v>91</v>
      </c>
      <c r="AW207" s="13" t="s">
        <v>31</v>
      </c>
      <c r="AX207" s="13" t="s">
        <v>75</v>
      </c>
      <c r="AY207" s="166" t="s">
        <v>144</v>
      </c>
    </row>
    <row r="208" spans="2:65" s="13" customFormat="1" ht="10">
      <c r="B208" s="165"/>
      <c r="D208" s="159" t="s">
        <v>153</v>
      </c>
      <c r="E208" s="166" t="s">
        <v>1</v>
      </c>
      <c r="F208" s="167" t="s">
        <v>1432</v>
      </c>
      <c r="H208" s="168">
        <v>7.0000000000000001E-3</v>
      </c>
      <c r="I208" s="169"/>
      <c r="L208" s="165"/>
      <c r="M208" s="170"/>
      <c r="T208" s="171"/>
      <c r="AT208" s="166" t="s">
        <v>153</v>
      </c>
      <c r="AU208" s="166" t="s">
        <v>91</v>
      </c>
      <c r="AV208" s="13" t="s">
        <v>91</v>
      </c>
      <c r="AW208" s="13" t="s">
        <v>31</v>
      </c>
      <c r="AX208" s="13" t="s">
        <v>75</v>
      </c>
      <c r="AY208" s="166" t="s">
        <v>144</v>
      </c>
    </row>
    <row r="209" spans="2:65" s="14" customFormat="1" ht="10">
      <c r="B209" s="172"/>
      <c r="D209" s="159" t="s">
        <v>153</v>
      </c>
      <c r="E209" s="173" t="s">
        <v>1</v>
      </c>
      <c r="F209" s="174" t="s">
        <v>156</v>
      </c>
      <c r="H209" s="175">
        <v>0.02</v>
      </c>
      <c r="I209" s="176"/>
      <c r="L209" s="172"/>
      <c r="M209" s="177"/>
      <c r="T209" s="178"/>
      <c r="AT209" s="173" t="s">
        <v>153</v>
      </c>
      <c r="AU209" s="173" t="s">
        <v>91</v>
      </c>
      <c r="AV209" s="14" t="s">
        <v>151</v>
      </c>
      <c r="AW209" s="14" t="s">
        <v>31</v>
      </c>
      <c r="AX209" s="14" t="s">
        <v>83</v>
      </c>
      <c r="AY209" s="173" t="s">
        <v>144</v>
      </c>
    </row>
    <row r="210" spans="2:65" s="1" customFormat="1" ht="33" customHeight="1">
      <c r="B210" s="143"/>
      <c r="C210" s="179" t="s">
        <v>297</v>
      </c>
      <c r="D210" s="179" t="s">
        <v>240</v>
      </c>
      <c r="E210" s="180" t="s">
        <v>1433</v>
      </c>
      <c r="F210" s="181" t="s">
        <v>1434</v>
      </c>
      <c r="G210" s="182" t="s">
        <v>184</v>
      </c>
      <c r="H210" s="183">
        <v>0.111</v>
      </c>
      <c r="I210" s="184"/>
      <c r="J210" s="185">
        <f>ROUND(I210*H210,2)</f>
        <v>0</v>
      </c>
      <c r="K210" s="186"/>
      <c r="L210" s="187"/>
      <c r="M210" s="188" t="s">
        <v>1</v>
      </c>
      <c r="N210" s="189" t="s">
        <v>41</v>
      </c>
      <c r="P210" s="154">
        <f>O210*H210</f>
        <v>0</v>
      </c>
      <c r="Q210" s="154">
        <v>1</v>
      </c>
      <c r="R210" s="154">
        <f>Q210*H210</f>
        <v>0.111</v>
      </c>
      <c r="S210" s="154">
        <v>0</v>
      </c>
      <c r="T210" s="155">
        <f>S210*H210</f>
        <v>0</v>
      </c>
      <c r="AR210" s="156" t="s">
        <v>243</v>
      </c>
      <c r="AT210" s="156" t="s">
        <v>240</v>
      </c>
      <c r="AU210" s="156" t="s">
        <v>91</v>
      </c>
      <c r="AY210" s="17" t="s">
        <v>144</v>
      </c>
      <c r="BE210" s="157">
        <f>IF(N210="základná",J210,0)</f>
        <v>0</v>
      </c>
      <c r="BF210" s="157">
        <f>IF(N210="znížená",J210,0)</f>
        <v>0</v>
      </c>
      <c r="BG210" s="157">
        <f>IF(N210="zákl. prenesená",J210,0)</f>
        <v>0</v>
      </c>
      <c r="BH210" s="157">
        <f>IF(N210="zníž. prenesená",J210,0)</f>
        <v>0</v>
      </c>
      <c r="BI210" s="157">
        <f>IF(N210="nulová",J210,0)</f>
        <v>0</v>
      </c>
      <c r="BJ210" s="17" t="s">
        <v>91</v>
      </c>
      <c r="BK210" s="157">
        <f>ROUND(I210*H210,2)</f>
        <v>0</v>
      </c>
      <c r="BL210" s="17" t="s">
        <v>151</v>
      </c>
      <c r="BM210" s="156" t="s">
        <v>1435</v>
      </c>
    </row>
    <row r="211" spans="2:65" s="12" customFormat="1" ht="10">
      <c r="B211" s="158"/>
      <c r="D211" s="159" t="s">
        <v>153</v>
      </c>
      <c r="E211" s="160" t="s">
        <v>1</v>
      </c>
      <c r="F211" s="161" t="s">
        <v>1436</v>
      </c>
      <c r="H211" s="160" t="s">
        <v>1</v>
      </c>
      <c r="I211" s="162"/>
      <c r="L211" s="158"/>
      <c r="M211" s="163"/>
      <c r="T211" s="164"/>
      <c r="AT211" s="160" t="s">
        <v>153</v>
      </c>
      <c r="AU211" s="160" t="s">
        <v>91</v>
      </c>
      <c r="AV211" s="12" t="s">
        <v>83</v>
      </c>
      <c r="AW211" s="12" t="s">
        <v>31</v>
      </c>
      <c r="AX211" s="12" t="s">
        <v>75</v>
      </c>
      <c r="AY211" s="160" t="s">
        <v>144</v>
      </c>
    </row>
    <row r="212" spans="2:65" s="13" customFormat="1" ht="10">
      <c r="B212" s="165"/>
      <c r="D212" s="159" t="s">
        <v>153</v>
      </c>
      <c r="E212" s="166" t="s">
        <v>1</v>
      </c>
      <c r="F212" s="167" t="s">
        <v>1437</v>
      </c>
      <c r="H212" s="168">
        <v>0.111</v>
      </c>
      <c r="I212" s="169"/>
      <c r="L212" s="165"/>
      <c r="M212" s="170"/>
      <c r="T212" s="171"/>
      <c r="AT212" s="166" t="s">
        <v>153</v>
      </c>
      <c r="AU212" s="166" t="s">
        <v>91</v>
      </c>
      <c r="AV212" s="13" t="s">
        <v>91</v>
      </c>
      <c r="AW212" s="13" t="s">
        <v>31</v>
      </c>
      <c r="AX212" s="13" t="s">
        <v>75</v>
      </c>
      <c r="AY212" s="166" t="s">
        <v>144</v>
      </c>
    </row>
    <row r="213" spans="2:65" s="14" customFormat="1" ht="10">
      <c r="B213" s="172"/>
      <c r="D213" s="159" t="s">
        <v>153</v>
      </c>
      <c r="E213" s="173" t="s">
        <v>1</v>
      </c>
      <c r="F213" s="174" t="s">
        <v>156</v>
      </c>
      <c r="H213" s="175">
        <v>0.111</v>
      </c>
      <c r="I213" s="176"/>
      <c r="L213" s="172"/>
      <c r="M213" s="177"/>
      <c r="T213" s="178"/>
      <c r="AT213" s="173" t="s">
        <v>153</v>
      </c>
      <c r="AU213" s="173" t="s">
        <v>91</v>
      </c>
      <c r="AV213" s="14" t="s">
        <v>151</v>
      </c>
      <c r="AW213" s="14" t="s">
        <v>31</v>
      </c>
      <c r="AX213" s="14" t="s">
        <v>83</v>
      </c>
      <c r="AY213" s="173" t="s">
        <v>144</v>
      </c>
    </row>
    <row r="214" spans="2:65" s="1" customFormat="1" ht="24.15" customHeight="1">
      <c r="B214" s="143"/>
      <c r="C214" s="179" t="s">
        <v>301</v>
      </c>
      <c r="D214" s="179" t="s">
        <v>240</v>
      </c>
      <c r="E214" s="180" t="s">
        <v>1438</v>
      </c>
      <c r="F214" s="181" t="s">
        <v>1439</v>
      </c>
      <c r="G214" s="182" t="s">
        <v>184</v>
      </c>
      <c r="H214" s="183">
        <v>3.3740000000000001</v>
      </c>
      <c r="I214" s="184"/>
      <c r="J214" s="185">
        <f>ROUND(I214*H214,2)</f>
        <v>0</v>
      </c>
      <c r="K214" s="186"/>
      <c r="L214" s="187"/>
      <c r="M214" s="188" t="s">
        <v>1</v>
      </c>
      <c r="N214" s="189" t="s">
        <v>41</v>
      </c>
      <c r="P214" s="154">
        <f>O214*H214</f>
        <v>0</v>
      </c>
      <c r="Q214" s="154">
        <v>1</v>
      </c>
      <c r="R214" s="154">
        <f>Q214*H214</f>
        <v>3.3740000000000001</v>
      </c>
      <c r="S214" s="154">
        <v>0</v>
      </c>
      <c r="T214" s="155">
        <f>S214*H214</f>
        <v>0</v>
      </c>
      <c r="AR214" s="156" t="s">
        <v>243</v>
      </c>
      <c r="AT214" s="156" t="s">
        <v>240</v>
      </c>
      <c r="AU214" s="156" t="s">
        <v>91</v>
      </c>
      <c r="AY214" s="17" t="s">
        <v>144</v>
      </c>
      <c r="BE214" s="157">
        <f>IF(N214="základná",J214,0)</f>
        <v>0</v>
      </c>
      <c r="BF214" s="157">
        <f>IF(N214="znížená",J214,0)</f>
        <v>0</v>
      </c>
      <c r="BG214" s="157">
        <f>IF(N214="zákl. prenesená",J214,0)</f>
        <v>0</v>
      </c>
      <c r="BH214" s="157">
        <f>IF(N214="zníž. prenesená",J214,0)</f>
        <v>0</v>
      </c>
      <c r="BI214" s="157">
        <f>IF(N214="nulová",J214,0)</f>
        <v>0</v>
      </c>
      <c r="BJ214" s="17" t="s">
        <v>91</v>
      </c>
      <c r="BK214" s="157">
        <f>ROUND(I214*H214,2)</f>
        <v>0</v>
      </c>
      <c r="BL214" s="17" t="s">
        <v>151</v>
      </c>
      <c r="BM214" s="156" t="s">
        <v>1440</v>
      </c>
    </row>
    <row r="215" spans="2:65" s="12" customFormat="1" ht="10">
      <c r="B215" s="158"/>
      <c r="D215" s="159" t="s">
        <v>153</v>
      </c>
      <c r="E215" s="160" t="s">
        <v>1</v>
      </c>
      <c r="F215" s="161" t="s">
        <v>1385</v>
      </c>
      <c r="H215" s="160" t="s">
        <v>1</v>
      </c>
      <c r="I215" s="162"/>
      <c r="L215" s="158"/>
      <c r="M215" s="163"/>
      <c r="T215" s="164"/>
      <c r="AT215" s="160" t="s">
        <v>153</v>
      </c>
      <c r="AU215" s="160" t="s">
        <v>91</v>
      </c>
      <c r="AV215" s="12" t="s">
        <v>83</v>
      </c>
      <c r="AW215" s="12" t="s">
        <v>31</v>
      </c>
      <c r="AX215" s="12" t="s">
        <v>75</v>
      </c>
      <c r="AY215" s="160" t="s">
        <v>144</v>
      </c>
    </row>
    <row r="216" spans="2:65" s="13" customFormat="1" ht="10">
      <c r="B216" s="165"/>
      <c r="D216" s="159" t="s">
        <v>153</v>
      </c>
      <c r="E216" s="166" t="s">
        <v>1</v>
      </c>
      <c r="F216" s="167" t="s">
        <v>1441</v>
      </c>
      <c r="H216" s="168">
        <v>3.3740000000000001</v>
      </c>
      <c r="I216" s="169"/>
      <c r="L216" s="165"/>
      <c r="M216" s="170"/>
      <c r="T216" s="171"/>
      <c r="AT216" s="166" t="s">
        <v>153</v>
      </c>
      <c r="AU216" s="166" t="s">
        <v>91</v>
      </c>
      <c r="AV216" s="13" t="s">
        <v>91</v>
      </c>
      <c r="AW216" s="13" t="s">
        <v>31</v>
      </c>
      <c r="AX216" s="13" t="s">
        <v>75</v>
      </c>
      <c r="AY216" s="166" t="s">
        <v>144</v>
      </c>
    </row>
    <row r="217" spans="2:65" s="14" customFormat="1" ht="10">
      <c r="B217" s="172"/>
      <c r="D217" s="159" t="s">
        <v>153</v>
      </c>
      <c r="E217" s="173" t="s">
        <v>1</v>
      </c>
      <c r="F217" s="174" t="s">
        <v>156</v>
      </c>
      <c r="H217" s="175">
        <v>3.3740000000000001</v>
      </c>
      <c r="I217" s="176"/>
      <c r="L217" s="172"/>
      <c r="M217" s="177"/>
      <c r="T217" s="178"/>
      <c r="AT217" s="173" t="s">
        <v>153</v>
      </c>
      <c r="AU217" s="173" t="s">
        <v>91</v>
      </c>
      <c r="AV217" s="14" t="s">
        <v>151</v>
      </c>
      <c r="AW217" s="14" t="s">
        <v>31</v>
      </c>
      <c r="AX217" s="14" t="s">
        <v>83</v>
      </c>
      <c r="AY217" s="173" t="s">
        <v>144</v>
      </c>
    </row>
    <row r="218" spans="2:65" s="1" customFormat="1" ht="21.75" customHeight="1">
      <c r="B218" s="143"/>
      <c r="C218" s="179" t="s">
        <v>509</v>
      </c>
      <c r="D218" s="179" t="s">
        <v>240</v>
      </c>
      <c r="E218" s="180" t="s">
        <v>1442</v>
      </c>
      <c r="F218" s="181" t="s">
        <v>1443</v>
      </c>
      <c r="G218" s="182" t="s">
        <v>269</v>
      </c>
      <c r="H218" s="183">
        <v>14.8</v>
      </c>
      <c r="I218" s="184"/>
      <c r="J218" s="185">
        <f>ROUND(I218*H218,2)</f>
        <v>0</v>
      </c>
      <c r="K218" s="186"/>
      <c r="L218" s="187"/>
      <c r="M218" s="188" t="s">
        <v>1</v>
      </c>
      <c r="N218" s="189" t="s">
        <v>41</v>
      </c>
      <c r="P218" s="154">
        <f>O218*H218</f>
        <v>0</v>
      </c>
      <c r="Q218" s="154">
        <v>4.2999999999999997E-2</v>
      </c>
      <c r="R218" s="154">
        <f>Q218*H218</f>
        <v>0.63639999999999997</v>
      </c>
      <c r="S218" s="154">
        <v>0</v>
      </c>
      <c r="T218" s="155">
        <f>S218*H218</f>
        <v>0</v>
      </c>
      <c r="AR218" s="156" t="s">
        <v>243</v>
      </c>
      <c r="AT218" s="156" t="s">
        <v>240</v>
      </c>
      <c r="AU218" s="156" t="s">
        <v>91</v>
      </c>
      <c r="AY218" s="17" t="s">
        <v>144</v>
      </c>
      <c r="BE218" s="157">
        <f>IF(N218="základná",J218,0)</f>
        <v>0</v>
      </c>
      <c r="BF218" s="157">
        <f>IF(N218="znížená",J218,0)</f>
        <v>0</v>
      </c>
      <c r="BG218" s="157">
        <f>IF(N218="zákl. prenesená",J218,0)</f>
        <v>0</v>
      </c>
      <c r="BH218" s="157">
        <f>IF(N218="zníž. prenesená",J218,0)</f>
        <v>0</v>
      </c>
      <c r="BI218" s="157">
        <f>IF(N218="nulová",J218,0)</f>
        <v>0</v>
      </c>
      <c r="BJ218" s="17" t="s">
        <v>91</v>
      </c>
      <c r="BK218" s="157">
        <f>ROUND(I218*H218,2)</f>
        <v>0</v>
      </c>
      <c r="BL218" s="17" t="s">
        <v>151</v>
      </c>
      <c r="BM218" s="156" t="s">
        <v>1444</v>
      </c>
    </row>
    <row r="219" spans="2:65" s="12" customFormat="1" ht="10">
      <c r="B219" s="158"/>
      <c r="D219" s="159" t="s">
        <v>153</v>
      </c>
      <c r="E219" s="160" t="s">
        <v>1</v>
      </c>
      <c r="F219" s="161" t="s">
        <v>1445</v>
      </c>
      <c r="H219" s="160" t="s">
        <v>1</v>
      </c>
      <c r="I219" s="162"/>
      <c r="L219" s="158"/>
      <c r="M219" s="163"/>
      <c r="T219" s="164"/>
      <c r="AT219" s="160" t="s">
        <v>153</v>
      </c>
      <c r="AU219" s="160" t="s">
        <v>91</v>
      </c>
      <c r="AV219" s="12" t="s">
        <v>83</v>
      </c>
      <c r="AW219" s="12" t="s">
        <v>31</v>
      </c>
      <c r="AX219" s="12" t="s">
        <v>75</v>
      </c>
      <c r="AY219" s="160" t="s">
        <v>144</v>
      </c>
    </row>
    <row r="220" spans="2:65" s="13" customFormat="1" ht="10">
      <c r="B220" s="165"/>
      <c r="D220" s="159" t="s">
        <v>153</v>
      </c>
      <c r="E220" s="166" t="s">
        <v>1</v>
      </c>
      <c r="F220" s="167" t="s">
        <v>1446</v>
      </c>
      <c r="H220" s="168">
        <v>14.8</v>
      </c>
      <c r="I220" s="169"/>
      <c r="L220" s="165"/>
      <c r="M220" s="170"/>
      <c r="T220" s="171"/>
      <c r="AT220" s="166" t="s">
        <v>153</v>
      </c>
      <c r="AU220" s="166" t="s">
        <v>91</v>
      </c>
      <c r="AV220" s="13" t="s">
        <v>91</v>
      </c>
      <c r="AW220" s="13" t="s">
        <v>31</v>
      </c>
      <c r="AX220" s="13" t="s">
        <v>75</v>
      </c>
      <c r="AY220" s="166" t="s">
        <v>144</v>
      </c>
    </row>
    <row r="221" spans="2:65" s="14" customFormat="1" ht="10">
      <c r="B221" s="172"/>
      <c r="D221" s="159" t="s">
        <v>153</v>
      </c>
      <c r="E221" s="173" t="s">
        <v>1</v>
      </c>
      <c r="F221" s="174" t="s">
        <v>156</v>
      </c>
      <c r="H221" s="175">
        <v>14.8</v>
      </c>
      <c r="I221" s="176"/>
      <c r="L221" s="172"/>
      <c r="M221" s="177"/>
      <c r="T221" s="178"/>
      <c r="AT221" s="173" t="s">
        <v>153</v>
      </c>
      <c r="AU221" s="173" t="s">
        <v>91</v>
      </c>
      <c r="AV221" s="14" t="s">
        <v>151</v>
      </c>
      <c r="AW221" s="14" t="s">
        <v>31</v>
      </c>
      <c r="AX221" s="14" t="s">
        <v>83</v>
      </c>
      <c r="AY221" s="173" t="s">
        <v>144</v>
      </c>
    </row>
    <row r="222" spans="2:65" s="1" customFormat="1" ht="21.75" customHeight="1">
      <c r="B222" s="143"/>
      <c r="C222" s="179" t="s">
        <v>547</v>
      </c>
      <c r="D222" s="179" t="s">
        <v>240</v>
      </c>
      <c r="E222" s="180" t="s">
        <v>1447</v>
      </c>
      <c r="F222" s="181" t="s">
        <v>1448</v>
      </c>
      <c r="G222" s="182" t="s">
        <v>269</v>
      </c>
      <c r="H222" s="183">
        <v>3.3</v>
      </c>
      <c r="I222" s="184"/>
      <c r="J222" s="185">
        <f>ROUND(I222*H222,2)</f>
        <v>0</v>
      </c>
      <c r="K222" s="186"/>
      <c r="L222" s="187"/>
      <c r="M222" s="188" t="s">
        <v>1</v>
      </c>
      <c r="N222" s="189" t="s">
        <v>41</v>
      </c>
      <c r="P222" s="154">
        <f>O222*H222</f>
        <v>0</v>
      </c>
      <c r="Q222" s="154">
        <v>3.04E-2</v>
      </c>
      <c r="R222" s="154">
        <f>Q222*H222</f>
        <v>0.10031999999999999</v>
      </c>
      <c r="S222" s="154">
        <v>0</v>
      </c>
      <c r="T222" s="155">
        <f>S222*H222</f>
        <v>0</v>
      </c>
      <c r="AR222" s="156" t="s">
        <v>243</v>
      </c>
      <c r="AT222" s="156" t="s">
        <v>240</v>
      </c>
      <c r="AU222" s="156" t="s">
        <v>91</v>
      </c>
      <c r="AY222" s="17" t="s">
        <v>144</v>
      </c>
      <c r="BE222" s="157">
        <f>IF(N222="základná",J222,0)</f>
        <v>0</v>
      </c>
      <c r="BF222" s="157">
        <f>IF(N222="znížená",J222,0)</f>
        <v>0</v>
      </c>
      <c r="BG222" s="157">
        <f>IF(N222="zákl. prenesená",J222,0)</f>
        <v>0</v>
      </c>
      <c r="BH222" s="157">
        <f>IF(N222="zníž. prenesená",J222,0)</f>
        <v>0</v>
      </c>
      <c r="BI222" s="157">
        <f>IF(N222="nulová",J222,0)</f>
        <v>0</v>
      </c>
      <c r="BJ222" s="17" t="s">
        <v>91</v>
      </c>
      <c r="BK222" s="157">
        <f>ROUND(I222*H222,2)</f>
        <v>0</v>
      </c>
      <c r="BL222" s="17" t="s">
        <v>151</v>
      </c>
      <c r="BM222" s="156" t="s">
        <v>1449</v>
      </c>
    </row>
    <row r="223" spans="2:65" s="12" customFormat="1" ht="10">
      <c r="B223" s="158"/>
      <c r="D223" s="159" t="s">
        <v>153</v>
      </c>
      <c r="E223" s="160" t="s">
        <v>1</v>
      </c>
      <c r="F223" s="161" t="s">
        <v>1450</v>
      </c>
      <c r="H223" s="160" t="s">
        <v>1</v>
      </c>
      <c r="I223" s="162"/>
      <c r="L223" s="158"/>
      <c r="M223" s="163"/>
      <c r="T223" s="164"/>
      <c r="AT223" s="160" t="s">
        <v>153</v>
      </c>
      <c r="AU223" s="160" t="s">
        <v>91</v>
      </c>
      <c r="AV223" s="12" t="s">
        <v>83</v>
      </c>
      <c r="AW223" s="12" t="s">
        <v>31</v>
      </c>
      <c r="AX223" s="12" t="s">
        <v>75</v>
      </c>
      <c r="AY223" s="160" t="s">
        <v>144</v>
      </c>
    </row>
    <row r="224" spans="2:65" s="13" customFormat="1" ht="10">
      <c r="B224" s="165"/>
      <c r="D224" s="159" t="s">
        <v>153</v>
      </c>
      <c r="E224" s="166" t="s">
        <v>1</v>
      </c>
      <c r="F224" s="167" t="s">
        <v>1451</v>
      </c>
      <c r="H224" s="168">
        <v>3.3</v>
      </c>
      <c r="I224" s="169"/>
      <c r="L224" s="165"/>
      <c r="M224" s="170"/>
      <c r="T224" s="171"/>
      <c r="AT224" s="166" t="s">
        <v>153</v>
      </c>
      <c r="AU224" s="166" t="s">
        <v>91</v>
      </c>
      <c r="AV224" s="13" t="s">
        <v>91</v>
      </c>
      <c r="AW224" s="13" t="s">
        <v>31</v>
      </c>
      <c r="AX224" s="13" t="s">
        <v>75</v>
      </c>
      <c r="AY224" s="166" t="s">
        <v>144</v>
      </c>
    </row>
    <row r="225" spans="2:65" s="14" customFormat="1" ht="10">
      <c r="B225" s="172"/>
      <c r="D225" s="159" t="s">
        <v>153</v>
      </c>
      <c r="E225" s="173" t="s">
        <v>1</v>
      </c>
      <c r="F225" s="174" t="s">
        <v>156</v>
      </c>
      <c r="H225" s="175">
        <v>3.3</v>
      </c>
      <c r="I225" s="176"/>
      <c r="L225" s="172"/>
      <c r="M225" s="177"/>
      <c r="T225" s="178"/>
      <c r="AT225" s="173" t="s">
        <v>153</v>
      </c>
      <c r="AU225" s="173" t="s">
        <v>91</v>
      </c>
      <c r="AV225" s="14" t="s">
        <v>151</v>
      </c>
      <c r="AW225" s="14" t="s">
        <v>31</v>
      </c>
      <c r="AX225" s="14" t="s">
        <v>83</v>
      </c>
      <c r="AY225" s="173" t="s">
        <v>144</v>
      </c>
    </row>
    <row r="226" spans="2:65" s="1" customFormat="1" ht="16.5" customHeight="1">
      <c r="B226" s="143"/>
      <c r="C226" s="179" t="s">
        <v>585</v>
      </c>
      <c r="D226" s="179" t="s">
        <v>240</v>
      </c>
      <c r="E226" s="180" t="s">
        <v>1452</v>
      </c>
      <c r="F226" s="181" t="s">
        <v>1453</v>
      </c>
      <c r="G226" s="182" t="s">
        <v>254</v>
      </c>
      <c r="H226" s="183">
        <v>150</v>
      </c>
      <c r="I226" s="184"/>
      <c r="J226" s="185">
        <f>ROUND(I226*H226,2)</f>
        <v>0</v>
      </c>
      <c r="K226" s="186"/>
      <c r="L226" s="187"/>
      <c r="M226" s="188" t="s">
        <v>1</v>
      </c>
      <c r="N226" s="189" t="s">
        <v>41</v>
      </c>
      <c r="P226" s="154">
        <f>O226*H226</f>
        <v>0</v>
      </c>
      <c r="Q226" s="154">
        <v>2.9999999999999997E-4</v>
      </c>
      <c r="R226" s="154">
        <f>Q226*H226</f>
        <v>4.4999999999999998E-2</v>
      </c>
      <c r="S226" s="154">
        <v>0</v>
      </c>
      <c r="T226" s="155">
        <f>S226*H226</f>
        <v>0</v>
      </c>
      <c r="AR226" s="156" t="s">
        <v>323</v>
      </c>
      <c r="AT226" s="156" t="s">
        <v>240</v>
      </c>
      <c r="AU226" s="156" t="s">
        <v>91</v>
      </c>
      <c r="AY226" s="17" t="s">
        <v>144</v>
      </c>
      <c r="BE226" s="157">
        <f>IF(N226="základná",J226,0)</f>
        <v>0</v>
      </c>
      <c r="BF226" s="157">
        <f>IF(N226="znížená",J226,0)</f>
        <v>0</v>
      </c>
      <c r="BG226" s="157">
        <f>IF(N226="zákl. prenesená",J226,0)</f>
        <v>0</v>
      </c>
      <c r="BH226" s="157">
        <f>IF(N226="zníž. prenesená",J226,0)</f>
        <v>0</v>
      </c>
      <c r="BI226" s="157">
        <f>IF(N226="nulová",J226,0)</f>
        <v>0</v>
      </c>
      <c r="BJ226" s="17" t="s">
        <v>91</v>
      </c>
      <c r="BK226" s="157">
        <f>ROUND(I226*H226,2)</f>
        <v>0</v>
      </c>
      <c r="BL226" s="17" t="s">
        <v>301</v>
      </c>
      <c r="BM226" s="156" t="s">
        <v>1454</v>
      </c>
    </row>
    <row r="227" spans="2:65" s="1" customFormat="1" ht="16.5" customHeight="1">
      <c r="B227" s="143"/>
      <c r="C227" s="144" t="s">
        <v>161</v>
      </c>
      <c r="D227" s="144" t="s">
        <v>147</v>
      </c>
      <c r="E227" s="145" t="s">
        <v>1455</v>
      </c>
      <c r="F227" s="146" t="s">
        <v>1456</v>
      </c>
      <c r="G227" s="147" t="s">
        <v>426</v>
      </c>
      <c r="H227" s="148">
        <v>0.15</v>
      </c>
      <c r="I227" s="149"/>
      <c r="J227" s="150">
        <f>ROUND(I227*H227,2)</f>
        <v>0</v>
      </c>
      <c r="K227" s="151"/>
      <c r="L227" s="32"/>
      <c r="M227" s="152" t="s">
        <v>1</v>
      </c>
      <c r="N227" s="153" t="s">
        <v>41</v>
      </c>
      <c r="P227" s="154">
        <f>O227*H227</f>
        <v>0</v>
      </c>
      <c r="Q227" s="154">
        <v>0</v>
      </c>
      <c r="R227" s="154">
        <f>Q227*H227</f>
        <v>0</v>
      </c>
      <c r="S227" s="154">
        <v>0</v>
      </c>
      <c r="T227" s="155">
        <f>S227*H227</f>
        <v>0</v>
      </c>
      <c r="AR227" s="156" t="s">
        <v>301</v>
      </c>
      <c r="AT227" s="156" t="s">
        <v>147</v>
      </c>
      <c r="AU227" s="156" t="s">
        <v>91</v>
      </c>
      <c r="AY227" s="17" t="s">
        <v>144</v>
      </c>
      <c r="BE227" s="157">
        <f>IF(N227="základná",J227,0)</f>
        <v>0</v>
      </c>
      <c r="BF227" s="157">
        <f>IF(N227="znížená",J227,0)</f>
        <v>0</v>
      </c>
      <c r="BG227" s="157">
        <f>IF(N227="zákl. prenesená",J227,0)</f>
        <v>0</v>
      </c>
      <c r="BH227" s="157">
        <f>IF(N227="zníž. prenesená",J227,0)</f>
        <v>0</v>
      </c>
      <c r="BI227" s="157">
        <f>IF(N227="nulová",J227,0)</f>
        <v>0</v>
      </c>
      <c r="BJ227" s="17" t="s">
        <v>91</v>
      </c>
      <c r="BK227" s="157">
        <f>ROUND(I227*H227,2)</f>
        <v>0</v>
      </c>
      <c r="BL227" s="17" t="s">
        <v>301</v>
      </c>
      <c r="BM227" s="156" t="s">
        <v>1457</v>
      </c>
    </row>
    <row r="228" spans="2:65" s="12" customFormat="1" ht="10">
      <c r="B228" s="158"/>
      <c r="D228" s="159" t="s">
        <v>153</v>
      </c>
      <c r="E228" s="160" t="s">
        <v>1</v>
      </c>
      <c r="F228" s="161" t="s">
        <v>1458</v>
      </c>
      <c r="H228" s="160" t="s">
        <v>1</v>
      </c>
      <c r="I228" s="162"/>
      <c r="L228" s="158"/>
      <c r="M228" s="163"/>
      <c r="T228" s="164"/>
      <c r="AT228" s="160" t="s">
        <v>153</v>
      </c>
      <c r="AU228" s="160" t="s">
        <v>91</v>
      </c>
      <c r="AV228" s="12" t="s">
        <v>83</v>
      </c>
      <c r="AW228" s="12" t="s">
        <v>31</v>
      </c>
      <c r="AX228" s="12" t="s">
        <v>75</v>
      </c>
      <c r="AY228" s="160" t="s">
        <v>144</v>
      </c>
    </row>
    <row r="229" spans="2:65" s="13" customFormat="1" ht="10">
      <c r="B229" s="165"/>
      <c r="D229" s="159" t="s">
        <v>153</v>
      </c>
      <c r="E229" s="166" t="s">
        <v>1</v>
      </c>
      <c r="F229" s="167" t="s">
        <v>1459</v>
      </c>
      <c r="H229" s="168">
        <v>0.13</v>
      </c>
      <c r="I229" s="169"/>
      <c r="L229" s="165"/>
      <c r="M229" s="170"/>
      <c r="T229" s="171"/>
      <c r="AT229" s="166" t="s">
        <v>153</v>
      </c>
      <c r="AU229" s="166" t="s">
        <v>91</v>
      </c>
      <c r="AV229" s="13" t="s">
        <v>91</v>
      </c>
      <c r="AW229" s="13" t="s">
        <v>31</v>
      </c>
      <c r="AX229" s="13" t="s">
        <v>75</v>
      </c>
      <c r="AY229" s="166" t="s">
        <v>144</v>
      </c>
    </row>
    <row r="230" spans="2:65" s="12" customFormat="1" ht="10">
      <c r="B230" s="158"/>
      <c r="D230" s="159" t="s">
        <v>153</v>
      </c>
      <c r="E230" s="160" t="s">
        <v>1</v>
      </c>
      <c r="F230" s="161" t="s">
        <v>1460</v>
      </c>
      <c r="H230" s="160" t="s">
        <v>1</v>
      </c>
      <c r="I230" s="162"/>
      <c r="L230" s="158"/>
      <c r="M230" s="163"/>
      <c r="T230" s="164"/>
      <c r="AT230" s="160" t="s">
        <v>153</v>
      </c>
      <c r="AU230" s="160" t="s">
        <v>91</v>
      </c>
      <c r="AV230" s="12" t="s">
        <v>83</v>
      </c>
      <c r="AW230" s="12" t="s">
        <v>31</v>
      </c>
      <c r="AX230" s="12" t="s">
        <v>75</v>
      </c>
      <c r="AY230" s="160" t="s">
        <v>144</v>
      </c>
    </row>
    <row r="231" spans="2:65" s="13" customFormat="1" ht="10">
      <c r="B231" s="165"/>
      <c r="D231" s="159" t="s">
        <v>153</v>
      </c>
      <c r="E231" s="166" t="s">
        <v>1</v>
      </c>
      <c r="F231" s="167" t="s">
        <v>1461</v>
      </c>
      <c r="H231" s="168">
        <v>8.9999999999999993E-3</v>
      </c>
      <c r="I231" s="169"/>
      <c r="L231" s="165"/>
      <c r="M231" s="170"/>
      <c r="T231" s="171"/>
      <c r="AT231" s="166" t="s">
        <v>153</v>
      </c>
      <c r="AU231" s="166" t="s">
        <v>91</v>
      </c>
      <c r="AV231" s="13" t="s">
        <v>91</v>
      </c>
      <c r="AW231" s="13" t="s">
        <v>31</v>
      </c>
      <c r="AX231" s="13" t="s">
        <v>75</v>
      </c>
      <c r="AY231" s="166" t="s">
        <v>144</v>
      </c>
    </row>
    <row r="232" spans="2:65" s="13" customFormat="1" ht="10">
      <c r="B232" s="165"/>
      <c r="D232" s="159" t="s">
        <v>153</v>
      </c>
      <c r="E232" s="166" t="s">
        <v>1</v>
      </c>
      <c r="F232" s="167" t="s">
        <v>1462</v>
      </c>
      <c r="H232" s="168">
        <v>1.0999999999999999E-2</v>
      </c>
      <c r="I232" s="169"/>
      <c r="L232" s="165"/>
      <c r="M232" s="170"/>
      <c r="T232" s="171"/>
      <c r="AT232" s="166" t="s">
        <v>153</v>
      </c>
      <c r="AU232" s="166" t="s">
        <v>91</v>
      </c>
      <c r="AV232" s="13" t="s">
        <v>91</v>
      </c>
      <c r="AW232" s="13" t="s">
        <v>31</v>
      </c>
      <c r="AX232" s="13" t="s">
        <v>75</v>
      </c>
      <c r="AY232" s="166" t="s">
        <v>144</v>
      </c>
    </row>
    <row r="233" spans="2:65" s="14" customFormat="1" ht="10">
      <c r="B233" s="172"/>
      <c r="D233" s="159" t="s">
        <v>153</v>
      </c>
      <c r="E233" s="173" t="s">
        <v>1</v>
      </c>
      <c r="F233" s="174" t="s">
        <v>156</v>
      </c>
      <c r="H233" s="175">
        <v>0.15000000000000002</v>
      </c>
      <c r="I233" s="176"/>
      <c r="L233" s="172"/>
      <c r="M233" s="177"/>
      <c r="T233" s="178"/>
      <c r="AT233" s="173" t="s">
        <v>153</v>
      </c>
      <c r="AU233" s="173" t="s">
        <v>91</v>
      </c>
      <c r="AV233" s="14" t="s">
        <v>151</v>
      </c>
      <c r="AW233" s="14" t="s">
        <v>31</v>
      </c>
      <c r="AX233" s="14" t="s">
        <v>83</v>
      </c>
      <c r="AY233" s="173" t="s">
        <v>144</v>
      </c>
    </row>
    <row r="234" spans="2:65" s="1" customFormat="1" ht="37.75" customHeight="1">
      <c r="B234" s="143"/>
      <c r="C234" s="179" t="s">
        <v>165</v>
      </c>
      <c r="D234" s="179" t="s">
        <v>240</v>
      </c>
      <c r="E234" s="180" t="s">
        <v>1463</v>
      </c>
      <c r="F234" s="181" t="s">
        <v>1464</v>
      </c>
      <c r="G234" s="182" t="s">
        <v>254</v>
      </c>
      <c r="H234" s="183">
        <v>27</v>
      </c>
      <c r="I234" s="184"/>
      <c r="J234" s="185">
        <f>ROUND(I234*H234,2)</f>
        <v>0</v>
      </c>
      <c r="K234" s="186"/>
      <c r="L234" s="187"/>
      <c r="M234" s="188" t="s">
        <v>1</v>
      </c>
      <c r="N234" s="189" t="s">
        <v>41</v>
      </c>
      <c r="P234" s="154">
        <f>O234*H234</f>
        <v>0</v>
      </c>
      <c r="Q234" s="154">
        <v>4.0629999999999999E-2</v>
      </c>
      <c r="R234" s="154">
        <f>Q234*H234</f>
        <v>1.09701</v>
      </c>
      <c r="S234" s="154">
        <v>0</v>
      </c>
      <c r="T234" s="155">
        <f>S234*H234</f>
        <v>0</v>
      </c>
      <c r="AR234" s="156" t="s">
        <v>323</v>
      </c>
      <c r="AT234" s="156" t="s">
        <v>240</v>
      </c>
      <c r="AU234" s="156" t="s">
        <v>91</v>
      </c>
      <c r="AY234" s="17" t="s">
        <v>144</v>
      </c>
      <c r="BE234" s="157">
        <f>IF(N234="základná",J234,0)</f>
        <v>0</v>
      </c>
      <c r="BF234" s="157">
        <f>IF(N234="znížená",J234,0)</f>
        <v>0</v>
      </c>
      <c r="BG234" s="157">
        <f>IF(N234="zákl. prenesená",J234,0)</f>
        <v>0</v>
      </c>
      <c r="BH234" s="157">
        <f>IF(N234="zníž. prenesená",J234,0)</f>
        <v>0</v>
      </c>
      <c r="BI234" s="157">
        <f>IF(N234="nulová",J234,0)</f>
        <v>0</v>
      </c>
      <c r="BJ234" s="17" t="s">
        <v>91</v>
      </c>
      <c r="BK234" s="157">
        <f>ROUND(I234*H234,2)</f>
        <v>0</v>
      </c>
      <c r="BL234" s="17" t="s">
        <v>301</v>
      </c>
      <c r="BM234" s="156" t="s">
        <v>1465</v>
      </c>
    </row>
    <row r="235" spans="2:65" s="1" customFormat="1" ht="24.15" customHeight="1">
      <c r="B235" s="143"/>
      <c r="C235" s="179" t="s">
        <v>170</v>
      </c>
      <c r="D235" s="179" t="s">
        <v>240</v>
      </c>
      <c r="E235" s="180" t="s">
        <v>1466</v>
      </c>
      <c r="F235" s="181" t="s">
        <v>1467</v>
      </c>
      <c r="G235" s="182" t="s">
        <v>201</v>
      </c>
      <c r="H235" s="183">
        <v>5.28</v>
      </c>
      <c r="I235" s="184"/>
      <c r="J235" s="185">
        <f>ROUND(I235*H235,2)</f>
        <v>0</v>
      </c>
      <c r="K235" s="186"/>
      <c r="L235" s="187"/>
      <c r="M235" s="188" t="s">
        <v>1</v>
      </c>
      <c r="N235" s="189" t="s">
        <v>41</v>
      </c>
      <c r="P235" s="154">
        <f>O235*H235</f>
        <v>0</v>
      </c>
      <c r="Q235" s="154">
        <v>4.0629999999999999E-2</v>
      </c>
      <c r="R235" s="154">
        <f>Q235*H235</f>
        <v>0.21452640000000001</v>
      </c>
      <c r="S235" s="154">
        <v>0</v>
      </c>
      <c r="T235" s="155">
        <f>S235*H235</f>
        <v>0</v>
      </c>
      <c r="AR235" s="156" t="s">
        <v>323</v>
      </c>
      <c r="AT235" s="156" t="s">
        <v>240</v>
      </c>
      <c r="AU235" s="156" t="s">
        <v>91</v>
      </c>
      <c r="AY235" s="17" t="s">
        <v>144</v>
      </c>
      <c r="BE235" s="157">
        <f>IF(N235="základná",J235,0)</f>
        <v>0</v>
      </c>
      <c r="BF235" s="157">
        <f>IF(N235="znížená",J235,0)</f>
        <v>0</v>
      </c>
      <c r="BG235" s="157">
        <f>IF(N235="zákl. prenesená",J235,0)</f>
        <v>0</v>
      </c>
      <c r="BH235" s="157">
        <f>IF(N235="zníž. prenesená",J235,0)</f>
        <v>0</v>
      </c>
      <c r="BI235" s="157">
        <f>IF(N235="nulová",J235,0)</f>
        <v>0</v>
      </c>
      <c r="BJ235" s="17" t="s">
        <v>91</v>
      </c>
      <c r="BK235" s="157">
        <f>ROUND(I235*H235,2)</f>
        <v>0</v>
      </c>
      <c r="BL235" s="17" t="s">
        <v>301</v>
      </c>
      <c r="BM235" s="156" t="s">
        <v>1468</v>
      </c>
    </row>
    <row r="236" spans="2:65" s="12" customFormat="1" ht="10">
      <c r="B236" s="158"/>
      <c r="D236" s="159" t="s">
        <v>153</v>
      </c>
      <c r="E236" s="160" t="s">
        <v>1</v>
      </c>
      <c r="F236" s="161" t="s">
        <v>1460</v>
      </c>
      <c r="H236" s="160" t="s">
        <v>1</v>
      </c>
      <c r="I236" s="162"/>
      <c r="L236" s="158"/>
      <c r="M236" s="163"/>
      <c r="T236" s="164"/>
      <c r="AT236" s="160" t="s">
        <v>153</v>
      </c>
      <c r="AU236" s="160" t="s">
        <v>91</v>
      </c>
      <c r="AV236" s="12" t="s">
        <v>83</v>
      </c>
      <c r="AW236" s="12" t="s">
        <v>31</v>
      </c>
      <c r="AX236" s="12" t="s">
        <v>75</v>
      </c>
      <c r="AY236" s="160" t="s">
        <v>144</v>
      </c>
    </row>
    <row r="237" spans="2:65" s="13" customFormat="1" ht="10">
      <c r="B237" s="165"/>
      <c r="D237" s="159" t="s">
        <v>153</v>
      </c>
      <c r="E237" s="166" t="s">
        <v>1</v>
      </c>
      <c r="F237" s="167" t="s">
        <v>1469</v>
      </c>
      <c r="H237" s="168">
        <v>2.88</v>
      </c>
      <c r="I237" s="169"/>
      <c r="L237" s="165"/>
      <c r="M237" s="170"/>
      <c r="T237" s="171"/>
      <c r="AT237" s="166" t="s">
        <v>153</v>
      </c>
      <c r="AU237" s="166" t="s">
        <v>91</v>
      </c>
      <c r="AV237" s="13" t="s">
        <v>91</v>
      </c>
      <c r="AW237" s="13" t="s">
        <v>31</v>
      </c>
      <c r="AX237" s="13" t="s">
        <v>75</v>
      </c>
      <c r="AY237" s="166" t="s">
        <v>144</v>
      </c>
    </row>
    <row r="238" spans="2:65" s="13" customFormat="1" ht="10">
      <c r="B238" s="165"/>
      <c r="D238" s="159" t="s">
        <v>153</v>
      </c>
      <c r="E238" s="166" t="s">
        <v>1</v>
      </c>
      <c r="F238" s="167" t="s">
        <v>1470</v>
      </c>
      <c r="H238" s="168">
        <v>2.4</v>
      </c>
      <c r="I238" s="169"/>
      <c r="L238" s="165"/>
      <c r="M238" s="170"/>
      <c r="T238" s="171"/>
      <c r="AT238" s="166" t="s">
        <v>153</v>
      </c>
      <c r="AU238" s="166" t="s">
        <v>91</v>
      </c>
      <c r="AV238" s="13" t="s">
        <v>91</v>
      </c>
      <c r="AW238" s="13" t="s">
        <v>31</v>
      </c>
      <c r="AX238" s="13" t="s">
        <v>75</v>
      </c>
      <c r="AY238" s="166" t="s">
        <v>144</v>
      </c>
    </row>
    <row r="239" spans="2:65" s="14" customFormat="1" ht="10">
      <c r="B239" s="172"/>
      <c r="D239" s="159" t="s">
        <v>153</v>
      </c>
      <c r="E239" s="173" t="s">
        <v>1</v>
      </c>
      <c r="F239" s="174" t="s">
        <v>156</v>
      </c>
      <c r="H239" s="175">
        <v>5.2799999999999994</v>
      </c>
      <c r="I239" s="176"/>
      <c r="L239" s="172"/>
      <c r="M239" s="177"/>
      <c r="T239" s="178"/>
      <c r="AT239" s="173" t="s">
        <v>153</v>
      </c>
      <c r="AU239" s="173" t="s">
        <v>91</v>
      </c>
      <c r="AV239" s="14" t="s">
        <v>151</v>
      </c>
      <c r="AW239" s="14" t="s">
        <v>31</v>
      </c>
      <c r="AX239" s="14" t="s">
        <v>83</v>
      </c>
      <c r="AY239" s="173" t="s">
        <v>144</v>
      </c>
    </row>
    <row r="240" spans="2:65" s="1" customFormat="1" ht="33" customHeight="1">
      <c r="B240" s="143"/>
      <c r="C240" s="144" t="s">
        <v>561</v>
      </c>
      <c r="D240" s="144" t="s">
        <v>147</v>
      </c>
      <c r="E240" s="145" t="s">
        <v>1471</v>
      </c>
      <c r="F240" s="146" t="s">
        <v>1472</v>
      </c>
      <c r="G240" s="147" t="s">
        <v>269</v>
      </c>
      <c r="H240" s="148">
        <v>280.5</v>
      </c>
      <c r="I240" s="149"/>
      <c r="J240" s="150">
        <f>ROUND(I240*H240,2)</f>
        <v>0</v>
      </c>
      <c r="K240" s="151"/>
      <c r="L240" s="32"/>
      <c r="M240" s="152" t="s">
        <v>1</v>
      </c>
      <c r="N240" s="153" t="s">
        <v>41</v>
      </c>
      <c r="P240" s="154">
        <f>O240*H240</f>
        <v>0</v>
      </c>
      <c r="Q240" s="154">
        <v>5.0000000000000002E-5</v>
      </c>
      <c r="R240" s="154">
        <f>Q240*H240</f>
        <v>1.4025000000000001E-2</v>
      </c>
      <c r="S240" s="154">
        <v>0</v>
      </c>
      <c r="T240" s="155">
        <f>S240*H240</f>
        <v>0</v>
      </c>
      <c r="AR240" s="156" t="s">
        <v>301</v>
      </c>
      <c r="AT240" s="156" t="s">
        <v>147</v>
      </c>
      <c r="AU240" s="156" t="s">
        <v>91</v>
      </c>
      <c r="AY240" s="17" t="s">
        <v>144</v>
      </c>
      <c r="BE240" s="157">
        <f>IF(N240="základná",J240,0)</f>
        <v>0</v>
      </c>
      <c r="BF240" s="157">
        <f>IF(N240="znížená",J240,0)</f>
        <v>0</v>
      </c>
      <c r="BG240" s="157">
        <f>IF(N240="zákl. prenesená",J240,0)</f>
        <v>0</v>
      </c>
      <c r="BH240" s="157">
        <f>IF(N240="zníž. prenesená",J240,0)</f>
        <v>0</v>
      </c>
      <c r="BI240" s="157">
        <f>IF(N240="nulová",J240,0)</f>
        <v>0</v>
      </c>
      <c r="BJ240" s="17" t="s">
        <v>91</v>
      </c>
      <c r="BK240" s="157">
        <f>ROUND(I240*H240,2)</f>
        <v>0</v>
      </c>
      <c r="BL240" s="17" t="s">
        <v>301</v>
      </c>
      <c r="BM240" s="156" t="s">
        <v>1473</v>
      </c>
    </row>
    <row r="241" spans="2:65" s="12" customFormat="1" ht="10">
      <c r="B241" s="158"/>
      <c r="D241" s="159" t="s">
        <v>153</v>
      </c>
      <c r="E241" s="160" t="s">
        <v>1</v>
      </c>
      <c r="F241" s="161" t="s">
        <v>1474</v>
      </c>
      <c r="H241" s="160" t="s">
        <v>1</v>
      </c>
      <c r="I241" s="162"/>
      <c r="L241" s="158"/>
      <c r="M241" s="163"/>
      <c r="T241" s="164"/>
      <c r="AT241" s="160" t="s">
        <v>153</v>
      </c>
      <c r="AU241" s="160" t="s">
        <v>91</v>
      </c>
      <c r="AV241" s="12" t="s">
        <v>83</v>
      </c>
      <c r="AW241" s="12" t="s">
        <v>31</v>
      </c>
      <c r="AX241" s="12" t="s">
        <v>75</v>
      </c>
      <c r="AY241" s="160" t="s">
        <v>144</v>
      </c>
    </row>
    <row r="242" spans="2:65" s="13" customFormat="1" ht="10">
      <c r="B242" s="165"/>
      <c r="D242" s="159" t="s">
        <v>153</v>
      </c>
      <c r="E242" s="166" t="s">
        <v>1</v>
      </c>
      <c r="F242" s="167" t="s">
        <v>1475</v>
      </c>
      <c r="H242" s="168">
        <v>96.8</v>
      </c>
      <c r="I242" s="169"/>
      <c r="L242" s="165"/>
      <c r="M242" s="170"/>
      <c r="T242" s="171"/>
      <c r="AT242" s="166" t="s">
        <v>153</v>
      </c>
      <c r="AU242" s="166" t="s">
        <v>91</v>
      </c>
      <c r="AV242" s="13" t="s">
        <v>91</v>
      </c>
      <c r="AW242" s="13" t="s">
        <v>31</v>
      </c>
      <c r="AX242" s="13" t="s">
        <v>75</v>
      </c>
      <c r="AY242" s="166" t="s">
        <v>144</v>
      </c>
    </row>
    <row r="243" spans="2:65" s="13" customFormat="1" ht="10">
      <c r="B243" s="165"/>
      <c r="D243" s="159" t="s">
        <v>153</v>
      </c>
      <c r="E243" s="166" t="s">
        <v>1</v>
      </c>
      <c r="F243" s="167" t="s">
        <v>1476</v>
      </c>
      <c r="H243" s="168">
        <v>143</v>
      </c>
      <c r="I243" s="169"/>
      <c r="L243" s="165"/>
      <c r="M243" s="170"/>
      <c r="T243" s="171"/>
      <c r="AT243" s="166" t="s">
        <v>153</v>
      </c>
      <c r="AU243" s="166" t="s">
        <v>91</v>
      </c>
      <c r="AV243" s="13" t="s">
        <v>91</v>
      </c>
      <c r="AW243" s="13" t="s">
        <v>31</v>
      </c>
      <c r="AX243" s="13" t="s">
        <v>75</v>
      </c>
      <c r="AY243" s="166" t="s">
        <v>144</v>
      </c>
    </row>
    <row r="244" spans="2:65" s="13" customFormat="1" ht="10">
      <c r="B244" s="165"/>
      <c r="D244" s="159" t="s">
        <v>153</v>
      </c>
      <c r="E244" s="166" t="s">
        <v>1</v>
      </c>
      <c r="F244" s="167" t="s">
        <v>1477</v>
      </c>
      <c r="H244" s="168">
        <v>40.700000000000003</v>
      </c>
      <c r="I244" s="169"/>
      <c r="L244" s="165"/>
      <c r="M244" s="170"/>
      <c r="T244" s="171"/>
      <c r="AT244" s="166" t="s">
        <v>153</v>
      </c>
      <c r="AU244" s="166" t="s">
        <v>91</v>
      </c>
      <c r="AV244" s="13" t="s">
        <v>91</v>
      </c>
      <c r="AW244" s="13" t="s">
        <v>31</v>
      </c>
      <c r="AX244" s="13" t="s">
        <v>75</v>
      </c>
      <c r="AY244" s="166" t="s">
        <v>144</v>
      </c>
    </row>
    <row r="245" spans="2:65" s="14" customFormat="1" ht="10">
      <c r="B245" s="172"/>
      <c r="D245" s="159" t="s">
        <v>153</v>
      </c>
      <c r="E245" s="173" t="s">
        <v>1</v>
      </c>
      <c r="F245" s="174" t="s">
        <v>156</v>
      </c>
      <c r="H245" s="175">
        <v>280.5</v>
      </c>
      <c r="I245" s="176"/>
      <c r="L245" s="172"/>
      <c r="M245" s="177"/>
      <c r="T245" s="178"/>
      <c r="AT245" s="173" t="s">
        <v>153</v>
      </c>
      <c r="AU245" s="173" t="s">
        <v>91</v>
      </c>
      <c r="AV245" s="14" t="s">
        <v>151</v>
      </c>
      <c r="AW245" s="14" t="s">
        <v>31</v>
      </c>
      <c r="AX245" s="14" t="s">
        <v>83</v>
      </c>
      <c r="AY245" s="173" t="s">
        <v>144</v>
      </c>
    </row>
    <row r="246" spans="2:65" s="1" customFormat="1" ht="24.15" customHeight="1">
      <c r="B246" s="143"/>
      <c r="C246" s="179" t="s">
        <v>261</v>
      </c>
      <c r="D246" s="179" t="s">
        <v>240</v>
      </c>
      <c r="E246" s="180" t="s">
        <v>1478</v>
      </c>
      <c r="F246" s="181" t="s">
        <v>1479</v>
      </c>
      <c r="G246" s="182" t="s">
        <v>269</v>
      </c>
      <c r="H246" s="183">
        <v>280.5</v>
      </c>
      <c r="I246" s="184"/>
      <c r="J246" s="185">
        <f>ROUND(I246*H246,2)</f>
        <v>0</v>
      </c>
      <c r="K246" s="186"/>
      <c r="L246" s="187"/>
      <c r="M246" s="188" t="s">
        <v>1</v>
      </c>
      <c r="N246" s="189" t="s">
        <v>41</v>
      </c>
      <c r="P246" s="154">
        <f>O246*H246</f>
        <v>0</v>
      </c>
      <c r="Q246" s="154">
        <v>5.1999999999999995E-4</v>
      </c>
      <c r="R246" s="154">
        <f>Q246*H246</f>
        <v>0.14585999999999999</v>
      </c>
      <c r="S246" s="154">
        <v>0</v>
      </c>
      <c r="T246" s="155">
        <f>S246*H246</f>
        <v>0</v>
      </c>
      <c r="AR246" s="156" t="s">
        <v>323</v>
      </c>
      <c r="AT246" s="156" t="s">
        <v>240</v>
      </c>
      <c r="AU246" s="156" t="s">
        <v>91</v>
      </c>
      <c r="AY246" s="17" t="s">
        <v>144</v>
      </c>
      <c r="BE246" s="157">
        <f>IF(N246="základná",J246,0)</f>
        <v>0</v>
      </c>
      <c r="BF246" s="157">
        <f>IF(N246="znížená",J246,0)</f>
        <v>0</v>
      </c>
      <c r="BG246" s="157">
        <f>IF(N246="zákl. prenesená",J246,0)</f>
        <v>0</v>
      </c>
      <c r="BH246" s="157">
        <f>IF(N246="zníž. prenesená",J246,0)</f>
        <v>0</v>
      </c>
      <c r="BI246" s="157">
        <f>IF(N246="nulová",J246,0)</f>
        <v>0</v>
      </c>
      <c r="BJ246" s="17" t="s">
        <v>91</v>
      </c>
      <c r="BK246" s="157">
        <f>ROUND(I246*H246,2)</f>
        <v>0</v>
      </c>
      <c r="BL246" s="17" t="s">
        <v>301</v>
      </c>
      <c r="BM246" s="156" t="s">
        <v>1480</v>
      </c>
    </row>
    <row r="247" spans="2:65" s="1" customFormat="1" ht="16.5" customHeight="1">
      <c r="B247" s="143"/>
      <c r="C247" s="179" t="s">
        <v>157</v>
      </c>
      <c r="D247" s="179" t="s">
        <v>240</v>
      </c>
      <c r="E247" s="180" t="s">
        <v>1481</v>
      </c>
      <c r="F247" s="181" t="s">
        <v>1482</v>
      </c>
      <c r="G247" s="182" t="s">
        <v>1483</v>
      </c>
      <c r="H247" s="183">
        <v>1500</v>
      </c>
      <c r="I247" s="184"/>
      <c r="J247" s="185">
        <f>ROUND(I247*H247,2)</f>
        <v>0</v>
      </c>
      <c r="K247" s="186"/>
      <c r="L247" s="187"/>
      <c r="M247" s="206" t="s">
        <v>1</v>
      </c>
      <c r="N247" s="207" t="s">
        <v>41</v>
      </c>
      <c r="O247" s="202"/>
      <c r="P247" s="203">
        <f>O247*H247</f>
        <v>0</v>
      </c>
      <c r="Q247" s="203">
        <v>0</v>
      </c>
      <c r="R247" s="203">
        <f>Q247*H247</f>
        <v>0</v>
      </c>
      <c r="S247" s="203">
        <v>0</v>
      </c>
      <c r="T247" s="204">
        <f>S247*H247</f>
        <v>0</v>
      </c>
      <c r="AR247" s="156" t="s">
        <v>323</v>
      </c>
      <c r="AT247" s="156" t="s">
        <v>240</v>
      </c>
      <c r="AU247" s="156" t="s">
        <v>91</v>
      </c>
      <c r="AY247" s="17" t="s">
        <v>144</v>
      </c>
      <c r="BE247" s="157">
        <f>IF(N247="základná",J247,0)</f>
        <v>0</v>
      </c>
      <c r="BF247" s="157">
        <f>IF(N247="znížená",J247,0)</f>
        <v>0</v>
      </c>
      <c r="BG247" s="157">
        <f>IF(N247="zákl. prenesená",J247,0)</f>
        <v>0</v>
      </c>
      <c r="BH247" s="157">
        <f>IF(N247="zníž. prenesená",J247,0)</f>
        <v>0</v>
      </c>
      <c r="BI247" s="157">
        <f>IF(N247="nulová",J247,0)</f>
        <v>0</v>
      </c>
      <c r="BJ247" s="17" t="s">
        <v>91</v>
      </c>
      <c r="BK247" s="157">
        <f>ROUND(I247*H247,2)</f>
        <v>0</v>
      </c>
      <c r="BL247" s="17" t="s">
        <v>301</v>
      </c>
      <c r="BM247" s="156" t="s">
        <v>1484</v>
      </c>
    </row>
    <row r="248" spans="2:65" s="1" customFormat="1" ht="7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32"/>
    </row>
  </sheetData>
  <autoFilter ref="C121:K247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I. Etapa - Príprava nosne...</vt:lpstr>
      <vt:lpstr>II.A - Architektúra</vt:lpstr>
      <vt:lpstr>II.B - Elektroinštalácie</vt:lpstr>
      <vt:lpstr>II.C - Vzduchotechnika</vt:lpstr>
      <vt:lpstr>II.D - Zdravotechnika a V...</vt:lpstr>
      <vt:lpstr>III. Etapa - Exteriérové ...</vt:lpstr>
      <vt:lpstr>'I. Etapa - Príprava nosne...'!Názvy_tlače</vt:lpstr>
      <vt:lpstr>'II.A - Architektúra'!Názvy_tlače</vt:lpstr>
      <vt:lpstr>'II.B - Elektroinštalácie'!Názvy_tlače</vt:lpstr>
      <vt:lpstr>'II.C - Vzduchotechnika'!Názvy_tlače</vt:lpstr>
      <vt:lpstr>'II.D - Zdravotechnika a V...'!Názvy_tlače</vt:lpstr>
      <vt:lpstr>'III. Etapa - Exteriérové ...'!Názvy_tlače</vt:lpstr>
      <vt:lpstr>'Rekapitulácia stavby'!Názvy_tlače</vt:lpstr>
      <vt:lpstr>'I. Etapa - Príprava nosne...'!Oblasť_tlače</vt:lpstr>
      <vt:lpstr>'II.A - Architektúra'!Oblasť_tlače</vt:lpstr>
      <vt:lpstr>'II.B - Elektroinštalácie'!Oblasť_tlače</vt:lpstr>
      <vt:lpstr>'II.C - Vzduchotechnika'!Oblasť_tlače</vt:lpstr>
      <vt:lpstr>'II.D - Zdravotechnika a V...'!Oblasť_tlače</vt:lpstr>
      <vt:lpstr>'III. Etapa - Exteriérové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Martinec</dc:creator>
  <cp:lastModifiedBy>Marek Martinec</cp:lastModifiedBy>
  <dcterms:created xsi:type="dcterms:W3CDTF">2026-06-10T13:59:37Z</dcterms:created>
  <dcterms:modified xsi:type="dcterms:W3CDTF">2026-06-10T14:00:35Z</dcterms:modified>
</cp:coreProperties>
</file>